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2M\Desktop\New Years 2017\Swiss Grudge\"/>
    </mc:Choice>
  </mc:AlternateContent>
  <bookViews>
    <workbookView xWindow="0" yWindow="0" windowWidth="20490" windowHeight="7755" tabRatio="888" activeTab="1"/>
  </bookViews>
  <sheets>
    <sheet name="SWISS Qualifying" sheetId="17" r:id="rId1"/>
    <sheet name="Finals" sheetId="19" r:id="rId2"/>
  </sheets>
  <definedNames>
    <definedName name="_xlnm.Print_Area" localSheetId="0">'SWISS Qualifying'!$A$1:$K$42</definedName>
  </definedNames>
  <calcPr calcId="152511"/>
</workbook>
</file>

<file path=xl/calcChain.xml><?xml version="1.0" encoding="utf-8"?>
<calcChain xmlns="http://schemas.openxmlformats.org/spreadsheetml/2006/main">
  <c r="D28" i="19" l="1"/>
  <c r="D27" i="19"/>
  <c r="D16" i="19" l="1"/>
  <c r="D15" i="19"/>
  <c r="D14" i="19"/>
  <c r="D13" i="19"/>
  <c r="D12" i="19"/>
  <c r="D11" i="19"/>
  <c r="A11" i="19"/>
  <c r="A12" i="19" s="1"/>
  <c r="A13" i="19" s="1"/>
  <c r="A14" i="19" s="1"/>
  <c r="A15" i="19" s="1"/>
  <c r="A16" i="19" s="1"/>
  <c r="D10" i="19"/>
  <c r="K36" i="17"/>
  <c r="K31" i="17"/>
  <c r="K38" i="17"/>
  <c r="K30" i="17"/>
  <c r="K15" i="17"/>
  <c r="K23" i="17"/>
  <c r="K13" i="17"/>
  <c r="K20" i="17"/>
  <c r="K26" i="17"/>
  <c r="K14" i="17"/>
  <c r="K12" i="17"/>
  <c r="K17" i="17"/>
  <c r="K22" i="17"/>
  <c r="K19" i="17"/>
  <c r="K27" i="17"/>
  <c r="K18" i="17"/>
  <c r="K41" i="17"/>
  <c r="K37" i="17"/>
  <c r="K40" i="17"/>
  <c r="K25" i="17"/>
  <c r="K33" i="17"/>
  <c r="K24" i="17"/>
  <c r="K32" i="17"/>
  <c r="K16" i="17"/>
  <c r="K11" i="17"/>
  <c r="K35" i="17"/>
  <c r="K28" i="17"/>
  <c r="K34" i="17"/>
  <c r="K39" i="17"/>
  <c r="K29" i="17"/>
  <c r="K21" i="17"/>
  <c r="G42" i="17"/>
  <c r="H42" i="17"/>
  <c r="I42" i="17"/>
  <c r="F42" i="17"/>
  <c r="E42" i="17"/>
  <c r="D42" i="17"/>
  <c r="J35" i="17" l="1"/>
  <c r="J23" i="17"/>
  <c r="J25" i="17"/>
  <c r="J11" i="17"/>
  <c r="J40" i="17"/>
  <c r="J42" i="17" l="1"/>
  <c r="J14" i="17"/>
  <c r="J21" i="17"/>
  <c r="J29" i="17"/>
  <c r="J16" i="17"/>
  <c r="J32" i="17"/>
  <c r="J36" i="17"/>
  <c r="J31" i="17"/>
  <c r="J34" i="17"/>
  <c r="J30" i="17"/>
  <c r="J41" i="17"/>
  <c r="J18" i="17"/>
  <c r="J12" i="17"/>
  <c r="J39" i="17"/>
  <c r="J19" i="17"/>
  <c r="J38" i="17"/>
  <c r="J15" i="17"/>
  <c r="J26" i="17"/>
  <c r="J17" i="17"/>
  <c r="J20" i="17"/>
  <c r="J24" i="17"/>
  <c r="J28" i="17"/>
  <c r="J33" i="17"/>
  <c r="J13" i="17"/>
  <c r="J27" i="17"/>
  <c r="J22" i="17"/>
  <c r="J37" i="17"/>
  <c r="A12" i="17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</calcChain>
</file>

<file path=xl/sharedStrings.xml><?xml version="1.0" encoding="utf-8"?>
<sst xmlns="http://schemas.openxmlformats.org/spreadsheetml/2006/main" count="78" uniqueCount="56">
  <si>
    <t>GM 1</t>
  </si>
  <si>
    <t>GM 2</t>
  </si>
  <si>
    <t xml:space="preserve"> GM 3</t>
  </si>
  <si>
    <t>TOTAL</t>
  </si>
  <si>
    <t>GM 4</t>
  </si>
  <si>
    <t>GM 5</t>
  </si>
  <si>
    <t>GM 6</t>
  </si>
  <si>
    <t>POS</t>
  </si>
  <si>
    <t>LANE #</t>
  </si>
  <si>
    <t>TEAM</t>
  </si>
  <si>
    <t>TEAM STANDINGS</t>
  </si>
  <si>
    <t>T</t>
  </si>
  <si>
    <t>TOTAL POINTS CHECK</t>
  </si>
  <si>
    <t>PINS</t>
  </si>
  <si>
    <t>h2mmanagement.com / trackbowling.com</t>
  </si>
  <si>
    <t>Nate Heichelbech / Andrew Moulton / Doug Anderson</t>
  </si>
  <si>
    <t>Brian Strong / John Blackburn / Cameron McBride</t>
  </si>
  <si>
    <t>David Jines / William Jones Jr / William Jones III</t>
  </si>
  <si>
    <t>Jessica Morgan / Gary Fields / Craig Day</t>
  </si>
  <si>
    <t>Ben Caldwell / John Nemes / Chad Pike</t>
  </si>
  <si>
    <t>Zach Weidman / Brady Colip / Dustin Zehner</t>
  </si>
  <si>
    <t>Luke Matthys / Russ Mathes / Jeremy Adler</t>
  </si>
  <si>
    <t>Chenoa Rhoades / Zach Rhoades / Jimmy Ogden</t>
  </si>
  <si>
    <t>Matt Sanders / EJ Tackett / Jordan Gray</t>
  </si>
  <si>
    <t>Chris Buchanon / Evan Pollard / Ryan Jackson</t>
  </si>
  <si>
    <t>Samantha New / Shelby New / Samantha Pasch</t>
  </si>
  <si>
    <t>Rick Glaze / Kevin McCowan / Tom McCowan</t>
  </si>
  <si>
    <t>Zack Carrie / Jerrecah Heibel / Chris Coella</t>
  </si>
  <si>
    <t>Matt Phillips / Brandon Franklin / Chuck Vester</t>
  </si>
  <si>
    <t>Logan Moore / Chaz Mathis / Dakota Burke</t>
  </si>
  <si>
    <t>Kevin Shafer / Ethan Stump / Mark Miller</t>
  </si>
  <si>
    <t>Frank Paterek / Corey Limbach / Mike Broyles</t>
  </si>
  <si>
    <t>Corey Ward / Will Baldwin / Ray Bowling</t>
  </si>
  <si>
    <t>Blake Mushen / Charles Easton / Aubree Trexler</t>
  </si>
  <si>
    <t>Terry Rohrer / Ted Rosenquist / Eric Tackett</t>
  </si>
  <si>
    <t>Jeff Clark / Jimmy Cook / George Branham III</t>
  </si>
  <si>
    <t>Billy Seprodi / Bill Storey / Jason Johnson</t>
  </si>
  <si>
    <t>Brian Walker / Doug Henry / Trent Burns</t>
  </si>
  <si>
    <t>2017 TRACK SWISS TRIOS</t>
  </si>
  <si>
    <t>Matt Staninger / Kyle Anderson / Brad Bridges</t>
  </si>
  <si>
    <t>Terry Brink / Greg Massengale / Clay Hicks</t>
  </si>
  <si>
    <t>Steve Lang / Mark Sullivan / Danny Clark</t>
  </si>
  <si>
    <t>Brandon Jones / Johnny Myers / Dillon Drahn</t>
  </si>
  <si>
    <t>DeWayne Burton / Jean Perez / Anthony Hamiter</t>
  </si>
  <si>
    <t>Austin Bilby / Hunter Glaze / Michael Bidwell</t>
  </si>
  <si>
    <t>Jeff Circle / Lisa Seyffarth / Chris Seyffarth</t>
  </si>
  <si>
    <t>Jordan Fleming / Chris Fleming / Dylan Holford</t>
  </si>
  <si>
    <t>BYE</t>
  </si>
  <si>
    <t>POINTS</t>
  </si>
  <si>
    <t>$ WON</t>
  </si>
  <si>
    <t>FINALS</t>
  </si>
  <si>
    <t>7TH SPOT PAID VIA SAVAGE BOWLING</t>
  </si>
  <si>
    <t>1ST ROUND</t>
  </si>
  <si>
    <t>2ND ROUND</t>
  </si>
  <si>
    <t>Doug Henry / Trent Burns / Brian Walker</t>
  </si>
  <si>
    <t>FINAL MATCH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</si>
</sst>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b/>
      <u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b/>
      <i/>
      <u/>
      <sz val="16"/>
      <name val="Arial"/>
      <family val="2"/>
    </font>
    <font>
      <b/>
      <sz val="2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7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Border="1"/>
    <xf numFmtId="0" fontId="3" fillId="0" borderId="1" xfId="0" applyFont="1" applyFill="1" applyBorder="1" applyAlignment="1" applyProtection="1">
      <alignment horizontal="center"/>
      <protection locked="0"/>
    </xf>
    <xf numFmtId="0" fontId="4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5" xfId="0" applyFont="1" applyFill="1" applyBorder="1" applyAlignment="1" applyProtection="1">
      <alignment horizontal="center"/>
      <protection locked="0"/>
    </xf>
    <xf numFmtId="0" fontId="4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Fill="1" applyBorder="1"/>
    <xf numFmtId="0" fontId="3" fillId="0" borderId="3" xfId="0" applyFont="1" applyFill="1" applyBorder="1"/>
    <xf numFmtId="0" fontId="3" fillId="0" borderId="5" xfId="0" applyFont="1" applyFill="1" applyBorder="1"/>
    <xf numFmtId="0" fontId="4" fillId="0" borderId="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3" fillId="0" borderId="0" xfId="0" applyFont="1" applyFill="1"/>
    <xf numFmtId="0" fontId="4" fillId="0" borderId="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3" fillId="3" borderId="1" xfId="0" applyFont="1" applyFill="1" applyBorder="1"/>
    <xf numFmtId="0" fontId="3" fillId="3" borderId="0" xfId="0" applyFont="1" applyFill="1"/>
    <xf numFmtId="0" fontId="3" fillId="4" borderId="1" xfId="0" applyFont="1" applyFill="1" applyBorder="1"/>
    <xf numFmtId="0" fontId="3" fillId="4" borderId="5" xfId="0" applyFont="1" applyFill="1" applyBorder="1"/>
    <xf numFmtId="0" fontId="3" fillId="4" borderId="5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/>
    <xf numFmtId="0" fontId="3" fillId="0" borderId="3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1" xfId="0" applyFont="1" applyFill="1" applyBorder="1" applyAlignment="1" applyProtection="1">
      <alignment horizontal="center"/>
      <protection locked="0"/>
    </xf>
    <xf numFmtId="0" fontId="7" fillId="5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3" fillId="6" borderId="1" xfId="0" applyFont="1" applyFill="1" applyBorder="1"/>
    <xf numFmtId="0" fontId="3" fillId="6" borderId="1" xfId="0" applyFont="1" applyFill="1" applyBorder="1" applyAlignment="1" applyProtection="1">
      <alignment horizontal="center"/>
      <protection locked="0"/>
    </xf>
    <xf numFmtId="0" fontId="3" fillId="6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3" fillId="6" borderId="3" xfId="0" applyFont="1" applyFill="1" applyBorder="1"/>
    <xf numFmtId="0" fontId="3" fillId="6" borderId="3" xfId="0" quotePrefix="1" applyFont="1" applyFill="1" applyBorder="1" applyAlignment="1" applyProtection="1">
      <alignment horizontal="center"/>
      <protection locked="0"/>
    </xf>
    <xf numFmtId="0" fontId="3" fillId="6" borderId="3" xfId="0" applyFont="1" applyFill="1" applyBorder="1" applyAlignment="1" applyProtection="1">
      <alignment horizontal="center"/>
      <protection locked="0"/>
    </xf>
    <xf numFmtId="0" fontId="3" fillId="6" borderId="12" xfId="0" applyFont="1" applyFill="1" applyBorder="1"/>
    <xf numFmtId="0" fontId="3" fillId="6" borderId="12" xfId="0" applyFont="1" applyFill="1" applyBorder="1" applyAlignment="1" applyProtection="1">
      <alignment horizontal="center"/>
      <protection locked="0"/>
    </xf>
    <xf numFmtId="0" fontId="7" fillId="6" borderId="3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10" fillId="0" borderId="1" xfId="0" applyFont="1" applyFill="1" applyBorder="1"/>
    <xf numFmtId="0" fontId="10" fillId="0" borderId="1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10" fillId="0" borderId="3" xfId="0" applyFont="1" applyFill="1" applyBorder="1"/>
    <xf numFmtId="0" fontId="9" fillId="0" borderId="2" xfId="0" applyFont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10" fillId="3" borderId="3" xfId="0" applyFont="1" applyFill="1" applyBorder="1"/>
    <xf numFmtId="0" fontId="10" fillId="3" borderId="1" xfId="0" applyFont="1" applyFill="1" applyBorder="1"/>
    <xf numFmtId="164" fontId="10" fillId="3" borderId="1" xfId="0" applyNumberFormat="1" applyFont="1" applyFill="1" applyBorder="1" applyAlignment="1">
      <alignment horizontal="center"/>
    </xf>
    <xf numFmtId="164" fontId="10" fillId="0" borderId="3" xfId="0" applyNumberFormat="1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164" fontId="10" fillId="3" borderId="3" xfId="0" applyNumberFormat="1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.png"/><Relationship Id="rId1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314324</xdr:colOff>
      <xdr:row>3</xdr:row>
      <xdr:rowOff>152400</xdr:rowOff>
    </xdr:from>
    <xdr:to>
      <xdr:col>10</xdr:col>
      <xdr:colOff>380999</xdr:colOff>
      <xdr:row>6</xdr:row>
      <xdr:rowOff>241300</xdr:rowOff>
    </xdr:to>
    <xdr:pic>
      <xdr:nvPicPr>
        <xdr:cNvPr id="3" name="Picture 2" descr="H2M Logo PNG 081513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18724" y="952500"/>
          <a:ext cx="1616075" cy="850900"/>
        </a:xfrm>
        <a:prstGeom prst="rect">
          <a:avLst/>
        </a:prstGeom>
      </xdr:spPr>
    </xdr:pic>
    <xdr:clientData/>
  </xdr:twoCellAnchor>
  <xdr:twoCellAnchor editAs="oneCell">
    <xdr:from>
      <xdr:col>2</xdr:col>
      <xdr:colOff>393700</xdr:colOff>
      <xdr:row>3</xdr:row>
      <xdr:rowOff>63500</xdr:rowOff>
    </xdr:from>
    <xdr:to>
      <xdr:col>4</xdr:col>
      <xdr:colOff>480695</xdr:colOff>
      <xdr:row>7</xdr:row>
      <xdr:rowOff>127635</xdr:rowOff>
    </xdr:to>
    <xdr:pic>
      <xdr:nvPicPr>
        <xdr:cNvPr id="7" name="Picture 6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2900" y="863600"/>
          <a:ext cx="1763395" cy="1080135"/>
        </a:xfrm>
        <a:prstGeom prst="rect">
          <a:avLst/>
        </a:prstGeom>
      </xdr:spPr>
    </xdr:pic>
    <xdr:clientData/>
  </xdr:twoCellAnchor>
  <xdr:twoCellAnchor editAs="oneCell">
    <xdr:from>
      <xdr:col>1</xdr:col>
      <xdr:colOff>47624</xdr:colOff>
      <xdr:row>3</xdr:row>
      <xdr:rowOff>177800</xdr:rowOff>
    </xdr:from>
    <xdr:to>
      <xdr:col>1</xdr:col>
      <xdr:colOff>1663699</xdr:colOff>
      <xdr:row>7</xdr:row>
      <xdr:rowOff>12700</xdr:rowOff>
    </xdr:to>
    <xdr:pic>
      <xdr:nvPicPr>
        <xdr:cNvPr id="8" name="Picture 7" descr="H2M Logo PNG 081513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5624" y="977900"/>
          <a:ext cx="1616075" cy="850900"/>
        </a:xfrm>
        <a:prstGeom prst="rect">
          <a:avLst/>
        </a:prstGeom>
      </xdr:spPr>
    </xdr:pic>
    <xdr:clientData/>
  </xdr:twoCellAnchor>
  <xdr:twoCellAnchor editAs="oneCell">
    <xdr:from>
      <xdr:col>1</xdr:col>
      <xdr:colOff>2578100</xdr:colOff>
      <xdr:row>3</xdr:row>
      <xdr:rowOff>152400</xdr:rowOff>
    </xdr:from>
    <xdr:to>
      <xdr:col>1</xdr:col>
      <xdr:colOff>3594100</xdr:colOff>
      <xdr:row>7</xdr:row>
      <xdr:rowOff>139700</xdr:rowOff>
    </xdr:to>
    <xdr:pic>
      <xdr:nvPicPr>
        <xdr:cNvPr id="5" name="Picture 4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86100" y="952500"/>
          <a:ext cx="1016000" cy="1003300"/>
        </a:xfrm>
        <a:prstGeom prst="rect">
          <a:avLst/>
        </a:prstGeom>
      </xdr:spPr>
    </xdr:pic>
    <xdr:clientData/>
  </xdr:twoCellAnchor>
  <xdr:twoCellAnchor editAs="oneCell">
    <xdr:from>
      <xdr:col>5</xdr:col>
      <xdr:colOff>558800</xdr:colOff>
      <xdr:row>3</xdr:row>
      <xdr:rowOff>38100</xdr:rowOff>
    </xdr:from>
    <xdr:to>
      <xdr:col>7</xdr:col>
      <xdr:colOff>406400</xdr:colOff>
      <xdr:row>7</xdr:row>
      <xdr:rowOff>88900</xdr:rowOff>
    </xdr:to>
    <xdr:pic>
      <xdr:nvPicPr>
        <xdr:cNvPr id="6" name="Picture 5" descr="SavageProShopRed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838200"/>
          <a:ext cx="1397000" cy="1066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4114799</xdr:colOff>
      <xdr:row>3</xdr:row>
      <xdr:rowOff>111125</xdr:rowOff>
    </xdr:from>
    <xdr:to>
      <xdr:col>1</xdr:col>
      <xdr:colOff>5002326</xdr:colOff>
      <xdr:row>6</xdr:row>
      <xdr:rowOff>123825</xdr:rowOff>
    </xdr:to>
    <xdr:pic>
      <xdr:nvPicPr>
        <xdr:cNvPr id="13" name="Picture 1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9624" y="911225"/>
          <a:ext cx="887527" cy="784225"/>
        </a:xfrm>
        <a:prstGeom prst="rect">
          <a:avLst/>
        </a:prstGeom>
      </xdr:spPr>
    </xdr:pic>
    <xdr:clientData/>
  </xdr:twoCellAnchor>
  <xdr:twoCellAnchor editAs="oneCell">
    <xdr:from>
      <xdr:col>0</xdr:col>
      <xdr:colOff>371475</xdr:colOff>
      <xdr:row>3</xdr:row>
      <xdr:rowOff>111125</xdr:rowOff>
    </xdr:from>
    <xdr:to>
      <xdr:col>1</xdr:col>
      <xdr:colOff>723900</xdr:colOff>
      <xdr:row>6</xdr:row>
      <xdr:rowOff>28575</xdr:rowOff>
    </xdr:to>
    <xdr:pic>
      <xdr:nvPicPr>
        <xdr:cNvPr id="14" name="Picture 13" descr="H2M Logo PNG 081513.pn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911225"/>
          <a:ext cx="857250" cy="688975"/>
        </a:xfrm>
        <a:prstGeom prst="rect">
          <a:avLst/>
        </a:prstGeom>
      </xdr:spPr>
    </xdr:pic>
    <xdr:clientData/>
  </xdr:twoCellAnchor>
  <xdr:twoCellAnchor editAs="oneCell">
    <xdr:from>
      <xdr:col>1</xdr:col>
      <xdr:colOff>1981199</xdr:colOff>
      <xdr:row>3</xdr:row>
      <xdr:rowOff>114301</xdr:rowOff>
    </xdr:from>
    <xdr:to>
      <xdr:col>1</xdr:col>
      <xdr:colOff>2529502</xdr:colOff>
      <xdr:row>6</xdr:row>
      <xdr:rowOff>180976</xdr:rowOff>
    </xdr:to>
    <xdr:pic>
      <xdr:nvPicPr>
        <xdr:cNvPr id="15" name="Picture 14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6024" y="914401"/>
          <a:ext cx="548303" cy="838200"/>
        </a:xfrm>
        <a:prstGeom prst="rect">
          <a:avLst/>
        </a:prstGeom>
      </xdr:spPr>
    </xdr:pic>
    <xdr:clientData/>
  </xdr:twoCellAnchor>
  <xdr:twoCellAnchor editAs="oneCell">
    <xdr:from>
      <xdr:col>2</xdr:col>
      <xdr:colOff>809624</xdr:colOff>
      <xdr:row>3</xdr:row>
      <xdr:rowOff>66676</xdr:rowOff>
    </xdr:from>
    <xdr:to>
      <xdr:col>4</xdr:col>
      <xdr:colOff>262907</xdr:colOff>
      <xdr:row>6</xdr:row>
      <xdr:rowOff>114301</xdr:rowOff>
    </xdr:to>
    <xdr:pic>
      <xdr:nvPicPr>
        <xdr:cNvPr id="16" name="Picture 15" descr="SavageProShopRed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3724" y="866776"/>
          <a:ext cx="805833" cy="819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showGridLines="0" topLeftCell="A4" zoomScale="75" zoomScaleNormal="75" zoomScaleSheetLayoutView="75" workbookViewId="0">
      <selection activeCell="F15" sqref="F15"/>
    </sheetView>
  </sheetViews>
  <sheetFormatPr defaultRowHeight="20.25" x14ac:dyDescent="0.3"/>
  <cols>
    <col min="1" max="1" width="7.5703125" style="3" bestFit="1" customWidth="1"/>
    <col min="2" max="2" width="74" style="3" bestFit="1" customWidth="1"/>
    <col min="3" max="3" width="13.5703125" style="9" customWidth="1"/>
    <col min="4" max="9" width="11.5703125" style="9" customWidth="1"/>
    <col min="10" max="10" width="11.5703125" style="7" customWidth="1"/>
    <col min="11" max="11" width="12.7109375" style="3" customWidth="1"/>
    <col min="12" max="16384" width="9.140625" style="3"/>
  </cols>
  <sheetData>
    <row r="1" spans="1:11" ht="21" thickBot="1" x14ac:dyDescent="0.35">
      <c r="A1" s="27" t="s">
        <v>38</v>
      </c>
      <c r="B1" s="28"/>
      <c r="C1" s="28"/>
      <c r="D1" s="28"/>
      <c r="E1" s="28"/>
      <c r="F1" s="28"/>
      <c r="G1" s="28"/>
      <c r="H1" s="28"/>
      <c r="I1" s="28"/>
      <c r="J1" s="28"/>
      <c r="K1" s="29"/>
    </row>
    <row r="2" spans="1:11" ht="21" thickBot="1" x14ac:dyDescent="0.35">
      <c r="A2" s="30" t="s">
        <v>14</v>
      </c>
      <c r="B2" s="31"/>
      <c r="C2" s="31"/>
      <c r="D2" s="31"/>
      <c r="E2" s="31"/>
      <c r="F2" s="31"/>
      <c r="G2" s="31"/>
      <c r="H2" s="31"/>
      <c r="I2" s="31"/>
      <c r="J2" s="31"/>
      <c r="K2" s="32"/>
    </row>
    <row r="3" spans="1:11" ht="21" thickBot="1" x14ac:dyDescent="0.35">
      <c r="A3" s="33" t="s">
        <v>10</v>
      </c>
      <c r="B3" s="34"/>
      <c r="C3" s="34"/>
      <c r="D3" s="34"/>
      <c r="E3" s="34"/>
      <c r="F3" s="34"/>
      <c r="G3" s="34"/>
      <c r="H3" s="34"/>
      <c r="I3" s="34"/>
      <c r="J3" s="34"/>
      <c r="K3" s="35"/>
    </row>
    <row r="4" spans="1:11" x14ac:dyDescent="0.3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x14ac:dyDescent="0.3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x14ac:dyDescent="0.3">
      <c r="A6" s="15"/>
      <c r="B6" s="15"/>
      <c r="C6" s="15"/>
      <c r="D6" s="15"/>
      <c r="E6" s="15"/>
      <c r="F6" s="15"/>
      <c r="G6"/>
      <c r="H6" s="15"/>
      <c r="I6" s="15"/>
      <c r="J6" s="15"/>
      <c r="K6" s="15"/>
    </row>
    <row r="7" spans="1:11" x14ac:dyDescent="0.3">
      <c r="C7" s="7"/>
      <c r="D7" s="7"/>
      <c r="E7" s="7"/>
      <c r="F7" s="7"/>
      <c r="G7" s="7"/>
      <c r="H7" s="7"/>
      <c r="I7" s="7"/>
    </row>
    <row r="8" spans="1:11" x14ac:dyDescent="0.3">
      <c r="C8" s="7"/>
      <c r="D8" s="7"/>
      <c r="E8" s="7"/>
      <c r="F8" s="7"/>
      <c r="G8" s="7"/>
      <c r="H8" s="7"/>
      <c r="I8" s="7"/>
    </row>
    <row r="9" spans="1:11" x14ac:dyDescent="0.3">
      <c r="A9" s="1" t="s">
        <v>7</v>
      </c>
      <c r="B9" s="2" t="s">
        <v>9</v>
      </c>
      <c r="C9" s="1" t="s">
        <v>8</v>
      </c>
      <c r="D9" s="1" t="s">
        <v>0</v>
      </c>
      <c r="E9" s="1" t="s">
        <v>1</v>
      </c>
      <c r="F9" s="1" t="s">
        <v>2</v>
      </c>
      <c r="G9" s="1" t="s">
        <v>4</v>
      </c>
      <c r="H9" s="1" t="s">
        <v>5</v>
      </c>
      <c r="I9" s="1" t="s">
        <v>6</v>
      </c>
      <c r="J9" s="1" t="s">
        <v>3</v>
      </c>
      <c r="K9" s="1" t="s">
        <v>13</v>
      </c>
    </row>
    <row r="10" spans="1:11" ht="21" thickBot="1" x14ac:dyDescent="0.35">
      <c r="A10" s="11"/>
      <c r="B10" s="2"/>
      <c r="C10" s="1"/>
      <c r="D10" s="1"/>
      <c r="E10" s="1"/>
      <c r="F10" s="1"/>
      <c r="G10" s="1"/>
      <c r="H10" s="1"/>
      <c r="I10" s="1"/>
      <c r="J10" s="1"/>
    </row>
    <row r="11" spans="1:11" s="23" customFormat="1" ht="24.95" customHeight="1" thickBot="1" x14ac:dyDescent="0.45">
      <c r="A11" s="21">
        <v>1</v>
      </c>
      <c r="B11" s="43" t="s">
        <v>41</v>
      </c>
      <c r="C11" s="44"/>
      <c r="D11" s="44">
        <v>4</v>
      </c>
      <c r="E11" s="44">
        <v>5</v>
      </c>
      <c r="F11" s="44">
        <v>3</v>
      </c>
      <c r="G11" s="44">
        <v>5</v>
      </c>
      <c r="H11" s="44">
        <v>4</v>
      </c>
      <c r="I11" s="44">
        <v>5</v>
      </c>
      <c r="J11" s="45">
        <f>SUM(D11:I11)</f>
        <v>26</v>
      </c>
      <c r="K11" s="43">
        <f>621+681+620+634+624+591</f>
        <v>3771</v>
      </c>
    </row>
    <row r="12" spans="1:11" s="23" customFormat="1" ht="24.95" customHeight="1" thickBot="1" x14ac:dyDescent="0.45">
      <c r="A12" s="24">
        <f t="shared" ref="A12:A41" si="0">A11+1</f>
        <v>2</v>
      </c>
      <c r="B12" s="43" t="s">
        <v>37</v>
      </c>
      <c r="C12" s="44"/>
      <c r="D12" s="44">
        <v>1</v>
      </c>
      <c r="E12" s="44">
        <v>5</v>
      </c>
      <c r="F12" s="44">
        <v>4</v>
      </c>
      <c r="G12" s="44">
        <v>2</v>
      </c>
      <c r="H12" s="44">
        <v>5</v>
      </c>
      <c r="I12" s="44">
        <v>4</v>
      </c>
      <c r="J12" s="45">
        <f>SUM(D12:I12)</f>
        <v>21</v>
      </c>
      <c r="K12" s="43">
        <f>508+520+552+506+639+623</f>
        <v>3348</v>
      </c>
    </row>
    <row r="13" spans="1:11" s="23" customFormat="1" ht="24.95" customHeight="1" thickBot="1" x14ac:dyDescent="0.45">
      <c r="A13" s="24">
        <f t="shared" si="0"/>
        <v>3</v>
      </c>
      <c r="B13" s="47" t="s">
        <v>27</v>
      </c>
      <c r="C13" s="48"/>
      <c r="D13" s="48">
        <v>5</v>
      </c>
      <c r="E13" s="49">
        <v>2</v>
      </c>
      <c r="F13" s="48">
        <v>4</v>
      </c>
      <c r="G13" s="48">
        <v>1</v>
      </c>
      <c r="H13" s="48">
        <v>4</v>
      </c>
      <c r="I13" s="48">
        <v>4</v>
      </c>
      <c r="J13" s="50">
        <f>SUM(D13:I13)</f>
        <v>20</v>
      </c>
      <c r="K13" s="47">
        <f>616+566+580+588+529+609</f>
        <v>3488</v>
      </c>
    </row>
    <row r="14" spans="1:11" s="23" customFormat="1" ht="24.95" customHeight="1" thickBot="1" x14ac:dyDescent="0.45">
      <c r="A14" s="24">
        <f t="shared" si="0"/>
        <v>4</v>
      </c>
      <c r="B14" s="47" t="s">
        <v>15</v>
      </c>
      <c r="C14" s="48"/>
      <c r="D14" s="48">
        <v>0</v>
      </c>
      <c r="E14" s="48">
        <v>4</v>
      </c>
      <c r="F14" s="48">
        <v>1</v>
      </c>
      <c r="G14" s="48">
        <v>5</v>
      </c>
      <c r="H14" s="48">
        <v>5</v>
      </c>
      <c r="I14" s="48">
        <v>5</v>
      </c>
      <c r="J14" s="50">
        <f>SUM(D14:I14)</f>
        <v>20</v>
      </c>
      <c r="K14" s="47">
        <f>509+560+540+520+583+584</f>
        <v>3296</v>
      </c>
    </row>
    <row r="15" spans="1:11" s="23" customFormat="1" ht="24.95" customHeight="1" x14ac:dyDescent="0.4">
      <c r="A15" s="26">
        <f t="shared" si="0"/>
        <v>5</v>
      </c>
      <c r="B15" s="51" t="s">
        <v>39</v>
      </c>
      <c r="C15" s="52"/>
      <c r="D15" s="53">
        <v>4</v>
      </c>
      <c r="E15" s="53">
        <v>5</v>
      </c>
      <c r="F15" s="53">
        <v>5</v>
      </c>
      <c r="G15" s="53">
        <v>0</v>
      </c>
      <c r="H15" s="53">
        <v>1</v>
      </c>
      <c r="I15" s="53">
        <v>4</v>
      </c>
      <c r="J15" s="50">
        <f>SUM(D15:I15)</f>
        <v>19</v>
      </c>
      <c r="K15" s="47">
        <f>519+642+554+561+577+530</f>
        <v>3383</v>
      </c>
    </row>
    <row r="16" spans="1:11" ht="24.95" customHeight="1" thickBot="1" x14ac:dyDescent="0.45">
      <c r="A16" s="6">
        <f t="shared" si="0"/>
        <v>6</v>
      </c>
      <c r="B16" s="54" t="s">
        <v>30</v>
      </c>
      <c r="C16" s="55"/>
      <c r="D16" s="55">
        <v>1</v>
      </c>
      <c r="E16" s="55">
        <v>4</v>
      </c>
      <c r="F16" s="55">
        <v>5</v>
      </c>
      <c r="G16" s="55">
        <v>4</v>
      </c>
      <c r="H16" s="55">
        <v>4</v>
      </c>
      <c r="I16" s="55">
        <v>0</v>
      </c>
      <c r="J16" s="56">
        <f>SUM(D16:I16)</f>
        <v>18</v>
      </c>
      <c r="K16" s="51">
        <f>571+622+621+608+661+451</f>
        <v>3534</v>
      </c>
    </row>
    <row r="17" spans="1:11" ht="24.95" customHeight="1" thickBot="1" x14ac:dyDescent="0.45">
      <c r="A17" s="12">
        <f t="shared" si="0"/>
        <v>7</v>
      </c>
      <c r="B17" s="39" t="s">
        <v>43</v>
      </c>
      <c r="C17" s="40"/>
      <c r="D17" s="40">
        <v>4</v>
      </c>
      <c r="E17" s="40">
        <v>3</v>
      </c>
      <c r="F17" s="40">
        <v>5</v>
      </c>
      <c r="G17" s="40">
        <v>4</v>
      </c>
      <c r="H17" s="40">
        <v>1</v>
      </c>
      <c r="I17" s="40">
        <v>1</v>
      </c>
      <c r="J17" s="46">
        <f>SUM(D17:I17)</f>
        <v>18</v>
      </c>
      <c r="K17" s="38">
        <f>585+589+616+618+537+580</f>
        <v>3525</v>
      </c>
    </row>
    <row r="18" spans="1:11" ht="24.95" customHeight="1" thickBot="1" x14ac:dyDescent="0.45">
      <c r="A18" s="12">
        <f t="shared" si="0"/>
        <v>8</v>
      </c>
      <c r="B18" s="18" t="s">
        <v>35</v>
      </c>
      <c r="C18" s="5"/>
      <c r="D18" s="5">
        <v>4</v>
      </c>
      <c r="E18" s="5">
        <v>0</v>
      </c>
      <c r="F18" s="5">
        <v>1</v>
      </c>
      <c r="G18" s="5">
        <v>5</v>
      </c>
      <c r="H18" s="5">
        <v>4</v>
      </c>
      <c r="I18" s="5">
        <v>4</v>
      </c>
      <c r="J18" s="22">
        <f>SUM(D18:I18)</f>
        <v>18</v>
      </c>
      <c r="K18" s="17">
        <f>495+566+601+623+594+631</f>
        <v>3510</v>
      </c>
    </row>
    <row r="19" spans="1:11" ht="24.95" customHeight="1" thickBot="1" x14ac:dyDescent="0.45">
      <c r="A19" s="12">
        <f t="shared" si="0"/>
        <v>9</v>
      </c>
      <c r="B19" s="19" t="s">
        <v>18</v>
      </c>
      <c r="C19" s="10"/>
      <c r="D19" s="10">
        <v>1</v>
      </c>
      <c r="E19" s="10">
        <v>4</v>
      </c>
      <c r="F19" s="10">
        <v>4</v>
      </c>
      <c r="G19" s="10">
        <v>1</v>
      </c>
      <c r="H19" s="10">
        <v>5</v>
      </c>
      <c r="I19" s="10">
        <v>3</v>
      </c>
      <c r="J19" s="22">
        <f>SUM(D19:I19)</f>
        <v>18</v>
      </c>
      <c r="K19" s="17">
        <f>520+561+490+491+629+544</f>
        <v>3235</v>
      </c>
    </row>
    <row r="20" spans="1:11" ht="24.95" customHeight="1" thickBot="1" x14ac:dyDescent="0.45">
      <c r="A20" s="12">
        <f t="shared" si="0"/>
        <v>10</v>
      </c>
      <c r="B20" s="19" t="s">
        <v>20</v>
      </c>
      <c r="C20" s="10"/>
      <c r="D20" s="10">
        <v>5</v>
      </c>
      <c r="E20" s="10">
        <v>4</v>
      </c>
      <c r="F20" s="42">
        <v>2</v>
      </c>
      <c r="G20" s="42">
        <v>1</v>
      </c>
      <c r="H20" s="42">
        <v>4</v>
      </c>
      <c r="I20" s="42">
        <v>1</v>
      </c>
      <c r="J20" s="22">
        <f>SUM(D20:I20)</f>
        <v>17</v>
      </c>
      <c r="K20" s="18">
        <f>682+615+590+564+631+557</f>
        <v>3639</v>
      </c>
    </row>
    <row r="21" spans="1:11" ht="24.95" customHeight="1" thickBot="1" x14ac:dyDescent="0.45">
      <c r="A21" s="16">
        <f t="shared" si="0"/>
        <v>11</v>
      </c>
      <c r="B21" s="20" t="s">
        <v>33</v>
      </c>
      <c r="C21" s="13"/>
      <c r="D21" s="13">
        <v>4</v>
      </c>
      <c r="E21" s="13">
        <v>3</v>
      </c>
      <c r="F21" s="13">
        <v>1</v>
      </c>
      <c r="G21" s="13">
        <v>4</v>
      </c>
      <c r="H21" s="13">
        <v>1</v>
      </c>
      <c r="I21" s="13">
        <v>4</v>
      </c>
      <c r="J21" s="22">
        <f>SUM(D21:I21)</f>
        <v>17</v>
      </c>
      <c r="K21" s="17">
        <f>625+574+572+535+472+581</f>
        <v>3359</v>
      </c>
    </row>
    <row r="22" spans="1:11" s="4" customFormat="1" ht="24.95" customHeight="1" thickBot="1" x14ac:dyDescent="0.45">
      <c r="A22" s="16">
        <f t="shared" si="0"/>
        <v>12</v>
      </c>
      <c r="B22" s="18" t="s">
        <v>16</v>
      </c>
      <c r="C22" s="5"/>
      <c r="D22" s="5">
        <v>3</v>
      </c>
      <c r="E22" s="5">
        <v>3</v>
      </c>
      <c r="F22" s="5">
        <v>1</v>
      </c>
      <c r="G22" s="5">
        <v>4</v>
      </c>
      <c r="H22" s="5">
        <v>4</v>
      </c>
      <c r="I22" s="5">
        <v>2</v>
      </c>
      <c r="J22" s="22">
        <f>SUM(D22:I22)</f>
        <v>17</v>
      </c>
      <c r="K22" s="17">
        <f>510+526+499+582+549+536</f>
        <v>3202</v>
      </c>
    </row>
    <row r="23" spans="1:11" ht="24.95" customHeight="1" thickBot="1" x14ac:dyDescent="0.45">
      <c r="A23" s="6">
        <f t="shared" si="0"/>
        <v>13</v>
      </c>
      <c r="B23" s="19" t="s">
        <v>24</v>
      </c>
      <c r="C23" s="10"/>
      <c r="D23" s="10">
        <v>4</v>
      </c>
      <c r="E23" s="10">
        <v>1</v>
      </c>
      <c r="F23" s="10">
        <v>4</v>
      </c>
      <c r="G23" s="10">
        <v>3</v>
      </c>
      <c r="H23" s="10">
        <v>4</v>
      </c>
      <c r="I23" s="10">
        <v>1</v>
      </c>
      <c r="J23" s="22">
        <f>SUM(D23:I23)</f>
        <v>17</v>
      </c>
      <c r="K23" s="17">
        <f>484+528+574+542+528+494</f>
        <v>3150</v>
      </c>
    </row>
    <row r="24" spans="1:11" ht="24.95" customHeight="1" thickBot="1" x14ac:dyDescent="0.45">
      <c r="A24" s="12">
        <f t="shared" si="0"/>
        <v>14</v>
      </c>
      <c r="B24" s="18" t="s">
        <v>34</v>
      </c>
      <c r="C24" s="5"/>
      <c r="D24" s="5">
        <v>0</v>
      </c>
      <c r="E24" s="5">
        <v>1</v>
      </c>
      <c r="F24" s="5">
        <v>4</v>
      </c>
      <c r="G24" s="5">
        <v>5</v>
      </c>
      <c r="H24" s="5">
        <v>1</v>
      </c>
      <c r="I24" s="5">
        <v>4</v>
      </c>
      <c r="J24" s="22">
        <f>SUM(D24:I24)</f>
        <v>15</v>
      </c>
      <c r="K24" s="18">
        <f>483+551+542+671+539+564</f>
        <v>3350</v>
      </c>
    </row>
    <row r="25" spans="1:11" ht="24.95" customHeight="1" thickBot="1" x14ac:dyDescent="0.45">
      <c r="A25" s="12">
        <f t="shared" si="0"/>
        <v>15</v>
      </c>
      <c r="B25" s="18" t="s">
        <v>21</v>
      </c>
      <c r="C25" s="5"/>
      <c r="D25" s="5">
        <v>1</v>
      </c>
      <c r="E25" s="5">
        <v>1</v>
      </c>
      <c r="F25" s="5">
        <v>1</v>
      </c>
      <c r="G25" s="5">
        <v>4</v>
      </c>
      <c r="H25" s="5">
        <v>4</v>
      </c>
      <c r="I25" s="5">
        <v>4</v>
      </c>
      <c r="J25" s="22">
        <f>SUM(D25:I25)</f>
        <v>15</v>
      </c>
      <c r="K25" s="17">
        <f>574+530+546+581+509+601</f>
        <v>3341</v>
      </c>
    </row>
    <row r="26" spans="1:11" ht="24.95" customHeight="1" thickBot="1" x14ac:dyDescent="0.45">
      <c r="A26" s="12">
        <f t="shared" si="0"/>
        <v>16</v>
      </c>
      <c r="B26" s="18" t="s">
        <v>40</v>
      </c>
      <c r="C26" s="5"/>
      <c r="D26" s="5">
        <v>1</v>
      </c>
      <c r="E26" s="5">
        <v>4</v>
      </c>
      <c r="F26" s="5">
        <v>5</v>
      </c>
      <c r="G26" s="5">
        <v>4</v>
      </c>
      <c r="H26" s="5">
        <v>1</v>
      </c>
      <c r="I26" s="5">
        <v>0</v>
      </c>
      <c r="J26" s="22">
        <f>SUM(D26:I26)</f>
        <v>15</v>
      </c>
      <c r="K26" s="17">
        <f>529+599+525+547+603+501</f>
        <v>3304</v>
      </c>
    </row>
    <row r="27" spans="1:11" ht="24.95" customHeight="1" thickBot="1" x14ac:dyDescent="0.45">
      <c r="A27" s="12">
        <f t="shared" si="0"/>
        <v>17</v>
      </c>
      <c r="B27" s="18" t="s">
        <v>23</v>
      </c>
      <c r="C27" s="5"/>
      <c r="D27" s="5">
        <v>0</v>
      </c>
      <c r="E27" s="5">
        <v>1</v>
      </c>
      <c r="F27" s="5">
        <v>3</v>
      </c>
      <c r="G27" s="5">
        <v>4</v>
      </c>
      <c r="H27" s="5">
        <v>5</v>
      </c>
      <c r="I27" s="5">
        <v>1</v>
      </c>
      <c r="J27" s="22">
        <f>SUM(D27:I27)</f>
        <v>14</v>
      </c>
      <c r="K27" s="17">
        <f>550+494+521+595+649+616</f>
        <v>3425</v>
      </c>
    </row>
    <row r="28" spans="1:11" ht="24.95" customHeight="1" thickBot="1" x14ac:dyDescent="0.45">
      <c r="A28" s="14">
        <f t="shared" si="0"/>
        <v>18</v>
      </c>
      <c r="B28" s="20" t="s">
        <v>19</v>
      </c>
      <c r="C28" s="13"/>
      <c r="D28" s="13">
        <v>3</v>
      </c>
      <c r="E28" s="13">
        <v>4</v>
      </c>
      <c r="F28" s="13">
        <v>0</v>
      </c>
      <c r="G28" s="13">
        <v>3</v>
      </c>
      <c r="H28" s="13">
        <v>0</v>
      </c>
      <c r="I28" s="13">
        <v>4</v>
      </c>
      <c r="J28" s="22">
        <f>SUM(D28:I28)</f>
        <v>14</v>
      </c>
      <c r="K28" s="17">
        <f>544+569+508+505+537+623</f>
        <v>3286</v>
      </c>
    </row>
    <row r="29" spans="1:11" ht="24.95" customHeight="1" thickBot="1" x14ac:dyDescent="0.45">
      <c r="A29" s="12">
        <f t="shared" si="0"/>
        <v>19</v>
      </c>
      <c r="B29" s="18" t="s">
        <v>28</v>
      </c>
      <c r="C29" s="5"/>
      <c r="D29" s="5">
        <v>4</v>
      </c>
      <c r="E29" s="5">
        <v>0</v>
      </c>
      <c r="F29" s="5">
        <v>4</v>
      </c>
      <c r="G29" s="5">
        <v>4</v>
      </c>
      <c r="H29" s="5">
        <v>1</v>
      </c>
      <c r="I29" s="5">
        <v>1</v>
      </c>
      <c r="J29" s="22">
        <f>SUM(D29:I29)</f>
        <v>14</v>
      </c>
      <c r="K29" s="17">
        <f>588+480+622+567+489+508</f>
        <v>3254</v>
      </c>
    </row>
    <row r="30" spans="1:11" ht="24.95" customHeight="1" thickBot="1" x14ac:dyDescent="0.45">
      <c r="A30" s="6">
        <f t="shared" si="0"/>
        <v>20</v>
      </c>
      <c r="B30" s="19" t="s">
        <v>45</v>
      </c>
      <c r="C30" s="10"/>
      <c r="D30" s="10">
        <v>2</v>
      </c>
      <c r="E30" s="10">
        <v>2</v>
      </c>
      <c r="F30" s="10">
        <v>1</v>
      </c>
      <c r="G30" s="10">
        <v>0</v>
      </c>
      <c r="H30" s="10">
        <v>4</v>
      </c>
      <c r="I30" s="10">
        <v>5</v>
      </c>
      <c r="J30" s="22">
        <f>SUM(D30:I30)</f>
        <v>14</v>
      </c>
      <c r="K30" s="17">
        <f>538+522+525+491+544+552</f>
        <v>3172</v>
      </c>
    </row>
    <row r="31" spans="1:11" ht="24.95" customHeight="1" thickBot="1" x14ac:dyDescent="0.45">
      <c r="A31" s="12">
        <f t="shared" si="0"/>
        <v>21</v>
      </c>
      <c r="B31" s="18" t="s">
        <v>22</v>
      </c>
      <c r="C31" s="10"/>
      <c r="D31" s="10">
        <v>5</v>
      </c>
      <c r="E31" s="10">
        <v>1</v>
      </c>
      <c r="F31" s="10">
        <v>1</v>
      </c>
      <c r="G31" s="10">
        <v>2</v>
      </c>
      <c r="H31" s="10">
        <v>0</v>
      </c>
      <c r="I31" s="10">
        <v>4</v>
      </c>
      <c r="J31" s="22">
        <f>SUM(D31:I31)</f>
        <v>13</v>
      </c>
      <c r="K31" s="18">
        <f>643+556+452+500+542+622</f>
        <v>3315</v>
      </c>
    </row>
    <row r="32" spans="1:11" ht="24.95" customHeight="1" thickBot="1" x14ac:dyDescent="0.45">
      <c r="A32" s="12">
        <f t="shared" si="0"/>
        <v>22</v>
      </c>
      <c r="B32" s="41" t="s">
        <v>32</v>
      </c>
      <c r="C32" s="5"/>
      <c r="D32" s="8">
        <v>4</v>
      </c>
      <c r="E32" s="5">
        <v>2</v>
      </c>
      <c r="F32" s="5">
        <v>4</v>
      </c>
      <c r="G32" s="5">
        <v>1</v>
      </c>
      <c r="H32" s="5">
        <v>1</v>
      </c>
      <c r="I32" s="5">
        <v>1</v>
      </c>
      <c r="J32" s="22">
        <f>SUM(D32:I32)</f>
        <v>13</v>
      </c>
      <c r="K32" s="17">
        <f>558+570+558+475+492+528</f>
        <v>3181</v>
      </c>
    </row>
    <row r="33" spans="1:11" ht="24.95" customHeight="1" thickBot="1" x14ac:dyDescent="0.45">
      <c r="A33" s="12">
        <f t="shared" si="0"/>
        <v>23</v>
      </c>
      <c r="B33" s="18" t="s">
        <v>31</v>
      </c>
      <c r="C33" s="5"/>
      <c r="D33" s="5">
        <v>1</v>
      </c>
      <c r="E33" s="5">
        <v>1</v>
      </c>
      <c r="F33" s="5">
        <v>4</v>
      </c>
      <c r="G33" s="5">
        <v>5</v>
      </c>
      <c r="H33" s="5">
        <v>0</v>
      </c>
      <c r="I33" s="5">
        <v>1</v>
      </c>
      <c r="J33" s="22">
        <f>SUM(D33:I33)</f>
        <v>12</v>
      </c>
      <c r="K33" s="17">
        <f>520+559+573+598+500+497</f>
        <v>3247</v>
      </c>
    </row>
    <row r="34" spans="1:11" ht="24.95" customHeight="1" thickBot="1" x14ac:dyDescent="0.45">
      <c r="A34" s="12">
        <f t="shared" si="0"/>
        <v>24</v>
      </c>
      <c r="B34" s="18" t="s">
        <v>29</v>
      </c>
      <c r="C34" s="5"/>
      <c r="D34" s="5">
        <v>4</v>
      </c>
      <c r="E34" s="5">
        <v>1</v>
      </c>
      <c r="F34" s="5">
        <v>1</v>
      </c>
      <c r="G34" s="5">
        <v>0</v>
      </c>
      <c r="H34" s="5">
        <v>1</v>
      </c>
      <c r="I34" s="5">
        <v>5</v>
      </c>
      <c r="J34" s="22">
        <f>SUM(D34:I34)</f>
        <v>12</v>
      </c>
      <c r="K34" s="17">
        <f>552+493+482+527+506+470</f>
        <v>3030</v>
      </c>
    </row>
    <row r="35" spans="1:11" ht="24.95" customHeight="1" thickBot="1" x14ac:dyDescent="0.45">
      <c r="A35" s="12">
        <f t="shared" si="0"/>
        <v>25</v>
      </c>
      <c r="B35" s="18" t="s">
        <v>25</v>
      </c>
      <c r="C35" s="5"/>
      <c r="D35" s="5">
        <v>1</v>
      </c>
      <c r="E35" s="5">
        <v>5</v>
      </c>
      <c r="F35" s="5">
        <v>0</v>
      </c>
      <c r="G35" s="5">
        <v>0</v>
      </c>
      <c r="H35" s="5">
        <v>4</v>
      </c>
      <c r="I35" s="5">
        <v>1</v>
      </c>
      <c r="J35" s="22">
        <f>SUM(D35:I35)</f>
        <v>11</v>
      </c>
      <c r="K35" s="17">
        <f>416+572+534+537+562+606</f>
        <v>3227</v>
      </c>
    </row>
    <row r="36" spans="1:11" ht="24.95" customHeight="1" thickBot="1" x14ac:dyDescent="0.45">
      <c r="A36" s="12">
        <f t="shared" si="0"/>
        <v>26</v>
      </c>
      <c r="B36" s="18" t="s">
        <v>26</v>
      </c>
      <c r="C36" s="25"/>
      <c r="D36" s="5">
        <v>4</v>
      </c>
      <c r="E36" s="5">
        <v>4</v>
      </c>
      <c r="F36" s="5">
        <v>0</v>
      </c>
      <c r="G36" s="5">
        <v>1</v>
      </c>
      <c r="H36" s="5">
        <v>0</v>
      </c>
      <c r="I36" s="5">
        <v>1</v>
      </c>
      <c r="J36" s="22">
        <f>SUM(D36:I36)</f>
        <v>10</v>
      </c>
      <c r="K36" s="17">
        <f>531+552+474+557+529+582</f>
        <v>3225</v>
      </c>
    </row>
    <row r="37" spans="1:11" ht="24.95" customHeight="1" thickBot="1" x14ac:dyDescent="0.45">
      <c r="A37" s="12">
        <f t="shared" si="0"/>
        <v>27</v>
      </c>
      <c r="B37" s="18" t="s">
        <v>17</v>
      </c>
      <c r="C37" s="5"/>
      <c r="D37" s="5">
        <v>1</v>
      </c>
      <c r="E37" s="5">
        <v>4</v>
      </c>
      <c r="F37" s="5">
        <v>0</v>
      </c>
      <c r="G37" s="5">
        <v>0</v>
      </c>
      <c r="H37" s="5">
        <v>1</v>
      </c>
      <c r="I37" s="5">
        <v>4</v>
      </c>
      <c r="J37" s="22">
        <f>SUM(D37:I37)</f>
        <v>10</v>
      </c>
      <c r="K37" s="17">
        <f>581+532+432+565+510+496</f>
        <v>3116</v>
      </c>
    </row>
    <row r="38" spans="1:11" ht="24.95" customHeight="1" thickBot="1" x14ac:dyDescent="0.45">
      <c r="A38" s="12">
        <f t="shared" si="0"/>
        <v>28</v>
      </c>
      <c r="B38" s="18" t="s">
        <v>44</v>
      </c>
      <c r="C38" s="5"/>
      <c r="D38" s="5">
        <v>1</v>
      </c>
      <c r="E38" s="5">
        <v>1</v>
      </c>
      <c r="F38" s="5">
        <v>2</v>
      </c>
      <c r="G38" s="5">
        <v>1</v>
      </c>
      <c r="H38" s="5">
        <v>4</v>
      </c>
      <c r="I38" s="5">
        <v>0</v>
      </c>
      <c r="J38" s="22">
        <f>SUM(D38:I38)</f>
        <v>9</v>
      </c>
      <c r="K38" s="17">
        <f>513+463+513+577+528+490</f>
        <v>3084</v>
      </c>
    </row>
    <row r="39" spans="1:11" ht="24.95" customHeight="1" thickBot="1" x14ac:dyDescent="0.45">
      <c r="A39" s="12">
        <f t="shared" si="0"/>
        <v>29</v>
      </c>
      <c r="B39" s="18" t="s">
        <v>46</v>
      </c>
      <c r="C39" s="5"/>
      <c r="D39" s="5">
        <v>2</v>
      </c>
      <c r="E39" s="5">
        <v>1</v>
      </c>
      <c r="F39" s="5">
        <v>4</v>
      </c>
      <c r="G39" s="5">
        <v>1</v>
      </c>
      <c r="H39" s="5">
        <v>1</v>
      </c>
      <c r="I39" s="5">
        <v>0</v>
      </c>
      <c r="J39" s="22">
        <f>SUM(D39:I39)</f>
        <v>9</v>
      </c>
      <c r="K39" s="17">
        <f>474+501+535+528+461+407</f>
        <v>2906</v>
      </c>
    </row>
    <row r="40" spans="1:11" ht="24.95" customHeight="1" thickBot="1" x14ac:dyDescent="0.45">
      <c r="A40" s="12">
        <f t="shared" si="0"/>
        <v>30</v>
      </c>
      <c r="B40" s="18" t="s">
        <v>36</v>
      </c>
      <c r="C40" s="5"/>
      <c r="D40" s="5">
        <v>1</v>
      </c>
      <c r="E40" s="5">
        <v>0</v>
      </c>
      <c r="F40" s="5">
        <v>1</v>
      </c>
      <c r="G40" s="5">
        <v>1</v>
      </c>
      <c r="H40" s="5">
        <v>1</v>
      </c>
      <c r="I40" s="5">
        <v>4</v>
      </c>
      <c r="J40" s="22">
        <f>SUM(D40:I40)</f>
        <v>8</v>
      </c>
      <c r="K40" s="17">
        <f>513+440+560+568+498+496</f>
        <v>3075</v>
      </c>
    </row>
    <row r="41" spans="1:11" ht="24.95" customHeight="1" thickBot="1" x14ac:dyDescent="0.45">
      <c r="A41" s="12">
        <f t="shared" si="0"/>
        <v>31</v>
      </c>
      <c r="B41" s="18" t="s">
        <v>42</v>
      </c>
      <c r="C41" s="5"/>
      <c r="D41" s="5">
        <v>1</v>
      </c>
      <c r="E41" s="5">
        <v>0</v>
      </c>
      <c r="F41" s="5">
        <v>0</v>
      </c>
      <c r="G41" s="5">
        <v>1</v>
      </c>
      <c r="H41" s="5">
        <v>3.5</v>
      </c>
      <c r="I41" s="5">
        <v>1</v>
      </c>
      <c r="J41" s="22">
        <f>SUM(D41:I41)</f>
        <v>6.5</v>
      </c>
      <c r="K41" s="17">
        <f>490+457+381+482+535+495</f>
        <v>2840</v>
      </c>
    </row>
    <row r="42" spans="1:11" ht="24.95" customHeight="1" thickBot="1" x14ac:dyDescent="0.45">
      <c r="A42" s="12" t="s">
        <v>11</v>
      </c>
      <c r="B42" s="18" t="s">
        <v>12</v>
      </c>
      <c r="C42" s="5"/>
      <c r="D42" s="5">
        <f>SUM(D11:D41)</f>
        <v>76</v>
      </c>
      <c r="E42" s="5">
        <f>SUM(E11:E41)</f>
        <v>76</v>
      </c>
      <c r="F42" s="5">
        <f>SUM(F11:F41)</f>
        <v>75</v>
      </c>
      <c r="G42" s="5">
        <f>SUM(G11:G41)</f>
        <v>76</v>
      </c>
      <c r="H42" s="5">
        <f>SUM(H11:H41)</f>
        <v>78.5</v>
      </c>
      <c r="I42" s="5">
        <f>SUM(I11:I41)</f>
        <v>79</v>
      </c>
      <c r="J42" s="22">
        <f>SUM(D42:I42)</f>
        <v>460.5</v>
      </c>
      <c r="K42" s="17"/>
    </row>
  </sheetData>
  <sortState ref="B11:K41">
    <sortCondition descending="1" ref="J11:J41"/>
    <sortCondition descending="1" ref="K11:K41"/>
  </sortState>
  <mergeCells count="3">
    <mergeCell ref="A1:K1"/>
    <mergeCell ref="A2:K2"/>
    <mergeCell ref="A3:K3"/>
  </mergeCells>
  <printOptions horizontalCentered="1"/>
  <pageMargins left="0.4" right="0.41" top="0.27" bottom="0" header="0.19" footer="0.3"/>
  <pageSetup scale="53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showGridLines="0" tabSelected="1" workbookViewId="0">
      <selection activeCell="E35" sqref="A1:E35"/>
    </sheetView>
  </sheetViews>
  <sheetFormatPr defaultRowHeight="20.25" x14ac:dyDescent="0.3"/>
  <cols>
    <col min="1" max="1" width="7.5703125" style="3" bestFit="1" customWidth="1"/>
    <col min="2" max="2" width="84.42578125" style="3" bestFit="1" customWidth="1"/>
    <col min="3" max="3" width="12.140625" style="9" bestFit="1" customWidth="1"/>
    <col min="4" max="4" width="8.140625" style="9" bestFit="1" customWidth="1"/>
    <col min="5" max="5" width="15.28515625" style="9" bestFit="1" customWidth="1"/>
    <col min="6" max="16384" width="9.140625" style="3"/>
  </cols>
  <sheetData>
    <row r="1" spans="1:5" ht="21" thickBot="1" x14ac:dyDescent="0.35">
      <c r="A1" s="27" t="s">
        <v>38</v>
      </c>
      <c r="B1" s="28"/>
      <c r="C1" s="28"/>
      <c r="D1" s="28"/>
      <c r="E1" s="28"/>
    </row>
    <row r="2" spans="1:5" ht="21" thickBot="1" x14ac:dyDescent="0.35">
      <c r="A2" s="30" t="s">
        <v>14</v>
      </c>
      <c r="B2" s="31"/>
      <c r="C2" s="31"/>
      <c r="D2" s="31"/>
      <c r="E2" s="31"/>
    </row>
    <row r="3" spans="1:5" ht="21" thickBot="1" x14ac:dyDescent="0.35">
      <c r="A3" s="57" t="s">
        <v>50</v>
      </c>
      <c r="B3" s="58"/>
      <c r="C3" s="58"/>
      <c r="D3" s="58"/>
      <c r="E3" s="58"/>
    </row>
    <row r="4" spans="1:5" x14ac:dyDescent="0.3">
      <c r="A4" s="15"/>
      <c r="B4" s="15"/>
      <c r="C4" s="15"/>
      <c r="D4" s="15"/>
      <c r="E4" s="15"/>
    </row>
    <row r="5" spans="1:5" x14ac:dyDescent="0.3">
      <c r="A5" s="15"/>
      <c r="B5" s="15"/>
      <c r="C5" s="15"/>
      <c r="D5" s="15"/>
      <c r="E5" s="15"/>
    </row>
    <row r="6" spans="1:5" x14ac:dyDescent="0.3">
      <c r="A6" s="15"/>
      <c r="B6" s="15"/>
      <c r="C6" s="15"/>
      <c r="D6" s="15"/>
      <c r="E6" s="15"/>
    </row>
    <row r="7" spans="1:5" x14ac:dyDescent="0.3">
      <c r="C7" s="7"/>
      <c r="D7" s="7"/>
      <c r="E7" s="7"/>
    </row>
    <row r="8" spans="1:5" x14ac:dyDescent="0.3">
      <c r="A8" s="1" t="s">
        <v>7</v>
      </c>
      <c r="B8" s="2" t="s">
        <v>9</v>
      </c>
      <c r="C8" s="1" t="s">
        <v>48</v>
      </c>
      <c r="D8" s="1" t="s">
        <v>13</v>
      </c>
      <c r="E8" s="1" t="s">
        <v>49</v>
      </c>
    </row>
    <row r="9" spans="1:5" ht="21" thickBot="1" x14ac:dyDescent="0.35">
      <c r="A9" s="11"/>
      <c r="B9" s="2"/>
      <c r="C9" s="1"/>
      <c r="D9" s="3"/>
      <c r="E9" s="3"/>
    </row>
    <row r="10" spans="1:5" s="23" customFormat="1" ht="21" thickBot="1" x14ac:dyDescent="0.35">
      <c r="A10" s="62">
        <v>1</v>
      </c>
      <c r="B10" s="63" t="s">
        <v>41</v>
      </c>
      <c r="C10" s="63">
        <v>26</v>
      </c>
      <c r="D10" s="63">
        <f>621+681+620+634+624+591</f>
        <v>3771</v>
      </c>
      <c r="E10" s="64" t="s">
        <v>47</v>
      </c>
    </row>
    <row r="11" spans="1:5" s="23" customFormat="1" ht="21" thickBot="1" x14ac:dyDescent="0.35">
      <c r="A11" s="65">
        <f t="shared" ref="A11:A16" si="0">A10+1</f>
        <v>2</v>
      </c>
      <c r="B11" s="63" t="s">
        <v>37</v>
      </c>
      <c r="C11" s="63">
        <v>21</v>
      </c>
      <c r="D11" s="63">
        <f>508+520+552+506+639+623</f>
        <v>3348</v>
      </c>
      <c r="E11" s="64" t="s">
        <v>47</v>
      </c>
    </row>
    <row r="12" spans="1:5" s="23" customFormat="1" ht="21" thickBot="1" x14ac:dyDescent="0.35">
      <c r="A12" s="65">
        <f t="shared" si="0"/>
        <v>3</v>
      </c>
      <c r="B12" s="63" t="s">
        <v>27</v>
      </c>
      <c r="C12" s="63">
        <v>20</v>
      </c>
      <c r="D12" s="63">
        <f>616+566+580+588+529+609</f>
        <v>3488</v>
      </c>
      <c r="E12" s="64"/>
    </row>
    <row r="13" spans="1:5" s="23" customFormat="1" ht="21" thickBot="1" x14ac:dyDescent="0.35">
      <c r="A13" s="65">
        <f t="shared" si="0"/>
        <v>4</v>
      </c>
      <c r="B13" s="63" t="s">
        <v>15</v>
      </c>
      <c r="C13" s="63">
        <v>20</v>
      </c>
      <c r="D13" s="63">
        <f>509+560+540+520+583+584</f>
        <v>3296</v>
      </c>
      <c r="E13" s="64"/>
    </row>
    <row r="14" spans="1:5" s="23" customFormat="1" x14ac:dyDescent="0.3">
      <c r="A14" s="66">
        <f t="shared" si="0"/>
        <v>5</v>
      </c>
      <c r="B14" s="67" t="s">
        <v>39</v>
      </c>
      <c r="C14" s="63">
        <v>19</v>
      </c>
      <c r="D14" s="63">
        <f>519+642+554+561+577+530</f>
        <v>3383</v>
      </c>
      <c r="E14" s="64"/>
    </row>
    <row r="15" spans="1:5" ht="21" thickBot="1" x14ac:dyDescent="0.35">
      <c r="A15" s="68">
        <f t="shared" si="0"/>
        <v>6</v>
      </c>
      <c r="B15" s="67" t="s">
        <v>30</v>
      </c>
      <c r="C15" s="63">
        <v>18</v>
      </c>
      <c r="D15" s="63">
        <f>571+622+621+608+661+451</f>
        <v>3534</v>
      </c>
      <c r="E15" s="64"/>
    </row>
    <row r="16" spans="1:5" ht="21" thickBot="1" x14ac:dyDescent="0.35">
      <c r="A16" s="69">
        <f t="shared" si="0"/>
        <v>7</v>
      </c>
      <c r="B16" s="70" t="s">
        <v>43</v>
      </c>
      <c r="C16" s="71">
        <v>18</v>
      </c>
      <c r="D16" s="71">
        <f>585+589+616+618+537+580</f>
        <v>3525</v>
      </c>
      <c r="E16" s="72">
        <v>210</v>
      </c>
    </row>
    <row r="17" spans="1:5" x14ac:dyDescent="0.3">
      <c r="A17" s="37"/>
      <c r="B17" s="59" t="s">
        <v>51</v>
      </c>
      <c r="C17" s="60"/>
      <c r="D17" s="60"/>
      <c r="E17" s="60"/>
    </row>
    <row r="19" spans="1:5" x14ac:dyDescent="0.3">
      <c r="A19" s="61" t="s">
        <v>52</v>
      </c>
      <c r="B19" s="61"/>
      <c r="C19" s="61"/>
      <c r="D19" s="61"/>
      <c r="E19" s="61"/>
    </row>
    <row r="20" spans="1:5" x14ac:dyDescent="0.3">
      <c r="A20" s="75">
        <v>3</v>
      </c>
      <c r="B20" s="71" t="s">
        <v>27</v>
      </c>
      <c r="C20" s="76">
        <v>4</v>
      </c>
      <c r="D20" s="76">
        <v>618</v>
      </c>
      <c r="E20" s="36"/>
    </row>
    <row r="21" spans="1:5" x14ac:dyDescent="0.3">
      <c r="A21" s="74">
        <v>4</v>
      </c>
      <c r="B21" s="63" t="s">
        <v>15</v>
      </c>
      <c r="C21" s="64">
        <v>1</v>
      </c>
      <c r="D21" s="64">
        <v>534</v>
      </c>
      <c r="E21" s="73">
        <v>420</v>
      </c>
    </row>
    <row r="23" spans="1:5" x14ac:dyDescent="0.3">
      <c r="A23" s="75">
        <v>5</v>
      </c>
      <c r="B23" s="71" t="s">
        <v>39</v>
      </c>
      <c r="C23" s="76">
        <v>3</v>
      </c>
      <c r="D23" s="76">
        <v>503</v>
      </c>
      <c r="E23" s="36"/>
    </row>
    <row r="24" spans="1:5" x14ac:dyDescent="0.3">
      <c r="A24" s="74">
        <v>6</v>
      </c>
      <c r="B24" s="63" t="s">
        <v>30</v>
      </c>
      <c r="C24" s="64">
        <v>2</v>
      </c>
      <c r="D24" s="64">
        <v>475</v>
      </c>
      <c r="E24" s="73">
        <v>420</v>
      </c>
    </row>
    <row r="26" spans="1:5" x14ac:dyDescent="0.3">
      <c r="A26" s="61" t="s">
        <v>53</v>
      </c>
      <c r="B26" s="61"/>
      <c r="C26" s="61"/>
      <c r="D26" s="61"/>
      <c r="E26" s="61"/>
    </row>
    <row r="27" spans="1:5" x14ac:dyDescent="0.3">
      <c r="A27" s="75">
        <v>1</v>
      </c>
      <c r="B27" s="71" t="s">
        <v>41</v>
      </c>
      <c r="C27" s="76">
        <v>4</v>
      </c>
      <c r="D27" s="76">
        <f>180+245+214</f>
        <v>639</v>
      </c>
      <c r="E27" s="36"/>
    </row>
    <row r="28" spans="1:5" x14ac:dyDescent="0.3">
      <c r="A28" s="74">
        <v>5</v>
      </c>
      <c r="B28" s="63" t="s">
        <v>39</v>
      </c>
      <c r="C28" s="64">
        <v>1</v>
      </c>
      <c r="D28" s="64">
        <f>185+192+192</f>
        <v>569</v>
      </c>
      <c r="E28" s="73">
        <v>690</v>
      </c>
    </row>
    <row r="30" spans="1:5" x14ac:dyDescent="0.3">
      <c r="A30" s="74">
        <v>2</v>
      </c>
      <c r="B30" s="63" t="s">
        <v>54</v>
      </c>
      <c r="C30" s="64">
        <v>1</v>
      </c>
      <c r="D30" s="64">
        <v>550</v>
      </c>
      <c r="E30" s="78">
        <v>690</v>
      </c>
    </row>
    <row r="31" spans="1:5" x14ac:dyDescent="0.3">
      <c r="A31" s="75">
        <v>3</v>
      </c>
      <c r="B31" s="71" t="s">
        <v>27</v>
      </c>
      <c r="C31" s="76">
        <v>4</v>
      </c>
      <c r="D31" s="76">
        <v>637</v>
      </c>
      <c r="E31" s="77"/>
    </row>
    <row r="33" spans="1:5" x14ac:dyDescent="0.3">
      <c r="A33" s="61" t="s">
        <v>55</v>
      </c>
      <c r="B33" s="61"/>
      <c r="C33" s="61"/>
      <c r="D33" s="61"/>
      <c r="E33" s="61"/>
    </row>
    <row r="34" spans="1:5" x14ac:dyDescent="0.3">
      <c r="A34" s="74">
        <v>1</v>
      </c>
      <c r="B34" s="63" t="s">
        <v>41</v>
      </c>
      <c r="C34" s="64">
        <v>1</v>
      </c>
      <c r="D34" s="64">
        <v>580</v>
      </c>
      <c r="E34" s="78">
        <v>960</v>
      </c>
    </row>
    <row r="35" spans="1:5" x14ac:dyDescent="0.3">
      <c r="A35" s="75">
        <v>3</v>
      </c>
      <c r="B35" s="71" t="s">
        <v>27</v>
      </c>
      <c r="C35" s="76">
        <v>4</v>
      </c>
      <c r="D35" s="76">
        <v>599</v>
      </c>
      <c r="E35" s="72">
        <v>1797</v>
      </c>
    </row>
  </sheetData>
  <mergeCells count="6">
    <mergeCell ref="A19:E19"/>
    <mergeCell ref="A26:E26"/>
    <mergeCell ref="A33:E33"/>
    <mergeCell ref="A1:E1"/>
    <mergeCell ref="A2:E2"/>
    <mergeCell ref="A3:E3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SWISS Qualifying</vt:lpstr>
      <vt:lpstr>Finals</vt:lpstr>
      <vt:lpstr>'SWISS Qualifying'!Print_Area</vt:lpstr>
    </vt:vector>
  </TitlesOfParts>
  <Company>Indiana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Indiana Memorial Union</dc:creator>
  <cp:lastModifiedBy>H2M</cp:lastModifiedBy>
  <cp:lastPrinted>2017-01-01T20:26:05Z</cp:lastPrinted>
  <dcterms:created xsi:type="dcterms:W3CDTF">2002-02-19T19:29:27Z</dcterms:created>
  <dcterms:modified xsi:type="dcterms:W3CDTF">2017-01-01T22:48:40Z</dcterms:modified>
</cp:coreProperties>
</file>