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ickh\Documents\H2M MANAGEMENT\2021 2 Mid-South Conference\9 - Brandon Burns Memorial\"/>
    </mc:Choice>
  </mc:AlternateContent>
  <xr:revisionPtr revIDLastSave="0" documentId="13_ncr:1_{79DAE1E0-5CBC-4232-A503-984B3F1B74E3}" xr6:coauthVersionLast="46" xr6:coauthVersionMax="46" xr10:uidLastSave="{00000000-0000-0000-0000-000000000000}"/>
  <bookViews>
    <workbookView xWindow="-120" yWindow="-120" windowWidth="29040" windowHeight="15840" firstSheet="9" activeTab="12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Indiv_Combined_Scores_Men!$A$1:$O$240</definedName>
    <definedName name="_xlnm.Print_Area" localSheetId="15">Indiv_Combined_Scores_Women!$A$1:$O$229</definedName>
    <definedName name="_xlnm.Print_Area" localSheetId="11">Qual_Team_Standings_Men_JV!$A$28:$D$38</definedName>
    <definedName name="_xlnm.Print_Area" localSheetId="10">Qual_Team_Standings_Men_Var!$A$38:$D$58</definedName>
    <definedName name="_xlnm.Print_Area" localSheetId="13">Qual_Team_Standings_Women_JV!$A$28:$D$38</definedName>
    <definedName name="_xlnm.Print_Area" localSheetId="12">Qual_Team_Standings_Women_Var!$A$37:$D$56</definedName>
    <definedName name="_xlnm.Print_Area" localSheetId="0">Roster_Selection_Men!$A$1:$L$190</definedName>
    <definedName name="_xlnm.Print_Area" localSheetId="1">Roster_Selection_Women!$A$1:$L$190</definedName>
  </definedNames>
  <calcPr calcId="181029"/>
</workbook>
</file>

<file path=xl/calcChain.xml><?xml version="1.0" encoding="utf-8"?>
<calcChain xmlns="http://schemas.openxmlformats.org/spreadsheetml/2006/main">
  <c r="L224" i="16" l="1"/>
  <c r="L225" i="16" s="1"/>
  <c r="K224" i="16"/>
  <c r="K225" i="16" s="1"/>
  <c r="J224" i="16"/>
  <c r="J225" i="16" s="1"/>
  <c r="I224" i="16"/>
  <c r="I225" i="16" s="1"/>
  <c r="H224" i="16"/>
  <c r="H225" i="16" s="1"/>
  <c r="G224" i="16"/>
  <c r="G225" i="16" s="1"/>
  <c r="N221" i="16"/>
  <c r="O221" i="16" s="1"/>
  <c r="M221" i="16"/>
  <c r="N220" i="16"/>
  <c r="O220" i="16" s="1"/>
  <c r="M220" i="16"/>
  <c r="N219" i="16"/>
  <c r="O219" i="16" s="1"/>
  <c r="M219" i="16"/>
  <c r="N218" i="16"/>
  <c r="O218" i="16" s="1"/>
  <c r="M218" i="16"/>
  <c r="N217" i="16"/>
  <c r="O217" i="16" s="1"/>
  <c r="M217" i="16"/>
  <c r="N216" i="16"/>
  <c r="O216" i="16" s="1"/>
  <c r="M216" i="16"/>
  <c r="N162" i="16"/>
  <c r="M162" i="16"/>
  <c r="N176" i="16"/>
  <c r="O176" i="16" s="1"/>
  <c r="M176" i="16"/>
  <c r="N72" i="16"/>
  <c r="M72" i="16"/>
  <c r="N180" i="16"/>
  <c r="O180" i="16" s="1"/>
  <c r="M180" i="16"/>
  <c r="N179" i="16"/>
  <c r="M179" i="16"/>
  <c r="N62" i="16"/>
  <c r="O62" i="16" s="1"/>
  <c r="M62" i="16"/>
  <c r="N181" i="16"/>
  <c r="M181" i="16"/>
  <c r="N19" i="16"/>
  <c r="M19" i="16"/>
  <c r="N182" i="16"/>
  <c r="M182" i="16"/>
  <c r="N99" i="16"/>
  <c r="M99" i="16"/>
  <c r="N167" i="16"/>
  <c r="O167" i="16" s="1"/>
  <c r="M167" i="16"/>
  <c r="N164" i="16"/>
  <c r="O164" i="16" s="1"/>
  <c r="M164" i="16"/>
  <c r="N98" i="16"/>
  <c r="M98" i="16"/>
  <c r="N183" i="16"/>
  <c r="M183" i="16"/>
  <c r="N71" i="16"/>
  <c r="M71" i="16"/>
  <c r="N143" i="16"/>
  <c r="M143" i="16"/>
  <c r="N57" i="16"/>
  <c r="M57" i="16"/>
  <c r="N193" i="16"/>
  <c r="O193" i="16" s="1"/>
  <c r="M193" i="16"/>
  <c r="N34" i="16"/>
  <c r="O34" i="16" s="1"/>
  <c r="M34" i="16"/>
  <c r="N80" i="16"/>
  <c r="M80" i="16"/>
  <c r="N41" i="16"/>
  <c r="O41" i="16" s="1"/>
  <c r="M41" i="16"/>
  <c r="N116" i="16"/>
  <c r="M116" i="16"/>
  <c r="N170" i="16"/>
  <c r="M170" i="16"/>
  <c r="N115" i="16"/>
  <c r="M115" i="16"/>
  <c r="N93" i="16"/>
  <c r="M93" i="16"/>
  <c r="N68" i="16"/>
  <c r="M68" i="16"/>
  <c r="N40" i="16"/>
  <c r="M40" i="16"/>
  <c r="N94" i="16"/>
  <c r="M94" i="16"/>
  <c r="N23" i="16"/>
  <c r="M23" i="16"/>
  <c r="N59" i="16"/>
  <c r="M59" i="16"/>
  <c r="N100" i="16"/>
  <c r="M100" i="16"/>
  <c r="N78" i="16"/>
  <c r="M78" i="16"/>
  <c r="N89" i="16"/>
  <c r="O89" i="16" s="1"/>
  <c r="M89" i="16"/>
  <c r="N73" i="16"/>
  <c r="M73" i="16"/>
  <c r="N210" i="16"/>
  <c r="M210" i="16"/>
  <c r="N156" i="16"/>
  <c r="M156" i="16"/>
  <c r="N145" i="16"/>
  <c r="M145" i="16"/>
  <c r="N128" i="16"/>
  <c r="M128" i="16"/>
  <c r="N87" i="16"/>
  <c r="M87" i="16"/>
  <c r="N161" i="16"/>
  <c r="O161" i="16" s="1"/>
  <c r="M161" i="16"/>
  <c r="N126" i="16"/>
  <c r="O126" i="16" s="1"/>
  <c r="M126" i="16"/>
  <c r="N77" i="16"/>
  <c r="M77" i="16"/>
  <c r="N172" i="16"/>
  <c r="M172" i="16"/>
  <c r="N32" i="16"/>
  <c r="M32" i="16"/>
  <c r="N184" i="16"/>
  <c r="M184" i="16"/>
  <c r="N194" i="16"/>
  <c r="M194" i="16"/>
  <c r="N114" i="16"/>
  <c r="M114" i="16"/>
  <c r="N208" i="16"/>
  <c r="O208" i="16" s="1"/>
  <c r="M208" i="16"/>
  <c r="N139" i="16"/>
  <c r="M139" i="16"/>
  <c r="N45" i="16"/>
  <c r="M45" i="16"/>
  <c r="N118" i="16"/>
  <c r="M118" i="16"/>
  <c r="N36" i="16"/>
  <c r="O36" i="16" s="1"/>
  <c r="M36" i="16"/>
  <c r="N212" i="16"/>
  <c r="O212" i="16" s="1"/>
  <c r="M212" i="16"/>
  <c r="N149" i="16"/>
  <c r="M149" i="16"/>
  <c r="N51" i="16"/>
  <c r="M51" i="16"/>
  <c r="N81" i="16"/>
  <c r="M81" i="16"/>
  <c r="N39" i="16"/>
  <c r="M39" i="16"/>
  <c r="N195" i="16"/>
  <c r="M195" i="16"/>
  <c r="N21" i="16"/>
  <c r="M21" i="16"/>
  <c r="N86" i="16"/>
  <c r="M86" i="16"/>
  <c r="N64" i="16"/>
  <c r="M64" i="16"/>
  <c r="N138" i="16"/>
  <c r="M138" i="16"/>
  <c r="N74" i="16"/>
  <c r="O74" i="16" s="1"/>
  <c r="M74" i="16"/>
  <c r="N60" i="16"/>
  <c r="O60" i="16" s="1"/>
  <c r="M60" i="16"/>
  <c r="N91" i="16"/>
  <c r="M91" i="16"/>
  <c r="N137" i="16"/>
  <c r="M137" i="16"/>
  <c r="N20" i="16"/>
  <c r="M20" i="16"/>
  <c r="N154" i="16"/>
  <c r="O154" i="16" s="1"/>
  <c r="M154" i="16"/>
  <c r="N121" i="16"/>
  <c r="M121" i="16"/>
  <c r="N117" i="16"/>
  <c r="M117" i="16"/>
  <c r="N197" i="16"/>
  <c r="M197" i="16"/>
  <c r="N153" i="16"/>
  <c r="O153" i="16" s="1"/>
  <c r="M153" i="16"/>
  <c r="N13" i="16"/>
  <c r="M13" i="16"/>
  <c r="N31" i="16"/>
  <c r="O31" i="16" s="1"/>
  <c r="M31" i="16"/>
  <c r="N123" i="16"/>
  <c r="M123" i="16"/>
  <c r="N119" i="16"/>
  <c r="M119" i="16"/>
  <c r="N22" i="16"/>
  <c r="M22" i="16"/>
  <c r="N65" i="16"/>
  <c r="M65" i="16"/>
  <c r="N47" i="16"/>
  <c r="M47" i="16"/>
  <c r="N111" i="16"/>
  <c r="M111" i="16"/>
  <c r="N130" i="16"/>
  <c r="M130" i="16"/>
  <c r="N120" i="16"/>
  <c r="M120" i="16"/>
  <c r="N58" i="16"/>
  <c r="M58" i="16"/>
  <c r="N28" i="16"/>
  <c r="M28" i="16"/>
  <c r="N103" i="16"/>
  <c r="M103" i="16"/>
  <c r="N53" i="16"/>
  <c r="O53" i="16" s="1"/>
  <c r="M53" i="16"/>
  <c r="N97" i="16"/>
  <c r="O97" i="16" s="1"/>
  <c r="M97" i="16"/>
  <c r="N46" i="16"/>
  <c r="O46" i="16" s="1"/>
  <c r="M46" i="16"/>
  <c r="N30" i="16"/>
  <c r="M30" i="16"/>
  <c r="N27" i="16"/>
  <c r="M27" i="16"/>
  <c r="N141" i="16"/>
  <c r="M141" i="16"/>
  <c r="N152" i="16"/>
  <c r="M152" i="16"/>
  <c r="N35" i="16"/>
  <c r="M35" i="16"/>
  <c r="N147" i="16"/>
  <c r="M147" i="16"/>
  <c r="N70" i="16"/>
  <c r="M70" i="16"/>
  <c r="N54" i="16"/>
  <c r="M54" i="16"/>
  <c r="N15" i="16"/>
  <c r="M15" i="16"/>
  <c r="N95" i="16"/>
  <c r="M95" i="16"/>
  <c r="N85" i="16"/>
  <c r="M85" i="16"/>
  <c r="N63" i="16"/>
  <c r="M63" i="16"/>
  <c r="N174" i="16"/>
  <c r="M174" i="16"/>
  <c r="N199" i="16"/>
  <c r="M199" i="16"/>
  <c r="N131" i="16"/>
  <c r="M131" i="16"/>
  <c r="N26" i="16"/>
  <c r="M26" i="16"/>
  <c r="N171" i="16"/>
  <c r="M171" i="16"/>
  <c r="N49" i="16"/>
  <c r="M49" i="16"/>
  <c r="N79" i="16"/>
  <c r="M79" i="16"/>
  <c r="N187" i="16"/>
  <c r="M187" i="16"/>
  <c r="N37" i="16"/>
  <c r="M37" i="16"/>
  <c r="N169" i="16"/>
  <c r="M169" i="16"/>
  <c r="N196" i="16"/>
  <c r="M196" i="16"/>
  <c r="N155" i="16"/>
  <c r="M155" i="16"/>
  <c r="N206" i="16"/>
  <c r="M206" i="16"/>
  <c r="N104" i="16"/>
  <c r="M104" i="16"/>
  <c r="N66" i="16"/>
  <c r="M66" i="16"/>
  <c r="N43" i="16"/>
  <c r="M43" i="16"/>
  <c r="N207" i="16"/>
  <c r="O207" i="16" s="1"/>
  <c r="M207" i="16"/>
  <c r="N203" i="16"/>
  <c r="M203" i="16"/>
  <c r="N125" i="16"/>
  <c r="M125" i="16"/>
  <c r="N38" i="16"/>
  <c r="M38" i="16"/>
  <c r="N92" i="16"/>
  <c r="M92" i="16"/>
  <c r="N50" i="16"/>
  <c r="M50" i="16"/>
  <c r="N44" i="16"/>
  <c r="M44" i="16"/>
  <c r="N16" i="16"/>
  <c r="M16" i="16"/>
  <c r="N189" i="16"/>
  <c r="M189" i="16"/>
  <c r="N101" i="16"/>
  <c r="M101" i="16"/>
  <c r="N109" i="16"/>
  <c r="M109" i="16"/>
  <c r="N185" i="16"/>
  <c r="M185" i="16"/>
  <c r="N163" i="16"/>
  <c r="M163" i="16"/>
  <c r="N146" i="16"/>
  <c r="M146" i="16"/>
  <c r="N201" i="16"/>
  <c r="M201" i="16"/>
  <c r="N175" i="16"/>
  <c r="O175" i="16" s="1"/>
  <c r="M175" i="16"/>
  <c r="N17" i="16"/>
  <c r="M17" i="16"/>
  <c r="N122" i="16"/>
  <c r="M122" i="16"/>
  <c r="N132" i="16"/>
  <c r="M132" i="16"/>
  <c r="N198" i="16"/>
  <c r="M198" i="16"/>
  <c r="N140" i="16"/>
  <c r="M140" i="16"/>
  <c r="N148" i="16"/>
  <c r="M148" i="16"/>
  <c r="N191" i="16"/>
  <c r="M191" i="16"/>
  <c r="N192" i="16"/>
  <c r="M192" i="16"/>
  <c r="N33" i="16"/>
  <c r="M33" i="16"/>
  <c r="N144" i="16"/>
  <c r="M144" i="16"/>
  <c r="N166" i="16"/>
  <c r="M166" i="16"/>
  <c r="N157" i="16"/>
  <c r="M157" i="16"/>
  <c r="N108" i="16"/>
  <c r="M108" i="16"/>
  <c r="N177" i="16"/>
  <c r="O177" i="16" s="1"/>
  <c r="M177" i="16"/>
  <c r="N209" i="16"/>
  <c r="M209" i="16"/>
  <c r="N124" i="16"/>
  <c r="M124" i="16"/>
  <c r="N215" i="16"/>
  <c r="O215" i="16" s="1"/>
  <c r="M215" i="16"/>
  <c r="N214" i="16"/>
  <c r="O214" i="16" s="1"/>
  <c r="M214" i="16"/>
  <c r="N69" i="16"/>
  <c r="M69" i="16"/>
  <c r="N173" i="16"/>
  <c r="O173" i="16" s="1"/>
  <c r="M173" i="16"/>
  <c r="N133" i="16"/>
  <c r="M133" i="16"/>
  <c r="N56" i="16"/>
  <c r="M56" i="16"/>
  <c r="N202" i="16"/>
  <c r="M202" i="16"/>
  <c r="N25" i="16"/>
  <c r="M25" i="16"/>
  <c r="N52" i="16"/>
  <c r="M52" i="16"/>
  <c r="N134" i="16"/>
  <c r="M134" i="16"/>
  <c r="N18" i="16"/>
  <c r="M18" i="16"/>
  <c r="N178" i="16"/>
  <c r="M178" i="16"/>
  <c r="N129" i="16"/>
  <c r="M129" i="16"/>
  <c r="N204" i="16"/>
  <c r="O204" i="16" s="1"/>
  <c r="M204" i="16"/>
  <c r="N213" i="16"/>
  <c r="O213" i="16" s="1"/>
  <c r="M213" i="16"/>
  <c r="N83" i="16"/>
  <c r="M83" i="16"/>
  <c r="N160" i="16"/>
  <c r="M160" i="16"/>
  <c r="N112" i="16"/>
  <c r="M112" i="16"/>
  <c r="N67" i="16"/>
  <c r="M67" i="16"/>
  <c r="N96" i="16"/>
  <c r="O96" i="16" s="1"/>
  <c r="M96" i="16"/>
  <c r="N14" i="16"/>
  <c r="M14" i="16"/>
  <c r="N105" i="16"/>
  <c r="O105" i="16" s="1"/>
  <c r="M105" i="16"/>
  <c r="N136" i="16"/>
  <c r="M136" i="16"/>
  <c r="N84" i="16"/>
  <c r="O84" i="16" s="1"/>
  <c r="M84" i="16"/>
  <c r="N102" i="16"/>
  <c r="M102" i="16"/>
  <c r="N82" i="16"/>
  <c r="M82" i="16"/>
  <c r="N211" i="16"/>
  <c r="O211" i="16" s="1"/>
  <c r="M211" i="16"/>
  <c r="N205" i="16"/>
  <c r="M205" i="16"/>
  <c r="N76" i="16"/>
  <c r="M76" i="16"/>
  <c r="N150" i="16"/>
  <c r="M150" i="16"/>
  <c r="N159" i="16"/>
  <c r="M159" i="16"/>
  <c r="N106" i="16"/>
  <c r="O106" i="16" s="1"/>
  <c r="M106" i="16"/>
  <c r="N48" i="16"/>
  <c r="M48" i="16"/>
  <c r="N151" i="16"/>
  <c r="O151" i="16" s="1"/>
  <c r="M151" i="16"/>
  <c r="N24" i="16"/>
  <c r="M24" i="16"/>
  <c r="N158" i="16"/>
  <c r="O158" i="16" s="1"/>
  <c r="M158" i="16"/>
  <c r="N186" i="16"/>
  <c r="M186" i="16"/>
  <c r="N110" i="16"/>
  <c r="M110" i="16"/>
  <c r="N190" i="16"/>
  <c r="M190" i="16"/>
  <c r="N168" i="16"/>
  <c r="O168" i="16" s="1"/>
  <c r="M168" i="16"/>
  <c r="N55" i="16"/>
  <c r="M55" i="16"/>
  <c r="N113" i="16"/>
  <c r="M113" i="16"/>
  <c r="N127" i="16"/>
  <c r="O127" i="16" s="1"/>
  <c r="M127" i="16"/>
  <c r="N42" i="16"/>
  <c r="M42" i="16"/>
  <c r="N142" i="16"/>
  <c r="M142" i="16"/>
  <c r="N29" i="16"/>
  <c r="M29" i="16"/>
  <c r="N75" i="16"/>
  <c r="M75" i="16"/>
  <c r="N200" i="16"/>
  <c r="O200" i="16" s="1"/>
  <c r="M200" i="16"/>
  <c r="N90" i="16"/>
  <c r="M90" i="16"/>
  <c r="N88" i="16"/>
  <c r="M88" i="16"/>
  <c r="N165" i="16"/>
  <c r="M165" i="16"/>
  <c r="N188" i="16"/>
  <c r="M188" i="16"/>
  <c r="N135" i="16"/>
  <c r="M135" i="16"/>
  <c r="N107" i="16"/>
  <c r="O107" i="16" s="1"/>
  <c r="M107" i="16"/>
  <c r="N61" i="16"/>
  <c r="M61" i="16"/>
  <c r="L235" i="15"/>
  <c r="L236" i="15" s="1"/>
  <c r="K235" i="15"/>
  <c r="K236" i="15" s="1"/>
  <c r="J235" i="15"/>
  <c r="J236" i="15" s="1"/>
  <c r="I235" i="15"/>
  <c r="I236" i="15" s="1"/>
  <c r="H235" i="15"/>
  <c r="H236" i="15" s="1"/>
  <c r="G235" i="15"/>
  <c r="G236" i="15" s="1"/>
  <c r="N232" i="15"/>
  <c r="O232" i="15" s="1"/>
  <c r="M232" i="15"/>
  <c r="N231" i="15"/>
  <c r="O231" i="15" s="1"/>
  <c r="M231" i="15"/>
  <c r="N230" i="15"/>
  <c r="O230" i="15" s="1"/>
  <c r="M230" i="15"/>
  <c r="N229" i="15"/>
  <c r="O229" i="15" s="1"/>
  <c r="M229" i="15"/>
  <c r="N228" i="15"/>
  <c r="O228" i="15" s="1"/>
  <c r="M228" i="15"/>
  <c r="N227" i="15"/>
  <c r="O227" i="15" s="1"/>
  <c r="M227" i="15"/>
  <c r="N130" i="15"/>
  <c r="M130" i="15"/>
  <c r="N83" i="15"/>
  <c r="M83" i="15"/>
  <c r="N223" i="15"/>
  <c r="M223" i="15"/>
  <c r="N108" i="15"/>
  <c r="M108" i="15"/>
  <c r="N50" i="15"/>
  <c r="M50" i="15"/>
  <c r="N211" i="15"/>
  <c r="M211" i="15"/>
  <c r="N84" i="15"/>
  <c r="M84" i="15"/>
  <c r="N117" i="15"/>
  <c r="M117" i="15"/>
  <c r="N128" i="15"/>
  <c r="M128" i="15"/>
  <c r="N121" i="15"/>
  <c r="M121" i="15"/>
  <c r="N174" i="15"/>
  <c r="M174" i="15"/>
  <c r="N65" i="15"/>
  <c r="M65" i="15"/>
  <c r="N209" i="15"/>
  <c r="M209" i="15"/>
  <c r="N226" i="15"/>
  <c r="O226" i="15" s="1"/>
  <c r="M226" i="15"/>
  <c r="N138" i="15"/>
  <c r="M138" i="15"/>
  <c r="N74" i="15"/>
  <c r="M74" i="15"/>
  <c r="N34" i="15"/>
  <c r="M34" i="15"/>
  <c r="N45" i="15"/>
  <c r="M45" i="15"/>
  <c r="N200" i="15"/>
  <c r="M200" i="15"/>
  <c r="N194" i="15"/>
  <c r="O194" i="15" s="1"/>
  <c r="M194" i="15"/>
  <c r="N218" i="15"/>
  <c r="O218" i="15" s="1"/>
  <c r="M218" i="15"/>
  <c r="N197" i="15"/>
  <c r="M197" i="15"/>
  <c r="N52" i="15"/>
  <c r="M52" i="15"/>
  <c r="N114" i="15"/>
  <c r="M114" i="15"/>
  <c r="N134" i="15"/>
  <c r="M134" i="15"/>
  <c r="N28" i="15"/>
  <c r="M28" i="15"/>
  <c r="N159" i="15"/>
  <c r="M159" i="15"/>
  <c r="N100" i="15"/>
  <c r="M100" i="15"/>
  <c r="N126" i="15"/>
  <c r="M126" i="15"/>
  <c r="N55" i="15"/>
  <c r="M55" i="15"/>
  <c r="N213" i="15"/>
  <c r="O213" i="15" s="1"/>
  <c r="M213" i="15"/>
  <c r="N202" i="15"/>
  <c r="M202" i="15"/>
  <c r="N158" i="15"/>
  <c r="M158" i="15"/>
  <c r="N186" i="15"/>
  <c r="O186" i="15" s="1"/>
  <c r="M186" i="15"/>
  <c r="N41" i="15"/>
  <c r="M41" i="15"/>
  <c r="N120" i="15"/>
  <c r="M120" i="15"/>
  <c r="N212" i="15"/>
  <c r="M212" i="15"/>
  <c r="N104" i="15"/>
  <c r="M104" i="15"/>
  <c r="N103" i="15"/>
  <c r="M103" i="15"/>
  <c r="N185" i="15"/>
  <c r="M185" i="15"/>
  <c r="N203" i="15"/>
  <c r="M203" i="15"/>
  <c r="N137" i="15"/>
  <c r="M137" i="15"/>
  <c r="N124" i="15"/>
  <c r="M124" i="15"/>
  <c r="N72" i="15"/>
  <c r="M72" i="15"/>
  <c r="N165" i="15"/>
  <c r="O165" i="15" s="1"/>
  <c r="M165" i="15"/>
  <c r="N171" i="15"/>
  <c r="O171" i="15" s="1"/>
  <c r="M171" i="15"/>
  <c r="N58" i="15"/>
  <c r="M58" i="15"/>
  <c r="N222" i="15"/>
  <c r="O222" i="15" s="1"/>
  <c r="M222" i="15"/>
  <c r="N207" i="15"/>
  <c r="O207" i="15" s="1"/>
  <c r="M207" i="15"/>
  <c r="N127" i="15"/>
  <c r="M127" i="15"/>
  <c r="N169" i="15"/>
  <c r="M169" i="15"/>
  <c r="N19" i="15"/>
  <c r="M19" i="15"/>
  <c r="N54" i="15"/>
  <c r="M54" i="15"/>
  <c r="N154" i="15"/>
  <c r="M154" i="15"/>
  <c r="N98" i="15"/>
  <c r="M98" i="15"/>
  <c r="N140" i="15"/>
  <c r="M140" i="15"/>
  <c r="N192" i="15"/>
  <c r="M192" i="15"/>
  <c r="N76" i="15"/>
  <c r="M76" i="15"/>
  <c r="N70" i="15"/>
  <c r="M70" i="15"/>
  <c r="N81" i="15"/>
  <c r="M81" i="15"/>
  <c r="N33" i="15"/>
  <c r="O33" i="15" s="1"/>
  <c r="M33" i="15"/>
  <c r="N153" i="15"/>
  <c r="O153" i="15" s="1"/>
  <c r="M153" i="15"/>
  <c r="N26" i="15"/>
  <c r="M26" i="15"/>
  <c r="N66" i="15"/>
  <c r="O66" i="15" s="1"/>
  <c r="M66" i="15"/>
  <c r="N51" i="15"/>
  <c r="O51" i="15" s="1"/>
  <c r="M51" i="15"/>
  <c r="N198" i="15"/>
  <c r="M198" i="15"/>
  <c r="N129" i="15"/>
  <c r="M129" i="15"/>
  <c r="N221" i="15"/>
  <c r="M221" i="15"/>
  <c r="N13" i="15"/>
  <c r="O13" i="15" s="1"/>
  <c r="M13" i="15"/>
  <c r="N136" i="15"/>
  <c r="M136" i="15"/>
  <c r="N122" i="15"/>
  <c r="O122" i="15" s="1"/>
  <c r="M122" i="15"/>
  <c r="N135" i="15"/>
  <c r="O135" i="15" s="1"/>
  <c r="M135" i="15"/>
  <c r="N190" i="15"/>
  <c r="M190" i="15"/>
  <c r="N208" i="15"/>
  <c r="M208" i="15"/>
  <c r="N199" i="15"/>
  <c r="M199" i="15"/>
  <c r="N139" i="15"/>
  <c r="M139" i="15"/>
  <c r="N20" i="15"/>
  <c r="M20" i="15"/>
  <c r="N144" i="15"/>
  <c r="O144" i="15" s="1"/>
  <c r="M144" i="15"/>
  <c r="N189" i="15"/>
  <c r="O189" i="15" s="1"/>
  <c r="M189" i="15"/>
  <c r="N59" i="15"/>
  <c r="M59" i="15"/>
  <c r="N164" i="15"/>
  <c r="M164" i="15"/>
  <c r="N195" i="15"/>
  <c r="M195" i="15"/>
  <c r="N25" i="15"/>
  <c r="M25" i="15"/>
  <c r="N204" i="15"/>
  <c r="O204" i="15" s="1"/>
  <c r="M204" i="15"/>
  <c r="N123" i="15"/>
  <c r="M123" i="15"/>
  <c r="N75" i="15"/>
  <c r="O75" i="15" s="1"/>
  <c r="M75" i="15"/>
  <c r="N67" i="15"/>
  <c r="O67" i="15" s="1"/>
  <c r="M67" i="15"/>
  <c r="N119" i="15"/>
  <c r="M119" i="15"/>
  <c r="N63" i="15"/>
  <c r="M63" i="15"/>
  <c r="N69" i="15"/>
  <c r="M69" i="15"/>
  <c r="N111" i="15"/>
  <c r="M111" i="15"/>
  <c r="N22" i="15"/>
  <c r="M22" i="15"/>
  <c r="N71" i="15"/>
  <c r="M71" i="15"/>
  <c r="N178" i="15"/>
  <c r="M178" i="15"/>
  <c r="N206" i="15"/>
  <c r="O206" i="15" s="1"/>
  <c r="M206" i="15"/>
  <c r="N88" i="15"/>
  <c r="M88" i="15"/>
  <c r="N196" i="15"/>
  <c r="M196" i="15"/>
  <c r="N163" i="15"/>
  <c r="M163" i="15"/>
  <c r="N14" i="15"/>
  <c r="M14" i="15"/>
  <c r="N57" i="15"/>
  <c r="M57" i="15"/>
  <c r="N177" i="15"/>
  <c r="M177" i="15"/>
  <c r="N79" i="15"/>
  <c r="M79" i="15"/>
  <c r="N187" i="15"/>
  <c r="M187" i="15"/>
  <c r="N16" i="15"/>
  <c r="M16" i="15"/>
  <c r="N80" i="15"/>
  <c r="O80" i="15" s="1"/>
  <c r="M80" i="15"/>
  <c r="N77" i="15"/>
  <c r="O77" i="15" s="1"/>
  <c r="M77" i="15"/>
  <c r="N91" i="15"/>
  <c r="M91" i="15"/>
  <c r="N170" i="15"/>
  <c r="M170" i="15"/>
  <c r="N99" i="15"/>
  <c r="O99" i="15" s="1"/>
  <c r="M99" i="15"/>
  <c r="N39" i="15"/>
  <c r="M39" i="15"/>
  <c r="N148" i="15"/>
  <c r="M148" i="15"/>
  <c r="N225" i="15"/>
  <c r="O225" i="15" s="1"/>
  <c r="M225" i="15"/>
  <c r="N224" i="15"/>
  <c r="O224" i="15" s="1"/>
  <c r="M224" i="15"/>
  <c r="N168" i="15"/>
  <c r="M168" i="15"/>
  <c r="N220" i="15"/>
  <c r="M220" i="15"/>
  <c r="N62" i="15"/>
  <c r="O62" i="15" s="1"/>
  <c r="M62" i="15"/>
  <c r="N210" i="15"/>
  <c r="O210" i="15" s="1"/>
  <c r="M210" i="15"/>
  <c r="N175" i="15"/>
  <c r="O175" i="15" s="1"/>
  <c r="M175" i="15"/>
  <c r="N205" i="15"/>
  <c r="O205" i="15" s="1"/>
  <c r="M205" i="15"/>
  <c r="N167" i="15"/>
  <c r="M167" i="15"/>
  <c r="N23" i="15"/>
  <c r="M23" i="15"/>
  <c r="N188" i="15"/>
  <c r="M188" i="15"/>
  <c r="N44" i="15"/>
  <c r="M44" i="15"/>
  <c r="N106" i="15"/>
  <c r="M106" i="15"/>
  <c r="N86" i="15"/>
  <c r="M86" i="15"/>
  <c r="N78" i="15"/>
  <c r="M78" i="15"/>
  <c r="N156" i="15"/>
  <c r="O156" i="15" s="1"/>
  <c r="M156" i="15"/>
  <c r="N149" i="15"/>
  <c r="O149" i="15" s="1"/>
  <c r="M149" i="15"/>
  <c r="N96" i="15"/>
  <c r="O96" i="15" s="1"/>
  <c r="M96" i="15"/>
  <c r="N181" i="15"/>
  <c r="M181" i="15"/>
  <c r="N61" i="15"/>
  <c r="M61" i="15"/>
  <c r="N155" i="15"/>
  <c r="O155" i="15" s="1"/>
  <c r="M155" i="15"/>
  <c r="N110" i="15"/>
  <c r="M110" i="15"/>
  <c r="N53" i="15"/>
  <c r="M53" i="15"/>
  <c r="N143" i="15"/>
  <c r="O143" i="15" s="1"/>
  <c r="M143" i="15"/>
  <c r="N36" i="15"/>
  <c r="M36" i="15"/>
  <c r="N214" i="15"/>
  <c r="O214" i="15" s="1"/>
  <c r="M214" i="15"/>
  <c r="N176" i="15"/>
  <c r="O176" i="15" s="1"/>
  <c r="M176" i="15"/>
  <c r="N15" i="15"/>
  <c r="M15" i="15"/>
  <c r="N193" i="15"/>
  <c r="M193" i="15"/>
  <c r="N180" i="15"/>
  <c r="M180" i="15"/>
  <c r="N216" i="15"/>
  <c r="O216" i="15" s="1"/>
  <c r="M216" i="15"/>
  <c r="N29" i="15"/>
  <c r="M29" i="15"/>
  <c r="N157" i="15"/>
  <c r="M157" i="15"/>
  <c r="N93" i="15"/>
  <c r="M93" i="15"/>
  <c r="N172" i="15"/>
  <c r="M172" i="15"/>
  <c r="N109" i="15"/>
  <c r="M109" i="15"/>
  <c r="N64" i="15"/>
  <c r="M64" i="15"/>
  <c r="N217" i="15"/>
  <c r="M217" i="15"/>
  <c r="N125" i="15"/>
  <c r="O125" i="15" s="1"/>
  <c r="M125" i="15"/>
  <c r="N35" i="15"/>
  <c r="M35" i="15"/>
  <c r="N162" i="15"/>
  <c r="M162" i="15"/>
  <c r="N73" i="15"/>
  <c r="M73" i="15"/>
  <c r="N94" i="15"/>
  <c r="M94" i="15"/>
  <c r="N145" i="15"/>
  <c r="M145" i="15"/>
  <c r="N112" i="15"/>
  <c r="M112" i="15"/>
  <c r="N90" i="15"/>
  <c r="M90" i="15"/>
  <c r="N97" i="15"/>
  <c r="M97" i="15"/>
  <c r="N56" i="15"/>
  <c r="M56" i="15"/>
  <c r="N150" i="15"/>
  <c r="O150" i="15" s="1"/>
  <c r="M150" i="15"/>
  <c r="N141" i="15"/>
  <c r="O141" i="15" s="1"/>
  <c r="M141" i="15"/>
  <c r="N30" i="15"/>
  <c r="O30" i="15" s="1"/>
  <c r="M30" i="15"/>
  <c r="N48" i="15"/>
  <c r="M48" i="15"/>
  <c r="N92" i="15"/>
  <c r="M92" i="15"/>
  <c r="N49" i="15"/>
  <c r="M49" i="15"/>
  <c r="N68" i="15"/>
  <c r="M68" i="15"/>
  <c r="N201" i="15"/>
  <c r="M201" i="15"/>
  <c r="N107" i="15"/>
  <c r="M107" i="15"/>
  <c r="N147" i="15"/>
  <c r="O147" i="15" s="1"/>
  <c r="M147" i="15"/>
  <c r="N115" i="15"/>
  <c r="M115" i="15"/>
  <c r="N105" i="15"/>
  <c r="M105" i="15"/>
  <c r="N183" i="15"/>
  <c r="M183" i="15"/>
  <c r="N42" i="15"/>
  <c r="M42" i="15"/>
  <c r="N89" i="15"/>
  <c r="M89" i="15"/>
  <c r="N151" i="15"/>
  <c r="O151" i="15" s="1"/>
  <c r="M151" i="15"/>
  <c r="N118" i="15"/>
  <c r="O118" i="15" s="1"/>
  <c r="M118" i="15"/>
  <c r="N87" i="15"/>
  <c r="O87" i="15" s="1"/>
  <c r="M87" i="15"/>
  <c r="N166" i="15"/>
  <c r="M166" i="15"/>
  <c r="N46" i="15"/>
  <c r="M46" i="15"/>
  <c r="N161" i="15"/>
  <c r="O161" i="15" s="1"/>
  <c r="M161" i="15"/>
  <c r="N31" i="15"/>
  <c r="M31" i="15"/>
  <c r="N184" i="15"/>
  <c r="O184" i="15" s="1"/>
  <c r="M184" i="15"/>
  <c r="N82" i="15"/>
  <c r="O82" i="15" s="1"/>
  <c r="M82" i="15"/>
  <c r="N113" i="15"/>
  <c r="M113" i="15"/>
  <c r="N43" i="15"/>
  <c r="M43" i="15"/>
  <c r="N27" i="15"/>
  <c r="M27" i="15"/>
  <c r="N179" i="15"/>
  <c r="O179" i="15" s="1"/>
  <c r="M179" i="15"/>
  <c r="N37" i="15"/>
  <c r="M37" i="15"/>
  <c r="N17" i="15"/>
  <c r="M17" i="15"/>
  <c r="N21" i="15"/>
  <c r="M21" i="15"/>
  <c r="N131" i="15"/>
  <c r="M131" i="15"/>
  <c r="N95" i="15"/>
  <c r="M95" i="15"/>
  <c r="N133" i="15"/>
  <c r="O133" i="15" s="1"/>
  <c r="M133" i="15"/>
  <c r="N116" i="15"/>
  <c r="O116" i="15" s="1"/>
  <c r="M116" i="15"/>
  <c r="N32" i="15"/>
  <c r="O32" i="15" s="1"/>
  <c r="M32" i="15"/>
  <c r="N40" i="15"/>
  <c r="M40" i="15"/>
  <c r="N47" i="15"/>
  <c r="O47" i="15" s="1"/>
  <c r="M47" i="15"/>
  <c r="N182" i="15"/>
  <c r="O182" i="15" s="1"/>
  <c r="M182" i="15"/>
  <c r="N142" i="15"/>
  <c r="M142" i="15"/>
  <c r="N101" i="15"/>
  <c r="M101" i="15"/>
  <c r="N160" i="15"/>
  <c r="M160" i="15"/>
  <c r="N152" i="15"/>
  <c r="M152" i="15"/>
  <c r="N38" i="15"/>
  <c r="M38" i="15"/>
  <c r="N146" i="15"/>
  <c r="O146" i="15" s="1"/>
  <c r="M146" i="15"/>
  <c r="N102" i="15"/>
  <c r="M102" i="15"/>
  <c r="N173" i="15"/>
  <c r="O173" i="15" s="1"/>
  <c r="M173" i="15"/>
  <c r="N60" i="15"/>
  <c r="M60" i="15"/>
  <c r="N85" i="15"/>
  <c r="M85" i="15"/>
  <c r="N132" i="15"/>
  <c r="M132" i="15"/>
  <c r="N191" i="15"/>
  <c r="M191" i="15"/>
  <c r="N219" i="15"/>
  <c r="O219" i="15" s="1"/>
  <c r="M219" i="15"/>
  <c r="N215" i="15"/>
  <c r="M215" i="15"/>
  <c r="N18" i="15"/>
  <c r="M18" i="15"/>
  <c r="N24" i="15"/>
  <c r="M24" i="15"/>
  <c r="B37" i="14"/>
  <c r="B36" i="14"/>
  <c r="B35" i="14"/>
  <c r="B34" i="14"/>
  <c r="B33" i="14"/>
  <c r="I27" i="14"/>
  <c r="H27" i="14"/>
  <c r="G27" i="14"/>
  <c r="F27" i="14"/>
  <c r="E27" i="14"/>
  <c r="D27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Z14" i="14"/>
  <c r="Z18" i="14" s="1"/>
  <c r="Z19" i="14" s="1"/>
  <c r="Y14" i="14"/>
  <c r="Y18" i="14" s="1"/>
  <c r="Y19" i="14" s="1"/>
  <c r="X14" i="14"/>
  <c r="W14" i="14"/>
  <c r="V14" i="14"/>
  <c r="V18" i="14" s="1"/>
  <c r="V19" i="14" s="1"/>
  <c r="U14" i="14"/>
  <c r="U18" i="14" s="1"/>
  <c r="U19" i="14" s="1"/>
  <c r="T14" i="14"/>
  <c r="S14" i="14"/>
  <c r="R14" i="14"/>
  <c r="R18" i="14" s="1"/>
  <c r="R19" i="14" s="1"/>
  <c r="Q14" i="14"/>
  <c r="P14" i="14"/>
  <c r="O14" i="14"/>
  <c r="N14" i="14"/>
  <c r="N18" i="14" s="1"/>
  <c r="N19" i="14" s="1"/>
  <c r="M14" i="14"/>
  <c r="M18" i="14" s="1"/>
  <c r="M19" i="14" s="1"/>
  <c r="L14" i="14"/>
  <c r="K14" i="14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I36" i="13"/>
  <c r="H36" i="13"/>
  <c r="G36" i="13"/>
  <c r="F36" i="13"/>
  <c r="E36" i="13"/>
  <c r="D36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B37" i="12"/>
  <c r="B36" i="12"/>
  <c r="B35" i="12"/>
  <c r="B34" i="12"/>
  <c r="B33" i="12"/>
  <c r="I27" i="12"/>
  <c r="H27" i="12"/>
  <c r="G27" i="12"/>
  <c r="F27" i="12"/>
  <c r="E27" i="12"/>
  <c r="D27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Z16" i="12"/>
  <c r="Z18" i="12" s="1"/>
  <c r="Z19" i="12" s="1"/>
  <c r="Y16" i="12"/>
  <c r="Y18" i="12" s="1"/>
  <c r="Y19" i="12" s="1"/>
  <c r="X16" i="12"/>
  <c r="W16" i="12"/>
  <c r="W18" i="12" s="1"/>
  <c r="W19" i="12" s="1"/>
  <c r="V16" i="12"/>
  <c r="V18" i="12" s="1"/>
  <c r="V19" i="12" s="1"/>
  <c r="U16" i="12"/>
  <c r="U18" i="12" s="1"/>
  <c r="U19" i="12" s="1"/>
  <c r="T16" i="12"/>
  <c r="S16" i="12"/>
  <c r="R16" i="12"/>
  <c r="R18" i="12" s="1"/>
  <c r="R19" i="12" s="1"/>
  <c r="Q16" i="12"/>
  <c r="P16" i="12"/>
  <c r="O16" i="12"/>
  <c r="N16" i="12"/>
  <c r="N18" i="12" s="1"/>
  <c r="N19" i="12" s="1"/>
  <c r="M16" i="12"/>
  <c r="M18" i="12" s="1"/>
  <c r="M19" i="12" s="1"/>
  <c r="L16" i="12"/>
  <c r="K16" i="12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I37" i="11"/>
  <c r="H37" i="11"/>
  <c r="G37" i="11"/>
  <c r="F37" i="11"/>
  <c r="E37" i="11"/>
  <c r="D37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D74" i="10"/>
  <c r="C74" i="10"/>
  <c r="D73" i="10"/>
  <c r="C73" i="10"/>
  <c r="D72" i="10"/>
  <c r="C72" i="10"/>
  <c r="F71" i="10"/>
  <c r="F70" i="10"/>
  <c r="F69" i="10"/>
  <c r="F68" i="10"/>
  <c r="F67" i="10"/>
  <c r="F66" i="10"/>
  <c r="F65" i="10"/>
  <c r="Y64" i="10"/>
  <c r="X64" i="10"/>
  <c r="F64" i="10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Y51" i="10"/>
  <c r="X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Y38" i="10"/>
  <c r="X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Y25" i="10"/>
  <c r="X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Y12" i="10"/>
  <c r="X12" i="10"/>
  <c r="F12" i="10"/>
  <c r="D191" i="9"/>
  <c r="C191" i="9"/>
  <c r="D190" i="9"/>
  <c r="C190" i="9"/>
  <c r="D189" i="9"/>
  <c r="C189" i="9"/>
  <c r="F188" i="9"/>
  <c r="F187" i="9"/>
  <c r="F186" i="9"/>
  <c r="F185" i="9"/>
  <c r="F184" i="9"/>
  <c r="F183" i="9"/>
  <c r="F182" i="9"/>
  <c r="Y181" i="9"/>
  <c r="X181" i="9"/>
  <c r="F181" i="9"/>
  <c r="D178" i="9"/>
  <c r="C178" i="9"/>
  <c r="D177" i="9"/>
  <c r="C177" i="9"/>
  <c r="D176" i="9"/>
  <c r="C176" i="9"/>
  <c r="F175" i="9"/>
  <c r="F174" i="9"/>
  <c r="F173" i="9"/>
  <c r="F172" i="9"/>
  <c r="F171" i="9"/>
  <c r="F170" i="9"/>
  <c r="F169" i="9"/>
  <c r="Y168" i="9"/>
  <c r="X168" i="9"/>
  <c r="F168" i="9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Y155" i="9"/>
  <c r="X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Y142" i="9"/>
  <c r="X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Y129" i="9"/>
  <c r="X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Y116" i="9"/>
  <c r="X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Y103" i="9"/>
  <c r="X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Y90" i="9"/>
  <c r="X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Y77" i="9"/>
  <c r="X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Y64" i="9"/>
  <c r="X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Y51" i="9"/>
  <c r="X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Y38" i="9"/>
  <c r="X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Y25" i="9"/>
  <c r="X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Y12" i="9"/>
  <c r="X12" i="9"/>
  <c r="F12" i="9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Y64" i="8"/>
  <c r="X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Y51" i="8"/>
  <c r="X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Y38" i="8"/>
  <c r="X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Y25" i="8"/>
  <c r="X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Z12" i="8"/>
  <c r="Y12" i="8"/>
  <c r="X12" i="8"/>
  <c r="F12" i="8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Y194" i="7"/>
  <c r="X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Y181" i="7"/>
  <c r="X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Y168" i="7"/>
  <c r="X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Y155" i="7"/>
  <c r="X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Y142" i="7"/>
  <c r="X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Y129" i="7"/>
  <c r="X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Y116" i="7"/>
  <c r="X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Y103" i="7"/>
  <c r="X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Y90" i="7"/>
  <c r="X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Y77" i="7"/>
  <c r="X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Y64" i="7"/>
  <c r="X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Y51" i="7"/>
  <c r="X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Y38" i="7"/>
  <c r="X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Y25" i="7"/>
  <c r="X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Y12" i="7"/>
  <c r="X12" i="7"/>
  <c r="F12" i="7"/>
  <c r="L75" i="6"/>
  <c r="I15" i="14" s="1"/>
  <c r="K75" i="6"/>
  <c r="H15" i="14" s="1"/>
  <c r="J75" i="6"/>
  <c r="G15" i="14" s="1"/>
  <c r="I75" i="6"/>
  <c r="F15" i="14" s="1"/>
  <c r="H75" i="6"/>
  <c r="E15" i="14" s="1"/>
  <c r="G75" i="6"/>
  <c r="D15" i="14" s="1"/>
  <c r="N74" i="6"/>
  <c r="O74" i="6" s="1"/>
  <c r="M74" i="6"/>
  <c r="N73" i="6"/>
  <c r="O73" i="6" s="1"/>
  <c r="M73" i="6"/>
  <c r="N72" i="6"/>
  <c r="O72" i="6" s="1"/>
  <c r="M72" i="6"/>
  <c r="O71" i="6"/>
  <c r="N71" i="6"/>
  <c r="M71" i="6"/>
  <c r="F71" i="6"/>
  <c r="N70" i="6"/>
  <c r="O70" i="6" s="1"/>
  <c r="M70" i="6"/>
  <c r="F70" i="6"/>
  <c r="O69" i="6"/>
  <c r="N69" i="6"/>
  <c r="M69" i="6"/>
  <c r="F69" i="6"/>
  <c r="N68" i="6"/>
  <c r="M68" i="6"/>
  <c r="F68" i="6"/>
  <c r="N67" i="6"/>
  <c r="O67" i="6" s="1"/>
  <c r="M67" i="6"/>
  <c r="F67" i="6"/>
  <c r="N66" i="6"/>
  <c r="M66" i="6"/>
  <c r="F66" i="6"/>
  <c r="N65" i="6"/>
  <c r="M65" i="6"/>
  <c r="F65" i="6"/>
  <c r="N64" i="6"/>
  <c r="M64" i="6"/>
  <c r="F64" i="6"/>
  <c r="L62" i="6"/>
  <c r="I16" i="14" s="1"/>
  <c r="K62" i="6"/>
  <c r="H16" i="14" s="1"/>
  <c r="J62" i="6"/>
  <c r="G16" i="14" s="1"/>
  <c r="I62" i="6"/>
  <c r="F16" i="14" s="1"/>
  <c r="H62" i="6"/>
  <c r="E16" i="14" s="1"/>
  <c r="G62" i="6"/>
  <c r="D16" i="14" s="1"/>
  <c r="N61" i="6"/>
  <c r="O61" i="6" s="1"/>
  <c r="M61" i="6"/>
  <c r="N60" i="6"/>
  <c r="O60" i="6" s="1"/>
  <c r="M60" i="6"/>
  <c r="O59" i="6"/>
  <c r="N59" i="6"/>
  <c r="M59" i="6"/>
  <c r="N58" i="6"/>
  <c r="O58" i="6" s="1"/>
  <c r="M58" i="6"/>
  <c r="F58" i="6"/>
  <c r="N57" i="6"/>
  <c r="O57" i="6" s="1"/>
  <c r="M57" i="6"/>
  <c r="F57" i="6"/>
  <c r="N56" i="6"/>
  <c r="O56" i="6" s="1"/>
  <c r="M56" i="6"/>
  <c r="F56" i="6"/>
  <c r="O55" i="6"/>
  <c r="N55" i="6"/>
  <c r="M55" i="6"/>
  <c r="F55" i="6"/>
  <c r="N54" i="6"/>
  <c r="M54" i="6"/>
  <c r="F54" i="6"/>
  <c r="N53" i="6"/>
  <c r="M53" i="6"/>
  <c r="F53" i="6"/>
  <c r="N52" i="6"/>
  <c r="M52" i="6"/>
  <c r="F52" i="6"/>
  <c r="N51" i="6"/>
  <c r="M51" i="6"/>
  <c r="F51" i="6"/>
  <c r="L49" i="6"/>
  <c r="I12" i="14" s="1"/>
  <c r="K49" i="6"/>
  <c r="H12" i="14" s="1"/>
  <c r="J49" i="6"/>
  <c r="G12" i="14" s="1"/>
  <c r="I49" i="6"/>
  <c r="F12" i="14" s="1"/>
  <c r="H49" i="6"/>
  <c r="E12" i="14" s="1"/>
  <c r="G49" i="6"/>
  <c r="D12" i="14" s="1"/>
  <c r="N48" i="6"/>
  <c r="O48" i="6" s="1"/>
  <c r="M48" i="6"/>
  <c r="N47" i="6"/>
  <c r="O47" i="6" s="1"/>
  <c r="M47" i="6"/>
  <c r="N46" i="6"/>
  <c r="O46" i="6" s="1"/>
  <c r="M46" i="6"/>
  <c r="N45" i="6"/>
  <c r="M45" i="6"/>
  <c r="F45" i="6"/>
  <c r="N44" i="6"/>
  <c r="M44" i="6"/>
  <c r="F44" i="6"/>
  <c r="N43" i="6"/>
  <c r="O43" i="6" s="1"/>
  <c r="M43" i="6"/>
  <c r="F43" i="6"/>
  <c r="N42" i="6"/>
  <c r="M42" i="6"/>
  <c r="F42" i="6"/>
  <c r="N41" i="6"/>
  <c r="M41" i="6"/>
  <c r="F41" i="6"/>
  <c r="N40" i="6"/>
  <c r="M40" i="6"/>
  <c r="F40" i="6"/>
  <c r="N39" i="6"/>
  <c r="O39" i="6" s="1"/>
  <c r="M39" i="6"/>
  <c r="F39" i="6"/>
  <c r="N38" i="6"/>
  <c r="M38" i="6"/>
  <c r="F38" i="6"/>
  <c r="L36" i="6"/>
  <c r="I13" i="14" s="1"/>
  <c r="K36" i="6"/>
  <c r="H13" i="14" s="1"/>
  <c r="J36" i="6"/>
  <c r="G13" i="14" s="1"/>
  <c r="I36" i="6"/>
  <c r="F13" i="14" s="1"/>
  <c r="H36" i="6"/>
  <c r="E13" i="14" s="1"/>
  <c r="G36" i="6"/>
  <c r="D13" i="14" s="1"/>
  <c r="O35" i="6"/>
  <c r="N35" i="6"/>
  <c r="M35" i="6"/>
  <c r="N34" i="6"/>
  <c r="O34" i="6" s="1"/>
  <c r="M34" i="6"/>
  <c r="N33" i="6"/>
  <c r="O33" i="6" s="1"/>
  <c r="M33" i="6"/>
  <c r="N32" i="6"/>
  <c r="O32" i="6" s="1"/>
  <c r="M32" i="6"/>
  <c r="F32" i="6"/>
  <c r="N31" i="6"/>
  <c r="O31" i="6" s="1"/>
  <c r="M31" i="6"/>
  <c r="F31" i="6"/>
  <c r="N30" i="6"/>
  <c r="O30" i="6" s="1"/>
  <c r="M30" i="6"/>
  <c r="F30" i="6"/>
  <c r="N29" i="6"/>
  <c r="M29" i="6"/>
  <c r="F29" i="6"/>
  <c r="N28" i="6"/>
  <c r="M28" i="6"/>
  <c r="F28" i="6"/>
  <c r="N27" i="6"/>
  <c r="M27" i="6"/>
  <c r="F27" i="6"/>
  <c r="N26" i="6"/>
  <c r="M26" i="6"/>
  <c r="F26" i="6"/>
  <c r="N25" i="6"/>
  <c r="O25" i="6" s="1"/>
  <c r="M25" i="6"/>
  <c r="F25" i="6"/>
  <c r="L23" i="6"/>
  <c r="I14" i="14" s="1"/>
  <c r="K23" i="6"/>
  <c r="H14" i="14" s="1"/>
  <c r="J23" i="6"/>
  <c r="G14" i="14" s="1"/>
  <c r="I23" i="6"/>
  <c r="H23" i="6"/>
  <c r="E14" i="14" s="1"/>
  <c r="G23" i="6"/>
  <c r="D14" i="14" s="1"/>
  <c r="N22" i="6"/>
  <c r="O22" i="6" s="1"/>
  <c r="M22" i="6"/>
  <c r="O21" i="6"/>
  <c r="N21" i="6"/>
  <c r="M21" i="6"/>
  <c r="N20" i="6"/>
  <c r="O20" i="6" s="1"/>
  <c r="M20" i="6"/>
  <c r="N19" i="6"/>
  <c r="O19" i="6" s="1"/>
  <c r="M19" i="6"/>
  <c r="F19" i="6"/>
  <c r="N18" i="6"/>
  <c r="O18" i="6" s="1"/>
  <c r="M18" i="6"/>
  <c r="F18" i="6"/>
  <c r="N17" i="6"/>
  <c r="O17" i="6" s="1"/>
  <c r="M17" i="6"/>
  <c r="F17" i="6"/>
  <c r="N16" i="6"/>
  <c r="M16" i="6"/>
  <c r="F16" i="6"/>
  <c r="N15" i="6"/>
  <c r="O15" i="6" s="1"/>
  <c r="M15" i="6"/>
  <c r="F15" i="6"/>
  <c r="N14" i="6"/>
  <c r="M14" i="6"/>
  <c r="F14" i="6"/>
  <c r="N13" i="6"/>
  <c r="M13" i="6"/>
  <c r="F13" i="6"/>
  <c r="N12" i="6"/>
  <c r="M12" i="6"/>
  <c r="F12" i="6"/>
  <c r="L192" i="5"/>
  <c r="I14" i="13" s="1"/>
  <c r="K192" i="5"/>
  <c r="H14" i="13" s="1"/>
  <c r="J192" i="5"/>
  <c r="G14" i="13" s="1"/>
  <c r="I192" i="5"/>
  <c r="F14" i="13" s="1"/>
  <c r="H192" i="5"/>
  <c r="E14" i="13" s="1"/>
  <c r="G192" i="5"/>
  <c r="D14" i="13" s="1"/>
  <c r="N191" i="5"/>
  <c r="O191" i="5" s="1"/>
  <c r="M191" i="5"/>
  <c r="N190" i="5"/>
  <c r="O190" i="5" s="1"/>
  <c r="M190" i="5"/>
  <c r="O189" i="5"/>
  <c r="N189" i="5"/>
  <c r="M189" i="5"/>
  <c r="N188" i="5"/>
  <c r="M188" i="5"/>
  <c r="F188" i="5"/>
  <c r="N187" i="5"/>
  <c r="M187" i="5"/>
  <c r="F187" i="5"/>
  <c r="N186" i="5"/>
  <c r="O186" i="5" s="1"/>
  <c r="M186" i="5"/>
  <c r="F186" i="5"/>
  <c r="N185" i="5"/>
  <c r="M185" i="5"/>
  <c r="F185" i="5"/>
  <c r="N184" i="5"/>
  <c r="O184" i="5" s="1"/>
  <c r="M184" i="5"/>
  <c r="F184" i="5"/>
  <c r="N183" i="5"/>
  <c r="M183" i="5"/>
  <c r="F183" i="5"/>
  <c r="N182" i="5"/>
  <c r="M182" i="5"/>
  <c r="F182" i="5"/>
  <c r="N181" i="5"/>
  <c r="M181" i="5"/>
  <c r="F181" i="5"/>
  <c r="L179" i="5"/>
  <c r="I18" i="13" s="1"/>
  <c r="K179" i="5"/>
  <c r="H18" i="13" s="1"/>
  <c r="J179" i="5"/>
  <c r="G18" i="13" s="1"/>
  <c r="I179" i="5"/>
  <c r="F18" i="13" s="1"/>
  <c r="H179" i="5"/>
  <c r="E18" i="13" s="1"/>
  <c r="G179" i="5"/>
  <c r="D18" i="13" s="1"/>
  <c r="N178" i="5"/>
  <c r="O178" i="5" s="1"/>
  <c r="M178" i="5"/>
  <c r="N177" i="5"/>
  <c r="O177" i="5" s="1"/>
  <c r="M177" i="5"/>
  <c r="N176" i="5"/>
  <c r="O176" i="5" s="1"/>
  <c r="M176" i="5"/>
  <c r="O175" i="5"/>
  <c r="N175" i="5"/>
  <c r="M175" i="5"/>
  <c r="F175" i="5"/>
  <c r="N174" i="5"/>
  <c r="M174" i="5"/>
  <c r="F174" i="5"/>
  <c r="N173" i="5"/>
  <c r="M173" i="5"/>
  <c r="F173" i="5"/>
  <c r="N172" i="5"/>
  <c r="O172" i="5" s="1"/>
  <c r="M172" i="5"/>
  <c r="F172" i="5"/>
  <c r="N171" i="5"/>
  <c r="M171" i="5"/>
  <c r="F171" i="5"/>
  <c r="N170" i="5"/>
  <c r="M170" i="5"/>
  <c r="F170" i="5"/>
  <c r="N169" i="5"/>
  <c r="M169" i="5"/>
  <c r="F169" i="5"/>
  <c r="N168" i="5"/>
  <c r="M168" i="5"/>
  <c r="F168" i="5"/>
  <c r="L166" i="5"/>
  <c r="I17" i="13" s="1"/>
  <c r="K166" i="5"/>
  <c r="H17" i="13" s="1"/>
  <c r="J166" i="5"/>
  <c r="G17" i="13" s="1"/>
  <c r="I166" i="5"/>
  <c r="F17" i="13" s="1"/>
  <c r="H166" i="5"/>
  <c r="E17" i="13" s="1"/>
  <c r="G166" i="5"/>
  <c r="D17" i="13" s="1"/>
  <c r="N165" i="5"/>
  <c r="O165" i="5" s="1"/>
  <c r="M165" i="5"/>
  <c r="N164" i="5"/>
  <c r="O164" i="5" s="1"/>
  <c r="M164" i="5"/>
  <c r="N163" i="5"/>
  <c r="O163" i="5" s="1"/>
  <c r="M163" i="5"/>
  <c r="N162" i="5"/>
  <c r="O162" i="5" s="1"/>
  <c r="M162" i="5"/>
  <c r="F162" i="5"/>
  <c r="N161" i="5"/>
  <c r="O161" i="5" s="1"/>
  <c r="M161" i="5"/>
  <c r="F161" i="5"/>
  <c r="N160" i="5"/>
  <c r="O160" i="5" s="1"/>
  <c r="M160" i="5"/>
  <c r="F160" i="5"/>
  <c r="N159" i="5"/>
  <c r="M159" i="5"/>
  <c r="F159" i="5"/>
  <c r="N158" i="5"/>
  <c r="M158" i="5"/>
  <c r="F158" i="5"/>
  <c r="N157" i="5"/>
  <c r="M157" i="5"/>
  <c r="F157" i="5"/>
  <c r="N156" i="5"/>
  <c r="M156" i="5"/>
  <c r="F156" i="5"/>
  <c r="N155" i="5"/>
  <c r="M155" i="5"/>
  <c r="F155" i="5"/>
  <c r="L153" i="5"/>
  <c r="I24" i="13" s="1"/>
  <c r="K153" i="5"/>
  <c r="H24" i="13" s="1"/>
  <c r="J153" i="5"/>
  <c r="G24" i="13" s="1"/>
  <c r="I153" i="5"/>
  <c r="F24" i="13" s="1"/>
  <c r="H153" i="5"/>
  <c r="E24" i="13" s="1"/>
  <c r="G153" i="5"/>
  <c r="D24" i="13" s="1"/>
  <c r="N152" i="5"/>
  <c r="O152" i="5" s="1"/>
  <c r="M152" i="5"/>
  <c r="N151" i="5"/>
  <c r="O151" i="5" s="1"/>
  <c r="M151" i="5"/>
  <c r="N150" i="5"/>
  <c r="O150" i="5" s="1"/>
  <c r="M150" i="5"/>
  <c r="N149" i="5"/>
  <c r="O149" i="5" s="1"/>
  <c r="M149" i="5"/>
  <c r="F149" i="5"/>
  <c r="N148" i="5"/>
  <c r="O148" i="5" s="1"/>
  <c r="M148" i="5"/>
  <c r="F148" i="5"/>
  <c r="N147" i="5"/>
  <c r="O147" i="5" s="1"/>
  <c r="M147" i="5"/>
  <c r="F147" i="5"/>
  <c r="N146" i="5"/>
  <c r="O146" i="5" s="1"/>
  <c r="M146" i="5"/>
  <c r="F146" i="5"/>
  <c r="N145" i="5"/>
  <c r="M145" i="5"/>
  <c r="F145" i="5"/>
  <c r="N144" i="5"/>
  <c r="M144" i="5"/>
  <c r="F144" i="5"/>
  <c r="N143" i="5"/>
  <c r="M143" i="5"/>
  <c r="F143" i="5"/>
  <c r="N142" i="5"/>
  <c r="M142" i="5"/>
  <c r="F142" i="5"/>
  <c r="L140" i="5"/>
  <c r="I20" i="13" s="1"/>
  <c r="K140" i="5"/>
  <c r="H20" i="13" s="1"/>
  <c r="J140" i="5"/>
  <c r="G20" i="13" s="1"/>
  <c r="I140" i="5"/>
  <c r="F20" i="13" s="1"/>
  <c r="H140" i="5"/>
  <c r="E20" i="13" s="1"/>
  <c r="G140" i="5"/>
  <c r="D20" i="13" s="1"/>
  <c r="O139" i="5"/>
  <c r="N139" i="5"/>
  <c r="M139" i="5"/>
  <c r="N138" i="5"/>
  <c r="O138" i="5" s="1"/>
  <c r="M138" i="5"/>
  <c r="N137" i="5"/>
  <c r="O137" i="5" s="1"/>
  <c r="M137" i="5"/>
  <c r="N136" i="5"/>
  <c r="O136" i="5" s="1"/>
  <c r="M136" i="5"/>
  <c r="F136" i="5"/>
  <c r="O135" i="5"/>
  <c r="N135" i="5"/>
  <c r="M135" i="5"/>
  <c r="F135" i="5"/>
  <c r="N134" i="5"/>
  <c r="M134" i="5"/>
  <c r="F134" i="5"/>
  <c r="N133" i="5"/>
  <c r="M133" i="5"/>
  <c r="F133" i="5"/>
  <c r="N132" i="5"/>
  <c r="M132" i="5"/>
  <c r="F132" i="5"/>
  <c r="N131" i="5"/>
  <c r="M131" i="5"/>
  <c r="F131" i="5"/>
  <c r="N130" i="5"/>
  <c r="M130" i="5"/>
  <c r="F130" i="5"/>
  <c r="N129" i="5"/>
  <c r="O129" i="5" s="1"/>
  <c r="M129" i="5"/>
  <c r="F129" i="5"/>
  <c r="L127" i="5"/>
  <c r="I12" i="13" s="1"/>
  <c r="K127" i="5"/>
  <c r="H12" i="13" s="1"/>
  <c r="J127" i="5"/>
  <c r="G12" i="13" s="1"/>
  <c r="I127" i="5"/>
  <c r="F12" i="13" s="1"/>
  <c r="H127" i="5"/>
  <c r="E12" i="13" s="1"/>
  <c r="G127" i="5"/>
  <c r="D12" i="13" s="1"/>
  <c r="N126" i="5"/>
  <c r="O126" i="5" s="1"/>
  <c r="M126" i="5"/>
  <c r="N125" i="5"/>
  <c r="O125" i="5" s="1"/>
  <c r="M125" i="5"/>
  <c r="N124" i="5"/>
  <c r="O124" i="5" s="1"/>
  <c r="M124" i="5"/>
  <c r="N123" i="5"/>
  <c r="O123" i="5" s="1"/>
  <c r="M123" i="5"/>
  <c r="F123" i="5"/>
  <c r="N122" i="5"/>
  <c r="M122" i="5"/>
  <c r="F122" i="5"/>
  <c r="N121" i="5"/>
  <c r="M121" i="5"/>
  <c r="F121" i="5"/>
  <c r="N120" i="5"/>
  <c r="M120" i="5"/>
  <c r="F120" i="5"/>
  <c r="N119" i="5"/>
  <c r="M119" i="5"/>
  <c r="F119" i="5"/>
  <c r="N118" i="5"/>
  <c r="M118" i="5"/>
  <c r="F118" i="5"/>
  <c r="N117" i="5"/>
  <c r="M117" i="5"/>
  <c r="F117" i="5"/>
  <c r="N116" i="5"/>
  <c r="M116" i="5"/>
  <c r="F116" i="5"/>
  <c r="L114" i="5"/>
  <c r="I21" i="13" s="1"/>
  <c r="K114" i="5"/>
  <c r="H21" i="13" s="1"/>
  <c r="J114" i="5"/>
  <c r="G21" i="13" s="1"/>
  <c r="I114" i="5"/>
  <c r="F21" i="13" s="1"/>
  <c r="H114" i="5"/>
  <c r="E21" i="13" s="1"/>
  <c r="G114" i="5"/>
  <c r="D21" i="13" s="1"/>
  <c r="O113" i="5"/>
  <c r="N113" i="5"/>
  <c r="M113" i="5"/>
  <c r="N112" i="5"/>
  <c r="O112" i="5" s="1"/>
  <c r="M112" i="5"/>
  <c r="O111" i="5"/>
  <c r="N111" i="5"/>
  <c r="M111" i="5"/>
  <c r="N110" i="5"/>
  <c r="O110" i="5" s="1"/>
  <c r="M110" i="5"/>
  <c r="F110" i="5"/>
  <c r="N109" i="5"/>
  <c r="O109" i="5" s="1"/>
  <c r="M109" i="5"/>
  <c r="F109" i="5"/>
  <c r="N108" i="5"/>
  <c r="M108" i="5"/>
  <c r="F108" i="5"/>
  <c r="N107" i="5"/>
  <c r="M107" i="5"/>
  <c r="F107" i="5"/>
  <c r="N106" i="5"/>
  <c r="M106" i="5"/>
  <c r="F106" i="5"/>
  <c r="N105" i="5"/>
  <c r="M105" i="5"/>
  <c r="F105" i="5"/>
  <c r="N104" i="5"/>
  <c r="M104" i="5"/>
  <c r="F104" i="5"/>
  <c r="N103" i="5"/>
  <c r="M103" i="5"/>
  <c r="F103" i="5"/>
  <c r="L101" i="5"/>
  <c r="I13" i="13" s="1"/>
  <c r="K101" i="5"/>
  <c r="H13" i="13" s="1"/>
  <c r="J101" i="5"/>
  <c r="G13" i="13" s="1"/>
  <c r="I101" i="5"/>
  <c r="F13" i="13" s="1"/>
  <c r="H101" i="5"/>
  <c r="E13" i="13" s="1"/>
  <c r="G101" i="5"/>
  <c r="D13" i="13" s="1"/>
  <c r="N100" i="5"/>
  <c r="O100" i="5" s="1"/>
  <c r="M100" i="5"/>
  <c r="O99" i="5"/>
  <c r="N99" i="5"/>
  <c r="M99" i="5"/>
  <c r="N98" i="5"/>
  <c r="O98" i="5" s="1"/>
  <c r="M98" i="5"/>
  <c r="N97" i="5"/>
  <c r="M97" i="5"/>
  <c r="F97" i="5"/>
  <c r="N96" i="5"/>
  <c r="M96" i="5"/>
  <c r="F96" i="5"/>
  <c r="O95" i="5"/>
  <c r="N95" i="5"/>
  <c r="M95" i="5"/>
  <c r="F95" i="5"/>
  <c r="N94" i="5"/>
  <c r="O94" i="5" s="1"/>
  <c r="M94" i="5"/>
  <c r="F94" i="5"/>
  <c r="N93" i="5"/>
  <c r="M93" i="5"/>
  <c r="F93" i="5"/>
  <c r="N92" i="5"/>
  <c r="M92" i="5"/>
  <c r="F92" i="5"/>
  <c r="N91" i="5"/>
  <c r="M91" i="5"/>
  <c r="F91" i="5"/>
  <c r="N90" i="5"/>
  <c r="M90" i="5"/>
  <c r="F90" i="5"/>
  <c r="L88" i="5"/>
  <c r="I19" i="13" s="1"/>
  <c r="K88" i="5"/>
  <c r="H19" i="13" s="1"/>
  <c r="J88" i="5"/>
  <c r="G19" i="13" s="1"/>
  <c r="I88" i="5"/>
  <c r="F19" i="13" s="1"/>
  <c r="H88" i="5"/>
  <c r="E19" i="13" s="1"/>
  <c r="G88" i="5"/>
  <c r="D19" i="13" s="1"/>
  <c r="N87" i="5"/>
  <c r="O87" i="5" s="1"/>
  <c r="M87" i="5"/>
  <c r="N86" i="5"/>
  <c r="O86" i="5" s="1"/>
  <c r="M86" i="5"/>
  <c r="O85" i="5"/>
  <c r="N85" i="5"/>
  <c r="M85" i="5"/>
  <c r="N84" i="5"/>
  <c r="M84" i="5"/>
  <c r="F84" i="5"/>
  <c r="N83" i="5"/>
  <c r="M83" i="5"/>
  <c r="F83" i="5"/>
  <c r="N82" i="5"/>
  <c r="M82" i="5"/>
  <c r="F82" i="5"/>
  <c r="N81" i="5"/>
  <c r="M81" i="5"/>
  <c r="F81" i="5"/>
  <c r="N80" i="5"/>
  <c r="M80" i="5"/>
  <c r="F80" i="5"/>
  <c r="O79" i="5"/>
  <c r="N79" i="5"/>
  <c r="M79" i="5"/>
  <c r="F79" i="5"/>
  <c r="N78" i="5"/>
  <c r="M78" i="5"/>
  <c r="F78" i="5"/>
  <c r="N77" i="5"/>
  <c r="M77" i="5"/>
  <c r="F77" i="5"/>
  <c r="L75" i="5"/>
  <c r="I22" i="13" s="1"/>
  <c r="K75" i="5"/>
  <c r="H22" i="13" s="1"/>
  <c r="J75" i="5"/>
  <c r="G22" i="13" s="1"/>
  <c r="I75" i="5"/>
  <c r="F22" i="13" s="1"/>
  <c r="H75" i="5"/>
  <c r="E22" i="13" s="1"/>
  <c r="G75" i="5"/>
  <c r="D22" i="13" s="1"/>
  <c r="N74" i="5"/>
  <c r="O74" i="5" s="1"/>
  <c r="M74" i="5"/>
  <c r="N73" i="5"/>
  <c r="O73" i="5" s="1"/>
  <c r="M73" i="5"/>
  <c r="N72" i="5"/>
  <c r="O72" i="5" s="1"/>
  <c r="M72" i="5"/>
  <c r="O71" i="5"/>
  <c r="N71" i="5"/>
  <c r="M71" i="5"/>
  <c r="F71" i="5"/>
  <c r="N70" i="5"/>
  <c r="M70" i="5"/>
  <c r="F70" i="5"/>
  <c r="N69" i="5"/>
  <c r="M69" i="5"/>
  <c r="F69" i="5"/>
  <c r="N68" i="5"/>
  <c r="O68" i="5" s="1"/>
  <c r="M68" i="5"/>
  <c r="F68" i="5"/>
  <c r="N67" i="5"/>
  <c r="M67" i="5"/>
  <c r="F67" i="5"/>
  <c r="N66" i="5"/>
  <c r="O66" i="5" s="1"/>
  <c r="M66" i="5"/>
  <c r="F66" i="5"/>
  <c r="N65" i="5"/>
  <c r="M65" i="5"/>
  <c r="F65" i="5"/>
  <c r="N64" i="5"/>
  <c r="M64" i="5"/>
  <c r="F64" i="5"/>
  <c r="L62" i="5"/>
  <c r="I23" i="13" s="1"/>
  <c r="K62" i="5"/>
  <c r="H23" i="13" s="1"/>
  <c r="J62" i="5"/>
  <c r="G23" i="13" s="1"/>
  <c r="I62" i="5"/>
  <c r="F23" i="13" s="1"/>
  <c r="H62" i="5"/>
  <c r="E23" i="13" s="1"/>
  <c r="G62" i="5"/>
  <c r="D23" i="13" s="1"/>
  <c r="N61" i="5"/>
  <c r="O61" i="5" s="1"/>
  <c r="M61" i="5"/>
  <c r="N60" i="5"/>
  <c r="O60" i="5" s="1"/>
  <c r="M60" i="5"/>
  <c r="N59" i="5"/>
  <c r="O59" i="5" s="1"/>
  <c r="M59" i="5"/>
  <c r="N58" i="5"/>
  <c r="O58" i="5" s="1"/>
  <c r="M58" i="5"/>
  <c r="F58" i="5"/>
  <c r="N57" i="5"/>
  <c r="M57" i="5"/>
  <c r="F57" i="5"/>
  <c r="N56" i="5"/>
  <c r="M56" i="5"/>
  <c r="F56" i="5"/>
  <c r="N55" i="5"/>
  <c r="M55" i="5"/>
  <c r="F55" i="5"/>
  <c r="N54" i="5"/>
  <c r="M54" i="5"/>
  <c r="F54" i="5"/>
  <c r="N53" i="5"/>
  <c r="M53" i="5"/>
  <c r="F53" i="5"/>
  <c r="N52" i="5"/>
  <c r="O52" i="5" s="1"/>
  <c r="M52" i="5"/>
  <c r="F52" i="5"/>
  <c r="N51" i="5"/>
  <c r="O51" i="5" s="1"/>
  <c r="M51" i="5"/>
  <c r="F51" i="5"/>
  <c r="L49" i="5"/>
  <c r="I15" i="13" s="1"/>
  <c r="K49" i="5"/>
  <c r="H15" i="13" s="1"/>
  <c r="J49" i="5"/>
  <c r="G15" i="13" s="1"/>
  <c r="I49" i="5"/>
  <c r="F15" i="13" s="1"/>
  <c r="H49" i="5"/>
  <c r="E15" i="13" s="1"/>
  <c r="G49" i="5"/>
  <c r="D15" i="13" s="1"/>
  <c r="N48" i="5"/>
  <c r="O48" i="5" s="1"/>
  <c r="M48" i="5"/>
  <c r="O47" i="5"/>
  <c r="N47" i="5"/>
  <c r="M47" i="5"/>
  <c r="N46" i="5"/>
  <c r="O46" i="5" s="1"/>
  <c r="M46" i="5"/>
  <c r="N45" i="5"/>
  <c r="M45" i="5"/>
  <c r="F45" i="5"/>
  <c r="N44" i="5"/>
  <c r="M44" i="5"/>
  <c r="F44" i="5"/>
  <c r="O43" i="5"/>
  <c r="N43" i="5"/>
  <c r="M43" i="5"/>
  <c r="F43" i="5"/>
  <c r="N42" i="5"/>
  <c r="O42" i="5" s="1"/>
  <c r="M42" i="5"/>
  <c r="F42" i="5"/>
  <c r="N41" i="5"/>
  <c r="M41" i="5"/>
  <c r="F41" i="5"/>
  <c r="N40" i="5"/>
  <c r="M40" i="5"/>
  <c r="F40" i="5"/>
  <c r="N39" i="5"/>
  <c r="M39" i="5"/>
  <c r="F39" i="5"/>
  <c r="N38" i="5"/>
  <c r="M38" i="5"/>
  <c r="F38" i="5"/>
  <c r="L36" i="5"/>
  <c r="I25" i="13" s="1"/>
  <c r="K36" i="5"/>
  <c r="H25" i="13" s="1"/>
  <c r="J36" i="5"/>
  <c r="G25" i="13" s="1"/>
  <c r="I36" i="5"/>
  <c r="F25" i="13" s="1"/>
  <c r="H36" i="5"/>
  <c r="E25" i="13" s="1"/>
  <c r="G36" i="5"/>
  <c r="D25" i="13" s="1"/>
  <c r="N35" i="5"/>
  <c r="O35" i="5" s="1"/>
  <c r="M35" i="5"/>
  <c r="N34" i="5"/>
  <c r="O34" i="5" s="1"/>
  <c r="M34" i="5"/>
  <c r="O33" i="5"/>
  <c r="N33" i="5"/>
  <c r="M33" i="5"/>
  <c r="N32" i="5"/>
  <c r="O32" i="5" s="1"/>
  <c r="M32" i="5"/>
  <c r="F32" i="5"/>
  <c r="O31" i="5"/>
  <c r="N31" i="5"/>
  <c r="M31" i="5"/>
  <c r="F31" i="5"/>
  <c r="N30" i="5"/>
  <c r="O30" i="5" s="1"/>
  <c r="M30" i="5"/>
  <c r="F30" i="5"/>
  <c r="N29" i="5"/>
  <c r="M29" i="5"/>
  <c r="F29" i="5"/>
  <c r="N28" i="5"/>
  <c r="O28" i="5" s="1"/>
  <c r="M28" i="5"/>
  <c r="F28" i="5"/>
  <c r="N27" i="5"/>
  <c r="M27" i="5"/>
  <c r="F27" i="5"/>
  <c r="N26" i="5"/>
  <c r="O26" i="5" s="1"/>
  <c r="M26" i="5"/>
  <c r="F26" i="5"/>
  <c r="N25" i="5"/>
  <c r="M25" i="5"/>
  <c r="F25" i="5"/>
  <c r="L23" i="5"/>
  <c r="I16" i="13" s="1"/>
  <c r="K23" i="5"/>
  <c r="H16" i="13" s="1"/>
  <c r="J23" i="5"/>
  <c r="G16" i="13" s="1"/>
  <c r="I23" i="5"/>
  <c r="H23" i="5"/>
  <c r="E16" i="13" s="1"/>
  <c r="G23" i="5"/>
  <c r="D16" i="13" s="1"/>
  <c r="N22" i="5"/>
  <c r="O22" i="5" s="1"/>
  <c r="M22" i="5"/>
  <c r="N21" i="5"/>
  <c r="O21" i="5" s="1"/>
  <c r="M21" i="5"/>
  <c r="N20" i="5"/>
  <c r="O20" i="5" s="1"/>
  <c r="M20" i="5"/>
  <c r="O19" i="5"/>
  <c r="N19" i="5"/>
  <c r="M19" i="5"/>
  <c r="F19" i="5"/>
  <c r="N18" i="5"/>
  <c r="O18" i="5" s="1"/>
  <c r="M18" i="5"/>
  <c r="F18" i="5"/>
  <c r="N17" i="5"/>
  <c r="M17" i="5"/>
  <c r="F17" i="5"/>
  <c r="N16" i="5"/>
  <c r="M16" i="5"/>
  <c r="F16" i="5"/>
  <c r="N15" i="5"/>
  <c r="M15" i="5"/>
  <c r="F15" i="5"/>
  <c r="N14" i="5"/>
  <c r="M14" i="5"/>
  <c r="F14" i="5"/>
  <c r="N13" i="5"/>
  <c r="O13" i="5" s="1"/>
  <c r="M13" i="5"/>
  <c r="F13" i="5"/>
  <c r="N12" i="5"/>
  <c r="M12" i="5"/>
  <c r="F12" i="5"/>
  <c r="L75" i="4"/>
  <c r="I14" i="12" s="1"/>
  <c r="K75" i="4"/>
  <c r="H14" i="12" s="1"/>
  <c r="J75" i="4"/>
  <c r="G14" i="12" s="1"/>
  <c r="I75" i="4"/>
  <c r="F14" i="12" s="1"/>
  <c r="H75" i="4"/>
  <c r="E14" i="12" s="1"/>
  <c r="G75" i="4"/>
  <c r="D14" i="12" s="1"/>
  <c r="N74" i="4"/>
  <c r="O74" i="4" s="1"/>
  <c r="M74" i="4"/>
  <c r="N73" i="4"/>
  <c r="O73" i="4" s="1"/>
  <c r="M73" i="4"/>
  <c r="O72" i="4"/>
  <c r="N72" i="4"/>
  <c r="M72" i="4"/>
  <c r="N71" i="4"/>
  <c r="O71" i="4" s="1"/>
  <c r="M71" i="4"/>
  <c r="F71" i="4"/>
  <c r="O70" i="4"/>
  <c r="N70" i="4"/>
  <c r="M70" i="4"/>
  <c r="F70" i="4"/>
  <c r="N69" i="4"/>
  <c r="O69" i="4" s="1"/>
  <c r="M69" i="4"/>
  <c r="F69" i="4"/>
  <c r="N68" i="4"/>
  <c r="M68" i="4"/>
  <c r="F68" i="4"/>
  <c r="N67" i="4"/>
  <c r="M67" i="4"/>
  <c r="F67" i="4"/>
  <c r="N66" i="4"/>
  <c r="M66" i="4"/>
  <c r="F66" i="4"/>
  <c r="N65" i="4"/>
  <c r="M65" i="4"/>
  <c r="F65" i="4"/>
  <c r="N64" i="4"/>
  <c r="M64" i="4"/>
  <c r="F64" i="4"/>
  <c r="L62" i="4"/>
  <c r="I13" i="12" s="1"/>
  <c r="K62" i="4"/>
  <c r="H13" i="12" s="1"/>
  <c r="J62" i="4"/>
  <c r="G13" i="12" s="1"/>
  <c r="I62" i="4"/>
  <c r="F13" i="12" s="1"/>
  <c r="H62" i="4"/>
  <c r="E13" i="12" s="1"/>
  <c r="G62" i="4"/>
  <c r="D13" i="12" s="1"/>
  <c r="N61" i="4"/>
  <c r="O61" i="4" s="1"/>
  <c r="M61" i="4"/>
  <c r="N60" i="4"/>
  <c r="O60" i="4" s="1"/>
  <c r="M60" i="4"/>
  <c r="N59" i="4"/>
  <c r="O59" i="4" s="1"/>
  <c r="M59" i="4"/>
  <c r="O58" i="4"/>
  <c r="N58" i="4"/>
  <c r="M58" i="4"/>
  <c r="F58" i="4"/>
  <c r="N57" i="4"/>
  <c r="M57" i="4"/>
  <c r="F57" i="4"/>
  <c r="N56" i="4"/>
  <c r="M56" i="4"/>
  <c r="F56" i="4"/>
  <c r="N55" i="4"/>
  <c r="O55" i="4" s="1"/>
  <c r="M55" i="4"/>
  <c r="F55" i="4"/>
  <c r="N54" i="4"/>
  <c r="O54" i="4" s="1"/>
  <c r="M54" i="4"/>
  <c r="F54" i="4"/>
  <c r="N53" i="4"/>
  <c r="M53" i="4"/>
  <c r="F53" i="4"/>
  <c r="N52" i="4"/>
  <c r="O52" i="4" s="1"/>
  <c r="M52" i="4"/>
  <c r="F52" i="4"/>
  <c r="N51" i="4"/>
  <c r="M51" i="4"/>
  <c r="F51" i="4"/>
  <c r="L49" i="4"/>
  <c r="I15" i="12" s="1"/>
  <c r="K49" i="4"/>
  <c r="H15" i="12" s="1"/>
  <c r="J49" i="4"/>
  <c r="G15" i="12" s="1"/>
  <c r="I49" i="4"/>
  <c r="F15" i="12" s="1"/>
  <c r="H49" i="4"/>
  <c r="E15" i="12" s="1"/>
  <c r="G49" i="4"/>
  <c r="D15" i="12" s="1"/>
  <c r="O48" i="4"/>
  <c r="N48" i="4"/>
  <c r="M48" i="4"/>
  <c r="N47" i="4"/>
  <c r="O47" i="4" s="1"/>
  <c r="M47" i="4"/>
  <c r="N46" i="4"/>
  <c r="O46" i="4" s="1"/>
  <c r="M46" i="4"/>
  <c r="N45" i="4"/>
  <c r="O45" i="4" s="1"/>
  <c r="M45" i="4"/>
  <c r="F45" i="4"/>
  <c r="N44" i="4"/>
  <c r="O44" i="4" s="1"/>
  <c r="M44" i="4"/>
  <c r="F44" i="4"/>
  <c r="N43" i="4"/>
  <c r="M43" i="4"/>
  <c r="F43" i="4"/>
  <c r="N42" i="4"/>
  <c r="O42" i="4" s="1"/>
  <c r="M42" i="4"/>
  <c r="F42" i="4"/>
  <c r="N41" i="4"/>
  <c r="M41" i="4"/>
  <c r="F41" i="4"/>
  <c r="N40" i="4"/>
  <c r="M40" i="4"/>
  <c r="F40" i="4"/>
  <c r="N39" i="4"/>
  <c r="M39" i="4"/>
  <c r="F39" i="4"/>
  <c r="N38" i="4"/>
  <c r="M38" i="4"/>
  <c r="F38" i="4"/>
  <c r="L36" i="4"/>
  <c r="I12" i="12" s="1"/>
  <c r="K36" i="4"/>
  <c r="H12" i="12" s="1"/>
  <c r="J36" i="4"/>
  <c r="G12" i="12" s="1"/>
  <c r="I36" i="4"/>
  <c r="F12" i="12" s="1"/>
  <c r="H36" i="4"/>
  <c r="E12" i="12" s="1"/>
  <c r="G36" i="4"/>
  <c r="D12" i="12" s="1"/>
  <c r="N35" i="4"/>
  <c r="O35" i="4" s="1"/>
  <c r="M35" i="4"/>
  <c r="O34" i="4"/>
  <c r="N34" i="4"/>
  <c r="M34" i="4"/>
  <c r="N33" i="4"/>
  <c r="O33" i="4" s="1"/>
  <c r="M33" i="4"/>
  <c r="N32" i="4"/>
  <c r="M32" i="4"/>
  <c r="F32" i="4"/>
  <c r="N31" i="4"/>
  <c r="O31" i="4" s="1"/>
  <c r="M31" i="4"/>
  <c r="F31" i="4"/>
  <c r="N30" i="4"/>
  <c r="O30" i="4" s="1"/>
  <c r="M30" i="4"/>
  <c r="F30" i="4"/>
  <c r="N29" i="4"/>
  <c r="M29" i="4"/>
  <c r="F29" i="4"/>
  <c r="N28" i="4"/>
  <c r="M28" i="4"/>
  <c r="F28" i="4"/>
  <c r="N27" i="4"/>
  <c r="O27" i="4" s="1"/>
  <c r="M27" i="4"/>
  <c r="F27" i="4"/>
  <c r="O26" i="4"/>
  <c r="N26" i="4"/>
  <c r="M26" i="4"/>
  <c r="F26" i="4"/>
  <c r="N25" i="4"/>
  <c r="M25" i="4"/>
  <c r="F25" i="4"/>
  <c r="L23" i="4"/>
  <c r="I16" i="12" s="1"/>
  <c r="K23" i="4"/>
  <c r="H16" i="12" s="1"/>
  <c r="J23" i="4"/>
  <c r="G16" i="12" s="1"/>
  <c r="I23" i="4"/>
  <c r="F16" i="12" s="1"/>
  <c r="H23" i="4"/>
  <c r="E16" i="12" s="1"/>
  <c r="G23" i="4"/>
  <c r="D16" i="12" s="1"/>
  <c r="O22" i="4"/>
  <c r="N22" i="4"/>
  <c r="M22" i="4"/>
  <c r="N21" i="4"/>
  <c r="O21" i="4" s="1"/>
  <c r="M21" i="4"/>
  <c r="N20" i="4"/>
  <c r="O20" i="4" s="1"/>
  <c r="M20" i="4"/>
  <c r="N19" i="4"/>
  <c r="O19" i="4" s="1"/>
  <c r="M19" i="4"/>
  <c r="F19" i="4"/>
  <c r="N18" i="4"/>
  <c r="O18" i="4" s="1"/>
  <c r="M18" i="4"/>
  <c r="F18" i="4"/>
  <c r="N17" i="4"/>
  <c r="O17" i="4" s="1"/>
  <c r="M17" i="4"/>
  <c r="F17" i="4"/>
  <c r="O16" i="4"/>
  <c r="N16" i="4"/>
  <c r="M16" i="4"/>
  <c r="F16" i="4"/>
  <c r="N15" i="4"/>
  <c r="O15" i="4" s="1"/>
  <c r="M15" i="4"/>
  <c r="F15" i="4"/>
  <c r="N14" i="4"/>
  <c r="O14" i="4" s="1"/>
  <c r="M14" i="4"/>
  <c r="F14" i="4"/>
  <c r="N13" i="4"/>
  <c r="O13" i="4" s="1"/>
  <c r="M13" i="4"/>
  <c r="F13" i="4"/>
  <c r="O12" i="4"/>
  <c r="N12" i="4"/>
  <c r="N23" i="4" s="1"/>
  <c r="M12" i="4"/>
  <c r="F12" i="4"/>
  <c r="L205" i="3"/>
  <c r="I19" i="11" s="1"/>
  <c r="K205" i="3"/>
  <c r="H19" i="11" s="1"/>
  <c r="J205" i="3"/>
  <c r="G19" i="11" s="1"/>
  <c r="I205" i="3"/>
  <c r="F19" i="11" s="1"/>
  <c r="H205" i="3"/>
  <c r="E19" i="11" s="1"/>
  <c r="G205" i="3"/>
  <c r="D19" i="11" s="1"/>
  <c r="N204" i="3"/>
  <c r="O204" i="3" s="1"/>
  <c r="M204" i="3"/>
  <c r="O203" i="3"/>
  <c r="N203" i="3"/>
  <c r="M203" i="3"/>
  <c r="N202" i="3"/>
  <c r="O202" i="3" s="1"/>
  <c r="M202" i="3"/>
  <c r="N201" i="3"/>
  <c r="O201" i="3" s="1"/>
  <c r="M201" i="3"/>
  <c r="F201" i="3"/>
  <c r="N200" i="3"/>
  <c r="O200" i="3" s="1"/>
  <c r="M200" i="3"/>
  <c r="F200" i="3"/>
  <c r="N199" i="3"/>
  <c r="M199" i="3"/>
  <c r="F199" i="3"/>
  <c r="N198" i="3"/>
  <c r="M198" i="3"/>
  <c r="F198" i="3"/>
  <c r="N197" i="3"/>
  <c r="M197" i="3"/>
  <c r="F197" i="3"/>
  <c r="N196" i="3"/>
  <c r="M196" i="3"/>
  <c r="F196" i="3"/>
  <c r="N195" i="3"/>
  <c r="M195" i="3"/>
  <c r="F195" i="3"/>
  <c r="N194" i="3"/>
  <c r="M194" i="3"/>
  <c r="F194" i="3"/>
  <c r="L192" i="3"/>
  <c r="I24" i="11" s="1"/>
  <c r="K192" i="3"/>
  <c r="H24" i="11" s="1"/>
  <c r="J192" i="3"/>
  <c r="G24" i="11" s="1"/>
  <c r="I192" i="3"/>
  <c r="F24" i="11" s="1"/>
  <c r="H192" i="3"/>
  <c r="E24" i="11" s="1"/>
  <c r="G192" i="3"/>
  <c r="D24" i="11" s="1"/>
  <c r="N191" i="3"/>
  <c r="O191" i="3" s="1"/>
  <c r="M191" i="3"/>
  <c r="N190" i="3"/>
  <c r="O190" i="3" s="1"/>
  <c r="M190" i="3"/>
  <c r="O189" i="3"/>
  <c r="N189" i="3"/>
  <c r="M189" i="3"/>
  <c r="N188" i="3"/>
  <c r="O188" i="3" s="1"/>
  <c r="M188" i="3"/>
  <c r="F188" i="3"/>
  <c r="N187" i="3"/>
  <c r="O187" i="3" s="1"/>
  <c r="M187" i="3"/>
  <c r="F187" i="3"/>
  <c r="N186" i="3"/>
  <c r="M186" i="3"/>
  <c r="F186" i="3"/>
  <c r="N185" i="3"/>
  <c r="M185" i="3"/>
  <c r="F185" i="3"/>
  <c r="N184" i="3"/>
  <c r="M184" i="3"/>
  <c r="F184" i="3"/>
  <c r="N183" i="3"/>
  <c r="M183" i="3"/>
  <c r="F183" i="3"/>
  <c r="N182" i="3"/>
  <c r="M182" i="3"/>
  <c r="F182" i="3"/>
  <c r="N181" i="3"/>
  <c r="M181" i="3"/>
  <c r="F181" i="3"/>
  <c r="L179" i="3"/>
  <c r="I15" i="11" s="1"/>
  <c r="K179" i="3"/>
  <c r="H15" i="11" s="1"/>
  <c r="J179" i="3"/>
  <c r="G15" i="11" s="1"/>
  <c r="I179" i="3"/>
  <c r="F15" i="11" s="1"/>
  <c r="H179" i="3"/>
  <c r="E15" i="11" s="1"/>
  <c r="G179" i="3"/>
  <c r="D15" i="11" s="1"/>
  <c r="N178" i="3"/>
  <c r="O178" i="3" s="1"/>
  <c r="M178" i="3"/>
  <c r="N177" i="3"/>
  <c r="O177" i="3" s="1"/>
  <c r="M177" i="3"/>
  <c r="N176" i="3"/>
  <c r="O176" i="3" s="1"/>
  <c r="M176" i="3"/>
  <c r="O175" i="3"/>
  <c r="N175" i="3"/>
  <c r="M175" i="3"/>
  <c r="F175" i="3"/>
  <c r="O174" i="3"/>
  <c r="N174" i="3"/>
  <c r="M174" i="3"/>
  <c r="F174" i="3"/>
  <c r="N173" i="3"/>
  <c r="M173" i="3"/>
  <c r="F173" i="3"/>
  <c r="N172" i="3"/>
  <c r="M172" i="3"/>
  <c r="F172" i="3"/>
  <c r="O171" i="3"/>
  <c r="N171" i="3"/>
  <c r="M171" i="3"/>
  <c r="F171" i="3"/>
  <c r="N170" i="3"/>
  <c r="M170" i="3"/>
  <c r="F170" i="3"/>
  <c r="N169" i="3"/>
  <c r="M169" i="3"/>
  <c r="F169" i="3"/>
  <c r="N168" i="3"/>
  <c r="M168" i="3"/>
  <c r="F168" i="3"/>
  <c r="L166" i="3"/>
  <c r="I14" i="11" s="1"/>
  <c r="K166" i="3"/>
  <c r="H14" i="11" s="1"/>
  <c r="J166" i="3"/>
  <c r="G14" i="11" s="1"/>
  <c r="I166" i="3"/>
  <c r="F14" i="11" s="1"/>
  <c r="H166" i="3"/>
  <c r="E14" i="11" s="1"/>
  <c r="G166" i="3"/>
  <c r="D14" i="11" s="1"/>
  <c r="O165" i="3"/>
  <c r="N165" i="3"/>
  <c r="M165" i="3"/>
  <c r="N164" i="3"/>
  <c r="O164" i="3" s="1"/>
  <c r="M164" i="3"/>
  <c r="N163" i="3"/>
  <c r="O163" i="3" s="1"/>
  <c r="M163" i="3"/>
  <c r="N162" i="3"/>
  <c r="O162" i="3" s="1"/>
  <c r="M162" i="3"/>
  <c r="F162" i="3"/>
  <c r="N161" i="3"/>
  <c r="O161" i="3" s="1"/>
  <c r="M161" i="3"/>
  <c r="F161" i="3"/>
  <c r="N160" i="3"/>
  <c r="M160" i="3"/>
  <c r="F160" i="3"/>
  <c r="N159" i="3"/>
  <c r="M159" i="3"/>
  <c r="F159" i="3"/>
  <c r="N158" i="3"/>
  <c r="O158" i="3" s="1"/>
  <c r="M158" i="3"/>
  <c r="F158" i="3"/>
  <c r="N157" i="3"/>
  <c r="M157" i="3"/>
  <c r="F157" i="3"/>
  <c r="N156" i="3"/>
  <c r="M156" i="3"/>
  <c r="F156" i="3"/>
  <c r="N155" i="3"/>
  <c r="M155" i="3"/>
  <c r="F155" i="3"/>
  <c r="L153" i="3"/>
  <c r="I20" i="11" s="1"/>
  <c r="K153" i="3"/>
  <c r="H20" i="11" s="1"/>
  <c r="J153" i="3"/>
  <c r="G20" i="11" s="1"/>
  <c r="I153" i="3"/>
  <c r="F20" i="11" s="1"/>
  <c r="H153" i="3"/>
  <c r="E20" i="11" s="1"/>
  <c r="G153" i="3"/>
  <c r="D20" i="11" s="1"/>
  <c r="N152" i="3"/>
  <c r="O152" i="3" s="1"/>
  <c r="M152" i="3"/>
  <c r="O151" i="3"/>
  <c r="N151" i="3"/>
  <c r="M151" i="3"/>
  <c r="N150" i="3"/>
  <c r="O150" i="3" s="1"/>
  <c r="M150" i="3"/>
  <c r="N149" i="3"/>
  <c r="M149" i="3"/>
  <c r="F149" i="3"/>
  <c r="N148" i="3"/>
  <c r="M148" i="3"/>
  <c r="F148" i="3"/>
  <c r="N147" i="3"/>
  <c r="M147" i="3"/>
  <c r="F147" i="3"/>
  <c r="N146" i="3"/>
  <c r="O146" i="3" s="1"/>
  <c r="M146" i="3"/>
  <c r="F146" i="3"/>
  <c r="N145" i="3"/>
  <c r="M145" i="3"/>
  <c r="F145" i="3"/>
  <c r="N144" i="3"/>
  <c r="O144" i="3" s="1"/>
  <c r="M144" i="3"/>
  <c r="F144" i="3"/>
  <c r="N143" i="3"/>
  <c r="M143" i="3"/>
  <c r="F143" i="3"/>
  <c r="N142" i="3"/>
  <c r="O142" i="3" s="1"/>
  <c r="M142" i="3"/>
  <c r="F142" i="3"/>
  <c r="L140" i="3"/>
  <c r="I13" i="11" s="1"/>
  <c r="K140" i="3"/>
  <c r="H13" i="11" s="1"/>
  <c r="J140" i="3"/>
  <c r="G13" i="11" s="1"/>
  <c r="I140" i="3"/>
  <c r="F13" i="11" s="1"/>
  <c r="H140" i="3"/>
  <c r="E13" i="11" s="1"/>
  <c r="G140" i="3"/>
  <c r="D13" i="11" s="1"/>
  <c r="N139" i="3"/>
  <c r="O139" i="3" s="1"/>
  <c r="M139" i="3"/>
  <c r="N138" i="3"/>
  <c r="O138" i="3" s="1"/>
  <c r="M138" i="3"/>
  <c r="O137" i="3"/>
  <c r="N137" i="3"/>
  <c r="M137" i="3"/>
  <c r="N136" i="3"/>
  <c r="M136" i="3"/>
  <c r="F136" i="3"/>
  <c r="N135" i="3"/>
  <c r="O135" i="3" s="1"/>
  <c r="M135" i="3"/>
  <c r="F135" i="3"/>
  <c r="N134" i="3"/>
  <c r="M134" i="3"/>
  <c r="F134" i="3"/>
  <c r="N133" i="3"/>
  <c r="M133" i="3"/>
  <c r="F133" i="3"/>
  <c r="N132" i="3"/>
  <c r="M132" i="3"/>
  <c r="F132" i="3"/>
  <c r="N131" i="3"/>
  <c r="M131" i="3"/>
  <c r="F131" i="3"/>
  <c r="N130" i="3"/>
  <c r="M130" i="3"/>
  <c r="F130" i="3"/>
  <c r="N129" i="3"/>
  <c r="M129" i="3"/>
  <c r="F129" i="3"/>
  <c r="L127" i="3"/>
  <c r="I22" i="11" s="1"/>
  <c r="K127" i="3"/>
  <c r="H22" i="11" s="1"/>
  <c r="J127" i="3"/>
  <c r="G22" i="11" s="1"/>
  <c r="I127" i="3"/>
  <c r="F22" i="11" s="1"/>
  <c r="H127" i="3"/>
  <c r="E22" i="11" s="1"/>
  <c r="G127" i="3"/>
  <c r="D22" i="11" s="1"/>
  <c r="N126" i="3"/>
  <c r="O126" i="3" s="1"/>
  <c r="M126" i="3"/>
  <c r="N125" i="3"/>
  <c r="O125" i="3" s="1"/>
  <c r="M125" i="3"/>
  <c r="N124" i="3"/>
  <c r="O124" i="3" s="1"/>
  <c r="M124" i="3"/>
  <c r="O123" i="3"/>
  <c r="N123" i="3"/>
  <c r="M123" i="3"/>
  <c r="F123" i="3"/>
  <c r="N122" i="3"/>
  <c r="O122" i="3" s="1"/>
  <c r="M122" i="3"/>
  <c r="F122" i="3"/>
  <c r="N121" i="3"/>
  <c r="M121" i="3"/>
  <c r="F121" i="3"/>
  <c r="N120" i="3"/>
  <c r="O120" i="3" s="1"/>
  <c r="M120" i="3"/>
  <c r="F120" i="3"/>
  <c r="N119" i="3"/>
  <c r="M119" i="3"/>
  <c r="O119" i="3" s="1"/>
  <c r="F119" i="3"/>
  <c r="N118" i="3"/>
  <c r="O118" i="3" s="1"/>
  <c r="M118" i="3"/>
  <c r="F118" i="3"/>
  <c r="N117" i="3"/>
  <c r="M117" i="3"/>
  <c r="F117" i="3"/>
  <c r="N116" i="3"/>
  <c r="M116" i="3"/>
  <c r="F116" i="3"/>
  <c r="L114" i="3"/>
  <c r="I18" i="11" s="1"/>
  <c r="K114" i="3"/>
  <c r="H18" i="11" s="1"/>
  <c r="J114" i="3"/>
  <c r="G18" i="11" s="1"/>
  <c r="I114" i="3"/>
  <c r="F18" i="11" s="1"/>
  <c r="H114" i="3"/>
  <c r="E18" i="11" s="1"/>
  <c r="G114" i="3"/>
  <c r="D18" i="11" s="1"/>
  <c r="O113" i="3"/>
  <c r="N113" i="3"/>
  <c r="M113" i="3"/>
  <c r="N112" i="3"/>
  <c r="O112" i="3" s="1"/>
  <c r="M112" i="3"/>
  <c r="N111" i="3"/>
  <c r="O111" i="3" s="1"/>
  <c r="M111" i="3"/>
  <c r="N110" i="3"/>
  <c r="M110" i="3"/>
  <c r="F110" i="3"/>
  <c r="N109" i="3"/>
  <c r="M109" i="3"/>
  <c r="F109" i="3"/>
  <c r="N108" i="3"/>
  <c r="M108" i="3"/>
  <c r="F108" i="3"/>
  <c r="N107" i="3"/>
  <c r="M107" i="3"/>
  <c r="F107" i="3"/>
  <c r="N106" i="3"/>
  <c r="M106" i="3"/>
  <c r="F106" i="3"/>
  <c r="N105" i="3"/>
  <c r="M105" i="3"/>
  <c r="F105" i="3"/>
  <c r="N104" i="3"/>
  <c r="M104" i="3"/>
  <c r="F104" i="3"/>
  <c r="N103" i="3"/>
  <c r="M103" i="3"/>
  <c r="F103" i="3"/>
  <c r="L101" i="3"/>
  <c r="I12" i="11" s="1"/>
  <c r="K101" i="3"/>
  <c r="H12" i="11" s="1"/>
  <c r="J101" i="3"/>
  <c r="G12" i="11" s="1"/>
  <c r="I101" i="3"/>
  <c r="F12" i="11" s="1"/>
  <c r="H101" i="3"/>
  <c r="E12" i="11" s="1"/>
  <c r="G101" i="3"/>
  <c r="D12" i="11" s="1"/>
  <c r="N100" i="3"/>
  <c r="O100" i="3" s="1"/>
  <c r="M100" i="3"/>
  <c r="O99" i="3"/>
  <c r="N99" i="3"/>
  <c r="M99" i="3"/>
  <c r="N98" i="3"/>
  <c r="O98" i="3" s="1"/>
  <c r="M98" i="3"/>
  <c r="N97" i="3"/>
  <c r="M97" i="3"/>
  <c r="F97" i="3"/>
  <c r="N96" i="3"/>
  <c r="M96" i="3"/>
  <c r="F96" i="3"/>
  <c r="N95" i="3"/>
  <c r="M95" i="3"/>
  <c r="F95" i="3"/>
  <c r="O94" i="3"/>
  <c r="N94" i="3"/>
  <c r="M94" i="3"/>
  <c r="F94" i="3"/>
  <c r="N93" i="3"/>
  <c r="M93" i="3"/>
  <c r="F93" i="3"/>
  <c r="N92" i="3"/>
  <c r="M92" i="3"/>
  <c r="F92" i="3"/>
  <c r="N91" i="3"/>
  <c r="O91" i="3" s="1"/>
  <c r="M91" i="3"/>
  <c r="F91" i="3"/>
  <c r="N90" i="3"/>
  <c r="M90" i="3"/>
  <c r="F90" i="3"/>
  <c r="L88" i="3"/>
  <c r="I26" i="11" s="1"/>
  <c r="K88" i="3"/>
  <c r="H26" i="11" s="1"/>
  <c r="J88" i="3"/>
  <c r="G26" i="11" s="1"/>
  <c r="I88" i="3"/>
  <c r="F26" i="11" s="1"/>
  <c r="H88" i="3"/>
  <c r="E26" i="11" s="1"/>
  <c r="G88" i="3"/>
  <c r="D26" i="11" s="1"/>
  <c r="N87" i="3"/>
  <c r="O87" i="3" s="1"/>
  <c r="M87" i="3"/>
  <c r="N86" i="3"/>
  <c r="O86" i="3" s="1"/>
  <c r="M86" i="3"/>
  <c r="O85" i="3"/>
  <c r="N85" i="3"/>
  <c r="M85" i="3"/>
  <c r="N84" i="3"/>
  <c r="O84" i="3" s="1"/>
  <c r="M84" i="3"/>
  <c r="F84" i="3"/>
  <c r="N83" i="3"/>
  <c r="O83" i="3" s="1"/>
  <c r="M83" i="3"/>
  <c r="F83" i="3"/>
  <c r="N82" i="3"/>
  <c r="O82" i="3" s="1"/>
  <c r="M82" i="3"/>
  <c r="F82" i="3"/>
  <c r="N81" i="3"/>
  <c r="M81" i="3"/>
  <c r="F81" i="3"/>
  <c r="N80" i="3"/>
  <c r="M80" i="3"/>
  <c r="F80" i="3"/>
  <c r="N79" i="3"/>
  <c r="M79" i="3"/>
  <c r="F79" i="3"/>
  <c r="N78" i="3"/>
  <c r="M78" i="3"/>
  <c r="F78" i="3"/>
  <c r="N77" i="3"/>
  <c r="M77" i="3"/>
  <c r="F77" i="3"/>
  <c r="L75" i="3"/>
  <c r="I16" i="11" s="1"/>
  <c r="K75" i="3"/>
  <c r="H16" i="11" s="1"/>
  <c r="J75" i="3"/>
  <c r="G16" i="11" s="1"/>
  <c r="I75" i="3"/>
  <c r="F16" i="11" s="1"/>
  <c r="H75" i="3"/>
  <c r="E16" i="11" s="1"/>
  <c r="G75" i="3"/>
  <c r="D16" i="11" s="1"/>
  <c r="N74" i="3"/>
  <c r="O74" i="3" s="1"/>
  <c r="M74" i="3"/>
  <c r="N73" i="3"/>
  <c r="O73" i="3" s="1"/>
  <c r="M73" i="3"/>
  <c r="N72" i="3"/>
  <c r="O72" i="3" s="1"/>
  <c r="M72" i="3"/>
  <c r="N71" i="3"/>
  <c r="O71" i="3" s="1"/>
  <c r="M71" i="3"/>
  <c r="F71" i="3"/>
  <c r="N70" i="3"/>
  <c r="O70" i="3" s="1"/>
  <c r="M70" i="3"/>
  <c r="F70" i="3"/>
  <c r="N69" i="3"/>
  <c r="O69" i="3" s="1"/>
  <c r="M69" i="3"/>
  <c r="F69" i="3"/>
  <c r="N68" i="3"/>
  <c r="M68" i="3"/>
  <c r="F68" i="3"/>
  <c r="N67" i="3"/>
  <c r="M67" i="3"/>
  <c r="F67" i="3"/>
  <c r="N66" i="3"/>
  <c r="M66" i="3"/>
  <c r="F66" i="3"/>
  <c r="N65" i="3"/>
  <c r="M65" i="3"/>
  <c r="F65" i="3"/>
  <c r="N64" i="3"/>
  <c r="M64" i="3"/>
  <c r="F64" i="3"/>
  <c r="L62" i="3"/>
  <c r="I25" i="11" s="1"/>
  <c r="K62" i="3"/>
  <c r="H25" i="11" s="1"/>
  <c r="J62" i="3"/>
  <c r="G25" i="11" s="1"/>
  <c r="I62" i="3"/>
  <c r="F25" i="11" s="1"/>
  <c r="H62" i="3"/>
  <c r="E25" i="11" s="1"/>
  <c r="G62" i="3"/>
  <c r="D25" i="11" s="1"/>
  <c r="O61" i="3"/>
  <c r="N61" i="3"/>
  <c r="M61" i="3"/>
  <c r="N60" i="3"/>
  <c r="O60" i="3" s="1"/>
  <c r="M60" i="3"/>
  <c r="N59" i="3"/>
  <c r="O59" i="3" s="1"/>
  <c r="M59" i="3"/>
  <c r="N58" i="3"/>
  <c r="O58" i="3" s="1"/>
  <c r="M58" i="3"/>
  <c r="F58" i="3"/>
  <c r="N57" i="3"/>
  <c r="O57" i="3" s="1"/>
  <c r="M57" i="3"/>
  <c r="F57" i="3"/>
  <c r="N56" i="3"/>
  <c r="O56" i="3" s="1"/>
  <c r="M56" i="3"/>
  <c r="F56" i="3"/>
  <c r="N55" i="3"/>
  <c r="M55" i="3"/>
  <c r="F55" i="3"/>
  <c r="N54" i="3"/>
  <c r="M54" i="3"/>
  <c r="F54" i="3"/>
  <c r="N53" i="3"/>
  <c r="M53" i="3"/>
  <c r="F53" i="3"/>
  <c r="N52" i="3"/>
  <c r="M52" i="3"/>
  <c r="F52" i="3"/>
  <c r="N51" i="3"/>
  <c r="M51" i="3"/>
  <c r="F51" i="3"/>
  <c r="L49" i="3"/>
  <c r="I21" i="11" s="1"/>
  <c r="K49" i="3"/>
  <c r="H21" i="11" s="1"/>
  <c r="J49" i="3"/>
  <c r="G21" i="11" s="1"/>
  <c r="I49" i="3"/>
  <c r="F21" i="11" s="1"/>
  <c r="H49" i="3"/>
  <c r="E21" i="11" s="1"/>
  <c r="G49" i="3"/>
  <c r="D21" i="11" s="1"/>
  <c r="N48" i="3"/>
  <c r="O48" i="3" s="1"/>
  <c r="M48" i="3"/>
  <c r="O47" i="3"/>
  <c r="N47" i="3"/>
  <c r="M47" i="3"/>
  <c r="N46" i="3"/>
  <c r="O46" i="3" s="1"/>
  <c r="M46" i="3"/>
  <c r="N45" i="3"/>
  <c r="O45" i="3" s="1"/>
  <c r="M45" i="3"/>
  <c r="F45" i="3"/>
  <c r="N44" i="3"/>
  <c r="O44" i="3" s="1"/>
  <c r="M44" i="3"/>
  <c r="F44" i="3"/>
  <c r="N43" i="3"/>
  <c r="O43" i="3" s="1"/>
  <c r="M43" i="3"/>
  <c r="F43" i="3"/>
  <c r="N42" i="3"/>
  <c r="M42" i="3"/>
  <c r="F42" i="3"/>
  <c r="N41" i="3"/>
  <c r="M41" i="3"/>
  <c r="F41" i="3"/>
  <c r="N40" i="3"/>
  <c r="O40" i="3" s="1"/>
  <c r="M40" i="3"/>
  <c r="F40" i="3"/>
  <c r="N39" i="3"/>
  <c r="M39" i="3"/>
  <c r="F39" i="3"/>
  <c r="N38" i="3"/>
  <c r="M38" i="3"/>
  <c r="F38" i="3"/>
  <c r="L36" i="3"/>
  <c r="I23" i="11" s="1"/>
  <c r="K36" i="3"/>
  <c r="H23" i="11" s="1"/>
  <c r="J36" i="3"/>
  <c r="G23" i="11" s="1"/>
  <c r="I36" i="3"/>
  <c r="F23" i="11" s="1"/>
  <c r="H36" i="3"/>
  <c r="E23" i="11" s="1"/>
  <c r="G36" i="3"/>
  <c r="D23" i="11" s="1"/>
  <c r="N35" i="3"/>
  <c r="O35" i="3" s="1"/>
  <c r="M35" i="3"/>
  <c r="N34" i="3"/>
  <c r="O34" i="3" s="1"/>
  <c r="M34" i="3"/>
  <c r="O33" i="3"/>
  <c r="N33" i="3"/>
  <c r="M33" i="3"/>
  <c r="N32" i="3"/>
  <c r="M32" i="3"/>
  <c r="F32" i="3"/>
  <c r="N31" i="3"/>
  <c r="M31" i="3"/>
  <c r="F31" i="3"/>
  <c r="N30" i="3"/>
  <c r="M30" i="3"/>
  <c r="F30" i="3"/>
  <c r="N29" i="3"/>
  <c r="O29" i="3" s="1"/>
  <c r="M29" i="3"/>
  <c r="F29" i="3"/>
  <c r="N28" i="3"/>
  <c r="M28" i="3"/>
  <c r="F28" i="3"/>
  <c r="N27" i="3"/>
  <c r="M27" i="3"/>
  <c r="F27" i="3"/>
  <c r="N26" i="3"/>
  <c r="M26" i="3"/>
  <c r="F26" i="3"/>
  <c r="N25" i="3"/>
  <c r="O25" i="3" s="1"/>
  <c r="M25" i="3"/>
  <c r="F25" i="3"/>
  <c r="L23" i="3"/>
  <c r="I17" i="11" s="1"/>
  <c r="K23" i="3"/>
  <c r="J23" i="3"/>
  <c r="I23" i="3"/>
  <c r="H23" i="3"/>
  <c r="E17" i="11" s="1"/>
  <c r="G23" i="3"/>
  <c r="N22" i="3"/>
  <c r="O22" i="3" s="1"/>
  <c r="M22" i="3"/>
  <c r="N21" i="3"/>
  <c r="O21" i="3" s="1"/>
  <c r="M21" i="3"/>
  <c r="N20" i="3"/>
  <c r="O20" i="3" s="1"/>
  <c r="M20" i="3"/>
  <c r="N19" i="3"/>
  <c r="M19" i="3"/>
  <c r="F19" i="3"/>
  <c r="N18" i="3"/>
  <c r="M18" i="3"/>
  <c r="F18" i="3"/>
  <c r="N17" i="3"/>
  <c r="M17" i="3"/>
  <c r="F17" i="3"/>
  <c r="N16" i="3"/>
  <c r="M16" i="3"/>
  <c r="F16" i="3"/>
  <c r="N15" i="3"/>
  <c r="M15" i="3"/>
  <c r="F15" i="3"/>
  <c r="N14" i="3"/>
  <c r="O14" i="3" s="1"/>
  <c r="M14" i="3"/>
  <c r="F14" i="3"/>
  <c r="N13" i="3"/>
  <c r="M13" i="3"/>
  <c r="F13" i="3"/>
  <c r="N12" i="3"/>
  <c r="M12" i="3"/>
  <c r="F12" i="3"/>
  <c r="AM162" i="2" a="1"/>
  <c r="AM162" i="2" s="1"/>
  <c r="AL162" i="2" a="1"/>
  <c r="AL162" i="2" s="1"/>
  <c r="AK162" i="2" a="1"/>
  <c r="AK162" i="2" s="1"/>
  <c r="AJ162" i="2" a="1"/>
  <c r="AJ162" i="2" s="1"/>
  <c r="AI162" i="2" a="1"/>
  <c r="AI162" i="2" s="1"/>
  <c r="AH162" i="2" a="1"/>
  <c r="AH162" i="2" s="1"/>
  <c r="AG162" i="2" a="1"/>
  <c r="AG162" i="2" s="1"/>
  <c r="AF162" i="2" a="1"/>
  <c r="AF162" i="2" s="1"/>
  <c r="AE162" i="2" a="1"/>
  <c r="AE162" i="2" s="1"/>
  <c r="AD162" i="2" a="1"/>
  <c r="AD162" i="2" s="1"/>
  <c r="AC162" i="2" a="1"/>
  <c r="AC162" i="2" s="1"/>
  <c r="AB162" i="2" a="1"/>
  <c r="AB162" i="2" s="1"/>
  <c r="AM161" i="2" a="1"/>
  <c r="AM161" i="2" s="1"/>
  <c r="AL161" i="2" a="1"/>
  <c r="AL161" i="2"/>
  <c r="AK161" i="2" a="1"/>
  <c r="AK161" i="2" s="1"/>
  <c r="AJ161" i="2" a="1"/>
  <c r="AJ161" i="2" s="1"/>
  <c r="AI161" i="2" a="1"/>
  <c r="AI161" i="2" s="1"/>
  <c r="AH161" i="2" a="1"/>
  <c r="AH161" i="2" s="1"/>
  <c r="AG161" i="2" a="1"/>
  <c r="AG161" i="2" s="1"/>
  <c r="AF161" i="2" a="1"/>
  <c r="AF161" i="2" s="1"/>
  <c r="AE161" i="2" a="1"/>
  <c r="AE161" i="2" s="1"/>
  <c r="AD161" i="2" a="1"/>
  <c r="AD161" i="2" s="1"/>
  <c r="AC161" i="2" a="1"/>
  <c r="AC161" i="2" s="1"/>
  <c r="AB161" i="2" a="1"/>
  <c r="AB161" i="2" s="1"/>
  <c r="AM160" i="2" a="1"/>
  <c r="AM160" i="2" s="1"/>
  <c r="AL160" i="2" a="1"/>
  <c r="AL160" i="2"/>
  <c r="AK160" i="2" a="1"/>
  <c r="AK160" i="2" s="1"/>
  <c r="AJ160" i="2" a="1"/>
  <c r="AJ160" i="2" s="1"/>
  <c r="AI160" i="2" a="1"/>
  <c r="AI160" i="2" s="1"/>
  <c r="AH160" i="2" a="1"/>
  <c r="AH160" i="2"/>
  <c r="AG160" i="2" a="1"/>
  <c r="AG160" i="2" s="1"/>
  <c r="AF160" i="2" a="1"/>
  <c r="AF160" i="2" s="1"/>
  <c r="AE160" i="2" a="1"/>
  <c r="AE160" i="2" s="1"/>
  <c r="AD160" i="2" a="1"/>
  <c r="AD160" i="2" s="1"/>
  <c r="AC160" i="2" a="1"/>
  <c r="AC160" i="2" s="1"/>
  <c r="AB160" i="2" a="1"/>
  <c r="AB160" i="2" s="1"/>
  <c r="AM159" i="2" a="1"/>
  <c r="AM159" i="2" s="1"/>
  <c r="AL159" i="2" a="1"/>
  <c r="AL159" i="2" s="1"/>
  <c r="AK159" i="2" a="1"/>
  <c r="AK159" i="2" s="1"/>
  <c r="AJ159" i="2" a="1"/>
  <c r="AJ159" i="2" s="1"/>
  <c r="AI159" i="2" a="1"/>
  <c r="AI159" i="2" s="1"/>
  <c r="AH159" i="2" a="1"/>
  <c r="AH159" i="2" s="1"/>
  <c r="AG159" i="2" a="1"/>
  <c r="AG159" i="2" s="1"/>
  <c r="AF159" i="2" a="1"/>
  <c r="AF159" i="2" s="1"/>
  <c r="AE159" i="2" a="1"/>
  <c r="AE159" i="2" s="1"/>
  <c r="AD159" i="2" a="1"/>
  <c r="AD159" i="2" s="1"/>
  <c r="AC159" i="2" a="1"/>
  <c r="AC159" i="2" s="1"/>
  <c r="AB159" i="2" a="1"/>
  <c r="AB159" i="2" s="1"/>
  <c r="AM158" i="2" a="1"/>
  <c r="AM158" i="2" s="1"/>
  <c r="AL158" i="2" a="1"/>
  <c r="AL158" i="2"/>
  <c r="AK158" i="2" a="1"/>
  <c r="AK158" i="2" s="1"/>
  <c r="AJ158" i="2" a="1"/>
  <c r="AJ158" i="2" s="1"/>
  <c r="AI158" i="2" a="1"/>
  <c r="AI158" i="2" s="1"/>
  <c r="AH158" i="2" a="1"/>
  <c r="AH158" i="2" s="1"/>
  <c r="AG158" i="2" a="1"/>
  <c r="AG158" i="2" s="1"/>
  <c r="AF158" i="2" a="1"/>
  <c r="AF158" i="2" s="1"/>
  <c r="AE158" i="2" a="1"/>
  <c r="AE158" i="2" s="1"/>
  <c r="AD158" i="2" a="1"/>
  <c r="AD158" i="2"/>
  <c r="AC158" i="2" a="1"/>
  <c r="AC158" i="2" s="1"/>
  <c r="AB158" i="2" a="1"/>
  <c r="AB158" i="2" s="1"/>
  <c r="AM157" i="2" a="1"/>
  <c r="AM157" i="2" s="1"/>
  <c r="AL157" i="2" a="1"/>
  <c r="AL157" i="2" s="1"/>
  <c r="AK157" i="2" a="1"/>
  <c r="AK157" i="2" s="1"/>
  <c r="AJ157" i="2" a="1"/>
  <c r="AJ157" i="2" s="1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 s="1"/>
  <c r="AC157" i="2" a="1"/>
  <c r="AC157" i="2" s="1"/>
  <c r="AB157" i="2" a="1"/>
  <c r="AB157" i="2" s="1"/>
  <c r="AM156" i="2" a="1"/>
  <c r="AM156" i="2" s="1"/>
  <c r="AL156" i="2" a="1"/>
  <c r="AL156" i="2" s="1"/>
  <c r="AK156" i="2" a="1"/>
  <c r="AK156" i="2" s="1"/>
  <c r="AJ156" i="2" a="1"/>
  <c r="AJ156" i="2" s="1"/>
  <c r="AI156" i="2" a="1"/>
  <c r="AI156" i="2" s="1"/>
  <c r="AH156" i="2" a="1"/>
  <c r="AH156" i="2"/>
  <c r="AG156" i="2" a="1"/>
  <c r="AG156" i="2" s="1"/>
  <c r="AF156" i="2" a="1"/>
  <c r="AF156" i="2" s="1"/>
  <c r="AE156" i="2" a="1"/>
  <c r="AE156" i="2" s="1"/>
  <c r="AD156" i="2" a="1"/>
  <c r="AD156" i="2"/>
  <c r="AC156" i="2" a="1"/>
  <c r="AC156" i="2" s="1"/>
  <c r="AB156" i="2" a="1"/>
  <c r="AB156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M153" i="2" a="1"/>
  <c r="AM153" i="2" s="1"/>
  <c r="AL153" i="2" a="1"/>
  <c r="AL153" i="2"/>
  <c r="AK153" i="2" a="1"/>
  <c r="AK153" i="2" s="1"/>
  <c r="AJ153" i="2" a="1"/>
  <c r="AJ153" i="2" s="1"/>
  <c r="AI153" i="2" a="1"/>
  <c r="AI153" i="2" s="1"/>
  <c r="AH153" i="2" a="1"/>
  <c r="AH153" i="2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 s="1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M150" i="2" a="1"/>
  <c r="AM150" i="2" s="1"/>
  <c r="AL150" i="2" a="1"/>
  <c r="AL150" i="2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/>
  <c r="AC150" i="2" a="1"/>
  <c r="AC150" i="2" s="1"/>
  <c r="AB150" i="2" a="1"/>
  <c r="AB150" i="2" s="1"/>
  <c r="AM149" i="2" a="1"/>
  <c r="AM149" i="2" s="1"/>
  <c r="AL149" i="2" a="1"/>
  <c r="AL149" i="2" s="1"/>
  <c r="AK149" i="2" a="1"/>
  <c r="AK149" i="2" s="1"/>
  <c r="AJ149" i="2" a="1"/>
  <c r="AJ149" i="2" s="1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 s="1"/>
  <c r="AB149" i="2" a="1"/>
  <c r="AB149" i="2" s="1"/>
  <c r="AM148" i="2" a="1"/>
  <c r="AM148" i="2" s="1"/>
  <c r="AL148" i="2" a="1"/>
  <c r="AL148" i="2"/>
  <c r="AK148" i="2" a="1"/>
  <c r="AK148" i="2" s="1"/>
  <c r="AJ148" i="2" a="1"/>
  <c r="AJ148" i="2" s="1"/>
  <c r="AI148" i="2" a="1"/>
  <c r="AI148" i="2" s="1"/>
  <c r="AH148" i="2" a="1"/>
  <c r="AH148" i="2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 s="1"/>
  <c r="AM147" i="2" a="1"/>
  <c r="AM147" i="2" s="1"/>
  <c r="AL147" i="2" a="1"/>
  <c r="AL147" i="2" s="1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 s="1"/>
  <c r="AF147" i="2" a="1"/>
  <c r="AF147" i="2" s="1"/>
  <c r="AE147" i="2" a="1"/>
  <c r="AE147" i="2" s="1"/>
  <c r="AD147" i="2" a="1"/>
  <c r="AD147" i="2"/>
  <c r="AC147" i="2" a="1"/>
  <c r="AC147" i="2" s="1"/>
  <c r="AB147" i="2" a="1"/>
  <c r="AB147" i="2" s="1"/>
  <c r="AM138" i="2" a="1"/>
  <c r="AM138" i="2" s="1"/>
  <c r="AL138" i="2" a="1"/>
  <c r="AL138" i="2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/>
  <c r="AK137" i="2" a="1"/>
  <c r="AK137" i="2" s="1"/>
  <c r="AJ137" i="2" a="1"/>
  <c r="AJ137" i="2" s="1"/>
  <c r="AI137" i="2" a="1"/>
  <c r="AI137" i="2" s="1"/>
  <c r="AH137" i="2" a="1"/>
  <c r="AH137" i="2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/>
  <c r="AK136" i="2" a="1"/>
  <c r="AK136" i="2" s="1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AD136" i="2" a="1"/>
  <c r="AD136" i="2"/>
  <c r="AC136" i="2" a="1"/>
  <c r="AC136" i="2" s="1"/>
  <c r="AB136" i="2" a="1"/>
  <c r="AB136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/>
  <c r="AG135" i="2" a="1"/>
  <c r="AG135" i="2" s="1"/>
  <c r="AF135" i="2" a="1"/>
  <c r="AF135" i="2" s="1"/>
  <c r="AE135" i="2" a="1"/>
  <c r="AE135" i="2" s="1"/>
  <c r="AD135" i="2" a="1"/>
  <c r="AD135" i="2"/>
  <c r="AC135" i="2" a="1"/>
  <c r="AC135" i="2" s="1"/>
  <c r="AB135" i="2" a="1"/>
  <c r="AB135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/>
  <c r="AE134" i="2" a="1"/>
  <c r="AE134" i="2" s="1"/>
  <c r="AD134" i="2" a="1"/>
  <c r="AD134" i="2"/>
  <c r="AC134" i="2" a="1"/>
  <c r="AC134" i="2" s="1"/>
  <c r="AB134" i="2" a="1"/>
  <c r="AB134" i="2" s="1"/>
  <c r="AM133" i="2" a="1"/>
  <c r="AM133" i="2" s="1"/>
  <c r="AL133" i="2" a="1"/>
  <c r="AL133" i="2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AD133" i="2" a="1"/>
  <c r="AD133" i="2" s="1"/>
  <c r="AC133" i="2" a="1"/>
  <c r="AC133" i="2" s="1"/>
  <c r="AB133" i="2" a="1"/>
  <c r="AB133" i="2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/>
  <c r="AC132" i="2" a="1"/>
  <c r="AC132" i="2" s="1"/>
  <c r="AB132" i="2" a="1"/>
  <c r="AB132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/>
  <c r="AC130" i="2" a="1"/>
  <c r="AC130" i="2" s="1"/>
  <c r="AB130" i="2" a="1"/>
  <c r="AB130" i="2" s="1"/>
  <c r="AM129" i="2" a="1"/>
  <c r="AM129" i="2" s="1"/>
  <c r="AL129" i="2" a="1"/>
  <c r="AL129" i="2" s="1"/>
  <c r="AK129" i="2" a="1"/>
  <c r="AK129" i="2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/>
  <c r="AD129" i="2" a="1"/>
  <c r="AD129" i="2" s="1"/>
  <c r="AC129" i="2" a="1"/>
  <c r="AC129" i="2"/>
  <c r="AB129" i="2" a="1"/>
  <c r="AB129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M127" i="2" a="1"/>
  <c r="AM127" i="2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6" i="2" a="1"/>
  <c r="AM126" i="2" s="1"/>
  <c r="AL126" i="2" a="1"/>
  <c r="AL126" i="2" s="1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/>
  <c r="AB125" i="2" a="1"/>
  <c r="AB125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AE124" i="2" a="1"/>
  <c r="AE124" i="2" s="1"/>
  <c r="AD124" i="2" a="1"/>
  <c r="AD124" i="2" s="1"/>
  <c r="AC124" i="2" a="1"/>
  <c r="AC124" i="2" s="1"/>
  <c r="AB124" i="2" a="1"/>
  <c r="AB124" i="2" s="1"/>
  <c r="AM123" i="2" a="1"/>
  <c r="AM123" i="2"/>
  <c r="AL123" i="2" a="1"/>
  <c r="AL123" i="2" s="1"/>
  <c r="AK123" i="2" a="1"/>
  <c r="AK123" i="2"/>
  <c r="AJ123" i="2" a="1"/>
  <c r="AJ123" i="2" s="1"/>
  <c r="AI123" i="2" a="1"/>
  <c r="AI123" i="2" s="1"/>
  <c r="AH123" i="2" a="1"/>
  <c r="AH123" i="2" s="1"/>
  <c r="AG123" i="2" a="1"/>
  <c r="AG123" i="2" s="1"/>
  <c r="AF123" i="2" a="1"/>
  <c r="AF123" i="2" s="1"/>
  <c r="AE123" i="2" a="1"/>
  <c r="AE123" i="2" s="1"/>
  <c r="AD123" i="2" a="1"/>
  <c r="AD123" i="2" s="1"/>
  <c r="AC123" i="2" a="1"/>
  <c r="AC123" i="2"/>
  <c r="AB123" i="2" a="1"/>
  <c r="AB123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 s="1"/>
  <c r="AC120" i="2" a="1"/>
  <c r="AC120" i="2" s="1"/>
  <c r="AB120" i="2" a="1"/>
  <c r="AB120" i="2" s="1"/>
  <c r="AM119" i="2" a="1"/>
  <c r="AM119" i="2" s="1"/>
  <c r="AL119" i="2" a="1"/>
  <c r="AL119" i="2" s="1"/>
  <c r="AK119" i="2" a="1"/>
  <c r="AK119" i="2"/>
  <c r="AJ119" i="2" a="1"/>
  <c r="AJ119" i="2" s="1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/>
  <c r="AB119" i="2" a="1"/>
  <c r="AB119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 s="1"/>
  <c r="AG117" i="2" a="1"/>
  <c r="AG117" i="2"/>
  <c r="AF117" i="2" a="1"/>
  <c r="AF117" i="2" s="1"/>
  <c r="AE117" i="2" a="1"/>
  <c r="AE117" i="2" s="1"/>
  <c r="AD117" i="2" a="1"/>
  <c r="AD117" i="2" s="1"/>
  <c r="AC117" i="2" a="1"/>
  <c r="AC117" i="2"/>
  <c r="AB117" i="2" a="1"/>
  <c r="AB117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/>
  <c r="AF116" i="2" a="1"/>
  <c r="AF116" i="2" s="1"/>
  <c r="AE116" i="2" a="1"/>
  <c r="AE116" i="2" s="1"/>
  <c r="AD116" i="2" a="1"/>
  <c r="AD116" i="2" s="1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/>
  <c r="AD113" i="2" a="1"/>
  <c r="AD113" i="2" s="1"/>
  <c r="AC113" i="2" a="1"/>
  <c r="AC113" i="2"/>
  <c r="AB113" i="2" a="1"/>
  <c r="AB113" i="2" s="1"/>
  <c r="AM103" i="2" a="1"/>
  <c r="AM103" i="2" s="1"/>
  <c r="AL103" i="2" a="1"/>
  <c r="AL103" i="2" s="1"/>
  <c r="AK103" i="2" a="1"/>
  <c r="AK103" i="2" s="1"/>
  <c r="AJ103" i="2" a="1"/>
  <c r="AJ103" i="2" s="1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 s="1"/>
  <c r="AB101" i="2" a="1"/>
  <c r="AB101" i="2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 s="1"/>
  <c r="AC100" i="2" a="1"/>
  <c r="AC100" i="2" s="1"/>
  <c r="AB100" i="2" a="1"/>
  <c r="AB100" i="2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AD98" i="2" a="1"/>
  <c r="AD98" i="2" s="1"/>
  <c r="AC98" i="2" a="1"/>
  <c r="AC98" i="2" s="1"/>
  <c r="AB98" i="2" a="1"/>
  <c r="AB98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 s="1"/>
  <c r="AF97" i="2" a="1"/>
  <c r="AF97" i="2" s="1"/>
  <c r="AE97" i="2" a="1"/>
  <c r="AE97" i="2" s="1"/>
  <c r="AD97" i="2" a="1"/>
  <c r="AD97" i="2" s="1"/>
  <c r="AC97" i="2" a="1"/>
  <c r="AC97" i="2" s="1"/>
  <c r="AB97" i="2" a="1"/>
  <c r="AB97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AD96" i="2" a="1"/>
  <c r="AD96" i="2" s="1"/>
  <c r="AC96" i="2" a="1"/>
  <c r="AC96" i="2" s="1"/>
  <c r="AB96" i="2" a="1"/>
  <c r="AB96" i="2" s="1"/>
  <c r="AM92" i="2" a="1"/>
  <c r="AM92" i="2" s="1"/>
  <c r="AL92" i="2" a="1"/>
  <c r="AL92" i="2" s="1"/>
  <c r="AK92" i="2" a="1"/>
  <c r="AK92" i="2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 s="1"/>
  <c r="AC92" i="2" a="1"/>
  <c r="AC92" i="2" s="1"/>
  <c r="AB92" i="2" a="1"/>
  <c r="AB92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M85" i="2" a="1"/>
  <c r="AM85" i="2" s="1"/>
  <c r="AL85" i="2" a="1"/>
  <c r="AL85" i="2" s="1"/>
  <c r="AK85" i="2" a="1"/>
  <c r="AK85" i="2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/>
  <c r="AB85" i="2" a="1"/>
  <c r="AB85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M77" i="2" a="1"/>
  <c r="AM77" i="2" s="1"/>
  <c r="AL77" i="2" a="1"/>
  <c r="AL77" i="2" s="1"/>
  <c r="AK77" i="2" a="1"/>
  <c r="AK77" i="2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/>
  <c r="AB76" i="2" a="1"/>
  <c r="AB76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3" i="2" a="1"/>
  <c r="AM73" i="2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M71" i="2" a="1"/>
  <c r="AM71" i="2"/>
  <c r="AL71" i="2" a="1"/>
  <c r="AL71" i="2" s="1"/>
  <c r="AK71" i="2" a="1"/>
  <c r="AK71" i="2"/>
  <c r="AJ71" i="2" a="1"/>
  <c r="AJ71" i="2" s="1"/>
  <c r="AI71" i="2" a="1"/>
  <c r="AI71" i="2" s="1"/>
  <c r="AH71" i="2" a="1"/>
  <c r="AH71" i="2" s="1"/>
  <c r="AG71" i="2" a="1"/>
  <c r="AG71" i="2"/>
  <c r="AF71" i="2" a="1"/>
  <c r="AF71" i="2" s="1"/>
  <c r="AE71" i="2" a="1"/>
  <c r="AE71" i="2"/>
  <c r="AD71" i="2" a="1"/>
  <c r="AD71" i="2" s="1"/>
  <c r="AC71" i="2" a="1"/>
  <c r="AC71" i="2" s="1"/>
  <c r="AB71" i="2" a="1"/>
  <c r="AB71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 s="1"/>
  <c r="AB70" i="2" a="1"/>
  <c r="AB70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 s="1"/>
  <c r="AB57" i="2" a="1"/>
  <c r="AB57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/>
  <c r="AB51" i="2" a="1"/>
  <c r="AB51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 s="1"/>
  <c r="AM48" i="2" a="1"/>
  <c r="AM48" i="2"/>
  <c r="AL48" i="2" a="1"/>
  <c r="AL48" i="2" s="1"/>
  <c r="AK48" i="2" a="1"/>
  <c r="AK48" i="2"/>
  <c r="AJ48" i="2" a="1"/>
  <c r="AJ48" i="2" s="1"/>
  <c r="AI48" i="2" a="1"/>
  <c r="AI48" i="2" s="1"/>
  <c r="AH48" i="2" a="1"/>
  <c r="AH48" i="2" s="1"/>
  <c r="AG48" i="2" a="1"/>
  <c r="AG48" i="2"/>
  <c r="AF48" i="2" a="1"/>
  <c r="AF48" i="2" s="1"/>
  <c r="AE48" i="2" a="1"/>
  <c r="AE48" i="2" s="1"/>
  <c r="AD48" i="2" a="1"/>
  <c r="AD48" i="2" s="1"/>
  <c r="AC48" i="2" a="1"/>
  <c r="AC48" i="2" s="1"/>
  <c r="AB48" i="2" a="1"/>
  <c r="AB48" i="2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AH47" i="2" a="1"/>
  <c r="AH47" i="2" s="1"/>
  <c r="AG47" i="2" a="1"/>
  <c r="AG47" i="2" s="1"/>
  <c r="AF47" i="2" a="1"/>
  <c r="AF47" i="2" s="1"/>
  <c r="AE47" i="2" a="1"/>
  <c r="AE47" i="2" s="1"/>
  <c r="AD47" i="2" a="1"/>
  <c r="AD47" i="2" s="1"/>
  <c r="AC47" i="2" a="1"/>
  <c r="AC47" i="2" s="1"/>
  <c r="AB47" i="2" a="1"/>
  <c r="AB47" i="2" s="1"/>
  <c r="AM46" i="2" a="1"/>
  <c r="AM46" i="2" s="1"/>
  <c r="AL46" i="2" a="1"/>
  <c r="AL46" i="2" s="1"/>
  <c r="AK46" i="2" a="1"/>
  <c r="AK46" i="2" s="1"/>
  <c r="AJ46" i="2" a="1"/>
  <c r="AJ46" i="2" s="1"/>
  <c r="AI46" i="2" a="1"/>
  <c r="AI46" i="2" s="1"/>
  <c r="AH46" i="2" a="1"/>
  <c r="AH46" i="2" s="1"/>
  <c r="AG46" i="2" a="1"/>
  <c r="AG46" i="2" s="1"/>
  <c r="AF46" i="2" a="1"/>
  <c r="AF46" i="2" s="1"/>
  <c r="AE46" i="2" a="1"/>
  <c r="AE46" i="2"/>
  <c r="AD46" i="2" a="1"/>
  <c r="AD46" i="2" s="1"/>
  <c r="AC46" i="2" a="1"/>
  <c r="AC46" i="2"/>
  <c r="AB46" i="2" a="1"/>
  <c r="AB46" i="2" s="1"/>
  <c r="AM45" i="2" a="1"/>
  <c r="AM45" i="2" s="1"/>
  <c r="AL45" i="2" a="1"/>
  <c r="AL45" i="2" s="1"/>
  <c r="AK45" i="2" a="1"/>
  <c r="AK45" i="2"/>
  <c r="AJ45" i="2" a="1"/>
  <c r="AJ45" i="2" s="1"/>
  <c r="AI45" i="2" a="1"/>
  <c r="AI45" i="2"/>
  <c r="AH45" i="2" a="1"/>
  <c r="AH45" i="2" s="1"/>
  <c r="AG45" i="2" a="1"/>
  <c r="AG45" i="2" s="1"/>
  <c r="AF45" i="2" a="1"/>
  <c r="AF45" i="2" s="1"/>
  <c r="AE45" i="2" a="1"/>
  <c r="AE45" i="2" s="1"/>
  <c r="AD45" i="2" a="1"/>
  <c r="AD45" i="2" s="1"/>
  <c r="AC45" i="2" a="1"/>
  <c r="AC45" i="2"/>
  <c r="AB45" i="2" a="1"/>
  <c r="AB45" i="2" s="1"/>
  <c r="AM44" i="2" a="1"/>
  <c r="AM44" i="2" s="1"/>
  <c r="AL44" i="2" a="1"/>
  <c r="AL44" i="2" s="1"/>
  <c r="AK44" i="2" a="1"/>
  <c r="AK44" i="2" s="1"/>
  <c r="AJ44" i="2" a="1"/>
  <c r="AJ44" i="2" s="1"/>
  <c r="AI44" i="2" a="1"/>
  <c r="AI44" i="2" s="1"/>
  <c r="AH44" i="2" a="1"/>
  <c r="AH44" i="2" s="1"/>
  <c r="AG44" i="2" a="1"/>
  <c r="AG44" i="2" s="1"/>
  <c r="AF44" i="2" a="1"/>
  <c r="AF44" i="2" s="1"/>
  <c r="AE44" i="2" a="1"/>
  <c r="AE44" i="2" s="1"/>
  <c r="AD44" i="2" a="1"/>
  <c r="AD44" i="2" s="1"/>
  <c r="AC44" i="2" a="1"/>
  <c r="AC44" i="2"/>
  <c r="AB44" i="2" a="1"/>
  <c r="AB44" i="2" s="1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M31" i="2" a="1"/>
  <c r="AM31" i="2" s="1"/>
  <c r="AL31" i="2" a="1"/>
  <c r="AL31" i="2" s="1"/>
  <c r="AK31" i="2" a="1"/>
  <c r="AK31" i="2" s="1"/>
  <c r="AJ31" i="2" a="1"/>
  <c r="AJ31" i="2" s="1"/>
  <c r="AI31" i="2" a="1"/>
  <c r="AI31" i="2" s="1"/>
  <c r="AH31" i="2" a="1"/>
  <c r="AH31" i="2" s="1"/>
  <c r="AG31" i="2" a="1"/>
  <c r="AG31" i="2" s="1"/>
  <c r="AF31" i="2" a="1"/>
  <c r="AF31" i="2" s="1"/>
  <c r="AE31" i="2" a="1"/>
  <c r="AE31" i="2" s="1"/>
  <c r="AD31" i="2" a="1"/>
  <c r="AD31" i="2" s="1"/>
  <c r="AC31" i="2" a="1"/>
  <c r="AC31" i="2" s="1"/>
  <c r="AB31" i="2" a="1"/>
  <c r="AB31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/>
  <c r="AH30" i="2" a="1"/>
  <c r="AH30" i="2" s="1"/>
  <c r="AG30" i="2" a="1"/>
  <c r="AG30" i="2"/>
  <c r="AF30" i="2" a="1"/>
  <c r="AF30" i="2" s="1"/>
  <c r="AE30" i="2" a="1"/>
  <c r="AE30" i="2" s="1"/>
  <c r="AD30" i="2" a="1"/>
  <c r="AD30" i="2" s="1"/>
  <c r="AC30" i="2" a="1"/>
  <c r="AC30" i="2"/>
  <c r="AB30" i="2" a="1"/>
  <c r="AB30" i="2" s="1"/>
  <c r="AM29" i="2" a="1"/>
  <c r="AM29" i="2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/>
  <c r="AH26" i="2" a="1"/>
  <c r="AH26" i="2" s="1"/>
  <c r="AG26" i="2" a="1"/>
  <c r="AG26" i="2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/>
  <c r="AD23" i="2" a="1"/>
  <c r="AD23" i="2" s="1"/>
  <c r="AC23" i="2" a="1"/>
  <c r="AC23" i="2" s="1"/>
  <c r="AB23" i="2" a="1"/>
  <c r="AB23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/>
  <c r="AL17" i="2" a="1"/>
  <c r="AL17" i="2" s="1"/>
  <c r="AK17" i="2" a="1"/>
  <c r="AK17" i="2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/>
  <c r="AB15" i="2" a="1"/>
  <c r="AB15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M13" i="2" a="1"/>
  <c r="AM13" i="2" s="1"/>
  <c r="AL13" i="2" a="1"/>
  <c r="AL13" i="2" s="1"/>
  <c r="AK13" i="2" a="1"/>
  <c r="AK13" i="2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/>
  <c r="AD13" i="2" a="1"/>
  <c r="AD13" i="2" s="1"/>
  <c r="AC13" i="2" a="1"/>
  <c r="AC13" i="2"/>
  <c r="AB13" i="2" a="1"/>
  <c r="AB13" i="2" s="1"/>
  <c r="AM12" i="2" a="1"/>
  <c r="AM12" i="2" s="1"/>
  <c r="AL12" i="2" a="1"/>
  <c r="AL12" i="2" s="1"/>
  <c r="AK12" i="2" a="1"/>
  <c r="AK12" i="2"/>
  <c r="AJ12" i="2" a="1"/>
  <c r="AJ12" i="2" s="1"/>
  <c r="AI12" i="2" a="1"/>
  <c r="AI12" i="2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/>
  <c r="AL11" i="2" a="1"/>
  <c r="AL11" i="2" s="1"/>
  <c r="AK11" i="2" a="1"/>
  <c r="AK11" i="2"/>
  <c r="AJ11" i="2" a="1"/>
  <c r="AJ11" i="2" s="1"/>
  <c r="AI11" i="2" a="1"/>
  <c r="AI11" i="2" s="1"/>
  <c r="AH11" i="2" a="1"/>
  <c r="AH11" i="2" s="1"/>
  <c r="AG11" i="2" a="1"/>
  <c r="AG11" i="2"/>
  <c r="AF11" i="2" a="1"/>
  <c r="AF11" i="2" s="1"/>
  <c r="AE11" i="2" a="1"/>
  <c r="AE11" i="2"/>
  <c r="AD11" i="2" a="1"/>
  <c r="AD11" i="2" s="1"/>
  <c r="AC11" i="2" a="1"/>
  <c r="AC11" i="2" s="1"/>
  <c r="AB11" i="2" a="1"/>
  <c r="AB11" i="2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/>
  <c r="AB190" i="1" a="1"/>
  <c r="AB190" i="1" s="1"/>
  <c r="AM189" i="1" a="1"/>
  <c r="AM189" i="1"/>
  <c r="AL189" i="1" a="1"/>
  <c r="AL189" i="1" s="1"/>
  <c r="AK189" i="1" a="1"/>
  <c r="AK189" i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/>
  <c r="AJ186" i="1" a="1"/>
  <c r="AJ186" i="1" s="1"/>
  <c r="AI186" i="1" a="1"/>
  <c r="AI186" i="1" s="1"/>
  <c r="AH186" i="1" a="1"/>
  <c r="AH186" i="1" s="1"/>
  <c r="AG186" i="1" a="1"/>
  <c r="AG186" i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/>
  <c r="AD185" i="1" a="1"/>
  <c r="AD185" i="1" s="1"/>
  <c r="AC185" i="1" a="1"/>
  <c r="AC185" i="1" s="1"/>
  <c r="AB185" i="1" a="1"/>
  <c r="AB185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3" i="1" a="1"/>
  <c r="AM153" i="1" s="1"/>
  <c r="AL153" i="1" a="1"/>
  <c r="AL153" i="1" s="1"/>
  <c r="AK153" i="1" a="1"/>
  <c r="AK153" i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/>
  <c r="AH146" i="1" a="1"/>
  <c r="AH146" i="1" s="1"/>
  <c r="AG146" i="1" a="1"/>
  <c r="AG146" i="1" s="1"/>
  <c r="AF146" i="1" a="1"/>
  <c r="AF146" i="1" s="1"/>
  <c r="AE146" i="1" a="1"/>
  <c r="AE146" i="1"/>
  <c r="AD146" i="1" a="1"/>
  <c r="AD146" i="1" s="1"/>
  <c r="AC146" i="1" a="1"/>
  <c r="AC146" i="1" s="1"/>
  <c r="AB146" i="1" a="1"/>
  <c r="AB146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/>
  <c r="AD129" i="1" a="1"/>
  <c r="AD129" i="1" s="1"/>
  <c r="AC129" i="1" a="1"/>
  <c r="AC129" i="1" s="1"/>
  <c r="AB129" i="1" a="1"/>
  <c r="AB129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/>
  <c r="AD113" i="1" a="1"/>
  <c r="AD113" i="1" s="1"/>
  <c r="AC113" i="1" a="1"/>
  <c r="AC113" i="1" s="1"/>
  <c r="AB113" i="1" a="1"/>
  <c r="AB113" i="1" s="1"/>
  <c r="AM112" i="1" a="1"/>
  <c r="AM112" i="1" s="1"/>
  <c r="AL112" i="1" a="1"/>
  <c r="AL112" i="1" s="1"/>
  <c r="AK112" i="1" a="1"/>
  <c r="AK112" i="1" s="1"/>
  <c r="AJ112" i="1" a="1"/>
  <c r="AJ112" i="1" s="1"/>
  <c r="AI112" i="1" a="1"/>
  <c r="AI112" i="1" s="1"/>
  <c r="AH112" i="1" a="1"/>
  <c r="AH112" i="1" s="1"/>
  <c r="AG112" i="1" a="1"/>
  <c r="AG112" i="1" s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1" i="1" a="1"/>
  <c r="AM31" i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X28" i="11" l="1"/>
  <c r="X29" i="11" s="1"/>
  <c r="S18" i="12"/>
  <c r="S19" i="12" s="1"/>
  <c r="Z51" i="8"/>
  <c r="T18" i="14"/>
  <c r="T19" i="14" s="1"/>
  <c r="T28" i="11"/>
  <c r="T29" i="11" s="1"/>
  <c r="Z77" i="9"/>
  <c r="Q18" i="14"/>
  <c r="Q19" i="14" s="1"/>
  <c r="Z51" i="7"/>
  <c r="O18" i="12"/>
  <c r="O19" i="12" s="1"/>
  <c r="P28" i="11"/>
  <c r="P29" i="11" s="1"/>
  <c r="Z90" i="7"/>
  <c r="Z155" i="7"/>
  <c r="Z103" i="7"/>
  <c r="Z194" i="7"/>
  <c r="Z129" i="9"/>
  <c r="Z181" i="7"/>
  <c r="Z12" i="10"/>
  <c r="Z25" i="9"/>
  <c r="Z38" i="8"/>
  <c r="Z12" i="9"/>
  <c r="Z38" i="9"/>
  <c r="Z142" i="9"/>
  <c r="Z25" i="10"/>
  <c r="Z64" i="7"/>
  <c r="L18" i="14"/>
  <c r="L19" i="14" s="1"/>
  <c r="Z25" i="8"/>
  <c r="Z181" i="9"/>
  <c r="K18" i="12"/>
  <c r="K19" i="12" s="1"/>
  <c r="Z64" i="8"/>
  <c r="Z51" i="10"/>
  <c r="Z116" i="7"/>
  <c r="L28" i="11"/>
  <c r="L29" i="11" s="1"/>
  <c r="Z90" i="9"/>
  <c r="O65" i="16"/>
  <c r="O81" i="16"/>
  <c r="O109" i="16"/>
  <c r="O24" i="16"/>
  <c r="O102" i="16"/>
  <c r="O94" i="16"/>
  <c r="O23" i="16"/>
  <c r="O71" i="16"/>
  <c r="O87" i="16"/>
  <c r="O172" i="16"/>
  <c r="O55" i="16"/>
  <c r="O67" i="16"/>
  <c r="O166" i="16"/>
  <c r="O40" i="16"/>
  <c r="O162" i="16"/>
  <c r="O171" i="16"/>
  <c r="O103" i="16"/>
  <c r="O15" i="16"/>
  <c r="O112" i="16"/>
  <c r="O138" i="16"/>
  <c r="O110" i="16"/>
  <c r="O57" i="16"/>
  <c r="O150" i="16"/>
  <c r="O169" i="16"/>
  <c r="O57" i="5"/>
  <c r="O41" i="6"/>
  <c r="O58" i="15"/>
  <c r="O72" i="15"/>
  <c r="O100" i="15"/>
  <c r="O28" i="15"/>
  <c r="O45" i="15"/>
  <c r="O73" i="15"/>
  <c r="O91" i="15"/>
  <c r="O52" i="15"/>
  <c r="O103" i="15"/>
  <c r="O113" i="15"/>
  <c r="O63" i="15"/>
  <c r="O38" i="15"/>
  <c r="O89" i="15"/>
  <c r="O57" i="15"/>
  <c r="O90" i="15"/>
  <c r="O119" i="15"/>
  <c r="O94" i="15"/>
  <c r="O91" i="5"/>
  <c r="O90" i="3"/>
  <c r="O32" i="3"/>
  <c r="O15" i="3"/>
  <c r="O106" i="5"/>
  <c r="O160" i="3"/>
  <c r="O147" i="3"/>
  <c r="O171" i="5"/>
  <c r="O44" i="5"/>
  <c r="O41" i="5"/>
  <c r="O39" i="5"/>
  <c r="O133" i="5"/>
  <c r="O131" i="5"/>
  <c r="O16" i="5"/>
  <c r="O12" i="5"/>
  <c r="O170" i="3"/>
  <c r="O67" i="5"/>
  <c r="O82" i="5"/>
  <c r="O77" i="5"/>
  <c r="O105" i="5"/>
  <c r="O38" i="4"/>
  <c r="O106" i="3"/>
  <c r="O16" i="3"/>
  <c r="O195" i="3"/>
  <c r="O132" i="3"/>
  <c r="O143" i="5"/>
  <c r="O135" i="16"/>
  <c r="O165" i="16"/>
  <c r="O90" i="16"/>
  <c r="O186" i="16"/>
  <c r="O18" i="16"/>
  <c r="O108" i="16"/>
  <c r="O17" i="16"/>
  <c r="O189" i="16"/>
  <c r="O174" i="16"/>
  <c r="O35" i="16"/>
  <c r="O58" i="16"/>
  <c r="O22" i="16"/>
  <c r="O39" i="16"/>
  <c r="O123" i="16"/>
  <c r="O13" i="16"/>
  <c r="O191" i="16"/>
  <c r="O79" i="16"/>
  <c r="O70" i="16"/>
  <c r="O30" i="16"/>
  <c r="O192" i="16"/>
  <c r="O43" i="16"/>
  <c r="O187" i="16"/>
  <c r="O147" i="16"/>
  <c r="O37" i="16"/>
  <c r="O92" i="16"/>
  <c r="O178" i="16"/>
  <c r="O129" i="16"/>
  <c r="O163" i="16"/>
  <c r="O100" i="16"/>
  <c r="O93" i="16"/>
  <c r="O19" i="16"/>
  <c r="O29" i="16"/>
  <c r="O64" i="15"/>
  <c r="O76" i="15"/>
  <c r="O21" i="15"/>
  <c r="O37" i="15"/>
  <c r="O74" i="15"/>
  <c r="O102" i="15"/>
  <c r="O187" i="5"/>
  <c r="O185" i="5"/>
  <c r="O181" i="5"/>
  <c r="O40" i="6"/>
  <c r="O17" i="5"/>
  <c r="O81" i="5"/>
  <c r="O54" i="6"/>
  <c r="O107" i="3"/>
  <c r="O25" i="5"/>
  <c r="O95" i="3"/>
  <c r="O92" i="3"/>
  <c r="O156" i="3"/>
  <c r="O70" i="5"/>
  <c r="O121" i="5"/>
  <c r="O119" i="5"/>
  <c r="O67" i="4"/>
  <c r="O65" i="4"/>
  <c r="O96" i="5"/>
  <c r="O41" i="3"/>
  <c r="O32" i="4"/>
  <c r="G18" i="12"/>
  <c r="G19" i="12" s="1"/>
  <c r="O173" i="3"/>
  <c r="O198" i="3"/>
  <c r="O196" i="3"/>
  <c r="O134" i="5"/>
  <c r="O132" i="5"/>
  <c r="O81" i="3"/>
  <c r="O77" i="3"/>
  <c r="O145" i="5"/>
  <c r="O104" i="5"/>
  <c r="O103" i="5"/>
  <c r="O55" i="5"/>
  <c r="O54" i="5"/>
  <c r="O185" i="3"/>
  <c r="O170" i="5"/>
  <c r="O188" i="5"/>
  <c r="O183" i="5"/>
  <c r="O57" i="4"/>
  <c r="O83" i="5"/>
  <c r="O40" i="4"/>
  <c r="O156" i="5"/>
  <c r="O17" i="3"/>
  <c r="O13" i="3"/>
  <c r="O131" i="3"/>
  <c r="O199" i="3"/>
  <c r="O97" i="5"/>
  <c r="O122" i="5"/>
  <c r="O117" i="5"/>
  <c r="O67" i="3"/>
  <c r="O79" i="3"/>
  <c r="O124" i="16"/>
  <c r="O148" i="16"/>
  <c r="O185" i="16"/>
  <c r="O38" i="16"/>
  <c r="O155" i="16"/>
  <c r="O49" i="16"/>
  <c r="O26" i="16"/>
  <c r="O95" i="16"/>
  <c r="O54" i="16"/>
  <c r="O28" i="16"/>
  <c r="O119" i="16"/>
  <c r="O195" i="16"/>
  <c r="O194" i="16"/>
  <c r="O181" i="16"/>
  <c r="O72" i="16"/>
  <c r="O61" i="16"/>
  <c r="O75" i="16"/>
  <c r="O142" i="16"/>
  <c r="O190" i="16"/>
  <c r="O159" i="16"/>
  <c r="O136" i="16"/>
  <c r="O69" i="16"/>
  <c r="O44" i="16"/>
  <c r="O141" i="16"/>
  <c r="O78" i="16"/>
  <c r="O59" i="16"/>
  <c r="O99" i="16"/>
  <c r="O20" i="16"/>
  <c r="O21" i="16"/>
  <c r="O182" i="16"/>
  <c r="O45" i="16"/>
  <c r="O32" i="16"/>
  <c r="O77" i="16"/>
  <c r="O64" i="16"/>
  <c r="O118" i="16"/>
  <c r="O203" i="16"/>
  <c r="O125" i="16"/>
  <c r="O202" i="16"/>
  <c r="O52" i="16"/>
  <c r="O198" i="16"/>
  <c r="O157" i="16"/>
  <c r="O121" i="16"/>
  <c r="O145" i="16"/>
  <c r="O98" i="16"/>
  <c r="O111" i="16"/>
  <c r="O160" i="16"/>
  <c r="O48" i="16"/>
  <c r="O178" i="15"/>
  <c r="O169" i="15"/>
  <c r="O203" i="15"/>
  <c r="O200" i="15"/>
  <c r="O88" i="15"/>
  <c r="O123" i="15"/>
  <c r="O26" i="15"/>
  <c r="O177" i="15"/>
  <c r="O195" i="15"/>
  <c r="O191" i="15"/>
  <c r="O157" i="15"/>
  <c r="O16" i="15"/>
  <c r="O92" i="15"/>
  <c r="O199" i="15"/>
  <c r="O168" i="15"/>
  <c r="O166" i="15"/>
  <c r="O22" i="15"/>
  <c r="O54" i="15"/>
  <c r="O43" i="15"/>
  <c r="O27" i="15"/>
  <c r="O183" i="15"/>
  <c r="O95" i="15"/>
  <c r="O112" i="15"/>
  <c r="O40" i="15"/>
  <c r="O170" i="15"/>
  <c r="O126" i="15"/>
  <c r="O148" i="3"/>
  <c r="O110" i="15"/>
  <c r="O14" i="15"/>
  <c r="O196" i="15"/>
  <c r="O71" i="15"/>
  <c r="O120" i="15"/>
  <c r="O130" i="15"/>
  <c r="O124" i="15"/>
  <c r="O93" i="15"/>
  <c r="O59" i="15"/>
  <c r="O139" i="15"/>
  <c r="O208" i="15"/>
  <c r="O81" i="15"/>
  <c r="O34" i="15"/>
  <c r="O128" i="15"/>
  <c r="O84" i="15"/>
  <c r="O117" i="15"/>
  <c r="O211" i="15"/>
  <c r="O185" i="15"/>
  <c r="O55" i="15"/>
  <c r="O137" i="15"/>
  <c r="O154" i="15"/>
  <c r="O19" i="15"/>
  <c r="O127" i="15"/>
  <c r="O25" i="15"/>
  <c r="O190" i="15"/>
  <c r="O35" i="15"/>
  <c r="O217" i="15"/>
  <c r="O15" i="15"/>
  <c r="O162" i="15"/>
  <c r="O193" i="15"/>
  <c r="O42" i="15"/>
  <c r="O105" i="15"/>
  <c r="O49" i="15"/>
  <c r="O48" i="15"/>
  <c r="O106" i="15"/>
  <c r="O188" i="15"/>
  <c r="O163" i="15"/>
  <c r="O158" i="15"/>
  <c r="O129" i="15"/>
  <c r="O215" i="15"/>
  <c r="O78" i="15"/>
  <c r="O69" i="15"/>
  <c r="O152" i="15"/>
  <c r="O101" i="15"/>
  <c r="O187" i="15"/>
  <c r="O83" i="15"/>
  <c r="O85" i="15"/>
  <c r="O167" i="15"/>
  <c r="O115" i="15"/>
  <c r="O36" i="15"/>
  <c r="O181" i="15"/>
  <c r="O114" i="15"/>
  <c r="O212" i="15"/>
  <c r="O17" i="15"/>
  <c r="O172" i="15"/>
  <c r="O15" i="5"/>
  <c r="O41" i="4"/>
  <c r="O121" i="3"/>
  <c r="O53" i="4"/>
  <c r="O55" i="3"/>
  <c r="O53" i="3"/>
  <c r="O51" i="3"/>
  <c r="O133" i="3"/>
  <c r="O129" i="3"/>
  <c r="O159" i="3"/>
  <c r="O157" i="3"/>
  <c r="M166" i="3"/>
  <c r="O143" i="3"/>
  <c r="O29" i="4"/>
  <c r="N75" i="3"/>
  <c r="O64" i="3"/>
  <c r="O110" i="3"/>
  <c r="O108" i="3"/>
  <c r="O104" i="3"/>
  <c r="O169" i="3"/>
  <c r="O56" i="5"/>
  <c r="O182" i="5"/>
  <c r="O27" i="5"/>
  <c r="O66" i="4"/>
  <c r="O64" i="4"/>
  <c r="J27" i="12"/>
  <c r="O65" i="5"/>
  <c r="O84" i="5"/>
  <c r="O45" i="6"/>
  <c r="O44" i="6"/>
  <c r="O42" i="6"/>
  <c r="J12" i="14"/>
  <c r="O93" i="5"/>
  <c r="O120" i="5"/>
  <c r="O116" i="5"/>
  <c r="O96" i="3"/>
  <c r="O183" i="3"/>
  <c r="O181" i="3"/>
  <c r="O159" i="5"/>
  <c r="O197" i="3"/>
  <c r="O194" i="3"/>
  <c r="O29" i="6"/>
  <c r="O26" i="6"/>
  <c r="O39" i="3"/>
  <c r="O19" i="3"/>
  <c r="O31" i="3"/>
  <c r="O27" i="3"/>
  <c r="O205" i="16"/>
  <c r="O56" i="16"/>
  <c r="O201" i="16"/>
  <c r="O85" i="16"/>
  <c r="O197" i="16"/>
  <c r="O86" i="16"/>
  <c r="O184" i="16"/>
  <c r="O128" i="16"/>
  <c r="O73" i="16"/>
  <c r="O68" i="16"/>
  <c r="O115" i="16"/>
  <c r="O179" i="16"/>
  <c r="O210" i="16"/>
  <c r="O76" i="16"/>
  <c r="O133" i="16"/>
  <c r="O209" i="16"/>
  <c r="O188" i="16"/>
  <c r="O88" i="16"/>
  <c r="O42" i="16"/>
  <c r="O134" i="16"/>
  <c r="O25" i="16"/>
  <c r="O33" i="16"/>
  <c r="O140" i="16"/>
  <c r="O101" i="16"/>
  <c r="O66" i="16"/>
  <c r="O196" i="16"/>
  <c r="O131" i="16"/>
  <c r="O47" i="16"/>
  <c r="O51" i="16"/>
  <c r="O143" i="16"/>
  <c r="O183" i="16"/>
  <c r="O80" i="16"/>
  <c r="O170" i="16"/>
  <c r="O116" i="16"/>
  <c r="O156" i="16"/>
  <c r="O139" i="16"/>
  <c r="O114" i="16"/>
  <c r="O149" i="16"/>
  <c r="O137" i="16"/>
  <c r="O117" i="16"/>
  <c r="O91" i="16"/>
  <c r="O130" i="16"/>
  <c r="O120" i="16"/>
  <c r="O27" i="16"/>
  <c r="O152" i="16"/>
  <c r="O63" i="16"/>
  <c r="O199" i="16"/>
  <c r="O206" i="16"/>
  <c r="O104" i="16"/>
  <c r="O50" i="16"/>
  <c r="O16" i="16"/>
  <c r="O132" i="16"/>
  <c r="O146" i="16"/>
  <c r="O122" i="16"/>
  <c r="O144" i="16"/>
  <c r="O14" i="16"/>
  <c r="O83" i="16"/>
  <c r="O82" i="16"/>
  <c r="O113" i="16"/>
  <c r="O18" i="15"/>
  <c r="O132" i="15"/>
  <c r="O160" i="15"/>
  <c r="O86" i="15"/>
  <c r="O79" i="15"/>
  <c r="O111" i="15"/>
  <c r="O136" i="15"/>
  <c r="O221" i="15"/>
  <c r="O198" i="15"/>
  <c r="O192" i="15"/>
  <c r="O98" i="15"/>
  <c r="O41" i="15"/>
  <c r="O65" i="15"/>
  <c r="O108" i="15"/>
  <c r="O31" i="15"/>
  <c r="O145" i="15"/>
  <c r="O180" i="15"/>
  <c r="O44" i="15"/>
  <c r="O23" i="15"/>
  <c r="O164" i="15"/>
  <c r="O20" i="15"/>
  <c r="O104" i="15"/>
  <c r="O138" i="15"/>
  <c r="O209" i="15"/>
  <c r="O174" i="15"/>
  <c r="O50" i="15"/>
  <c r="O223" i="15"/>
  <c r="O121" i="15"/>
  <c r="O197" i="15"/>
  <c r="O159" i="15"/>
  <c r="O134" i="15"/>
  <c r="O202" i="15"/>
  <c r="O70" i="15"/>
  <c r="O140" i="15"/>
  <c r="O148" i="15"/>
  <c r="O220" i="15"/>
  <c r="O39" i="15"/>
  <c r="O61" i="15"/>
  <c r="O53" i="15"/>
  <c r="O29" i="15"/>
  <c r="O109" i="15"/>
  <c r="O97" i="15"/>
  <c r="O56" i="15"/>
  <c r="O201" i="15"/>
  <c r="O107" i="15"/>
  <c r="O68" i="15"/>
  <c r="O46" i="15"/>
  <c r="O131" i="15"/>
  <c r="O142" i="15"/>
  <c r="O24" i="15"/>
  <c r="O60" i="15"/>
  <c r="O16" i="6"/>
  <c r="O14" i="6"/>
  <c r="O13" i="6"/>
  <c r="O12" i="6"/>
  <c r="O14" i="5"/>
  <c r="O45" i="5"/>
  <c r="O40" i="5"/>
  <c r="O80" i="3"/>
  <c r="O78" i="3"/>
  <c r="O54" i="3"/>
  <c r="O52" i="3"/>
  <c r="O149" i="3"/>
  <c r="O145" i="3"/>
  <c r="O117" i="3"/>
  <c r="M127" i="3"/>
  <c r="O116" i="3"/>
  <c r="O43" i="4"/>
  <c r="O172" i="3"/>
  <c r="O168" i="3"/>
  <c r="O68" i="3"/>
  <c r="O65" i="3"/>
  <c r="O68" i="4"/>
  <c r="O68" i="6"/>
  <c r="O66" i="6"/>
  <c r="O65" i="6"/>
  <c r="O64" i="6"/>
  <c r="O97" i="3"/>
  <c r="O93" i="3"/>
  <c r="O28" i="4"/>
  <c r="O109" i="3"/>
  <c r="O105" i="3"/>
  <c r="O92" i="5"/>
  <c r="O56" i="4"/>
  <c r="O136" i="3"/>
  <c r="O134" i="3"/>
  <c r="O130" i="3"/>
  <c r="O18" i="3"/>
  <c r="O12" i="3"/>
  <c r="O118" i="5"/>
  <c r="O29" i="5"/>
  <c r="O80" i="5"/>
  <c r="O78" i="5"/>
  <c r="O186" i="3"/>
  <c r="O184" i="3"/>
  <c r="O182" i="3"/>
  <c r="O69" i="5"/>
  <c r="O64" i="5"/>
  <c r="O53" i="5"/>
  <c r="M62" i="5"/>
  <c r="O28" i="6"/>
  <c r="O27" i="6"/>
  <c r="O108" i="5"/>
  <c r="O107" i="5"/>
  <c r="O174" i="5"/>
  <c r="O173" i="5"/>
  <c r="O169" i="5"/>
  <c r="O168" i="5"/>
  <c r="O144" i="5"/>
  <c r="O42" i="3"/>
  <c r="O53" i="6"/>
  <c r="M62" i="6"/>
  <c r="O52" i="6"/>
  <c r="O51" i="6"/>
  <c r="O155" i="5"/>
  <c r="O158" i="5"/>
  <c r="O157" i="5"/>
  <c r="M166" i="5"/>
  <c r="O30" i="3"/>
  <c r="O28" i="3"/>
  <c r="O130" i="5"/>
  <c r="M101" i="3"/>
  <c r="M205" i="3"/>
  <c r="H197" i="5"/>
  <c r="H198" i="5" s="1"/>
  <c r="M49" i="3"/>
  <c r="J25" i="11"/>
  <c r="M75" i="3"/>
  <c r="J18" i="11"/>
  <c r="M140" i="3"/>
  <c r="J15" i="13"/>
  <c r="M75" i="5"/>
  <c r="J24" i="13"/>
  <c r="M23" i="6"/>
  <c r="F14" i="14"/>
  <c r="F18" i="14" s="1"/>
  <c r="I80" i="6"/>
  <c r="I81" i="6" s="1"/>
  <c r="M114" i="3"/>
  <c r="M153" i="3"/>
  <c r="M179" i="3"/>
  <c r="J80" i="4"/>
  <c r="J81" i="4" s="1"/>
  <c r="M114" i="5"/>
  <c r="M23" i="3"/>
  <c r="M36" i="3"/>
  <c r="N49" i="3"/>
  <c r="J21" i="11"/>
  <c r="N62" i="3"/>
  <c r="M88" i="3"/>
  <c r="J14" i="11"/>
  <c r="M192" i="3"/>
  <c r="J12" i="12"/>
  <c r="M62" i="4"/>
  <c r="M23" i="5"/>
  <c r="J13" i="13"/>
  <c r="Z64" i="9"/>
  <c r="Z168" i="9"/>
  <c r="AA12" i="12"/>
  <c r="AA15" i="12"/>
  <c r="Z129" i="7"/>
  <c r="Z142" i="7"/>
  <c r="R28" i="11"/>
  <c r="R29" i="11" s="1"/>
  <c r="V28" i="11"/>
  <c r="V29" i="11" s="1"/>
  <c r="Z28" i="11"/>
  <c r="Z29" i="11" s="1"/>
  <c r="N28" i="11"/>
  <c r="N29" i="11" s="1"/>
  <c r="AA13" i="14"/>
  <c r="AA12" i="14"/>
  <c r="AA15" i="14"/>
  <c r="Z12" i="7"/>
  <c r="Z25" i="7"/>
  <c r="Z38" i="7"/>
  <c r="Z103" i="9"/>
  <c r="Z116" i="9"/>
  <c r="Z38" i="10"/>
  <c r="AA21" i="11"/>
  <c r="AA12" i="11"/>
  <c r="AA22" i="11"/>
  <c r="AA13" i="11"/>
  <c r="AA20" i="11"/>
  <c r="AA14" i="11"/>
  <c r="AA15" i="11"/>
  <c r="AA24" i="11"/>
  <c r="AA19" i="11"/>
  <c r="Q18" i="12"/>
  <c r="Q19" i="12" s="1"/>
  <c r="AA25" i="13"/>
  <c r="AA15" i="13"/>
  <c r="AA23" i="13"/>
  <c r="AA22" i="13"/>
  <c r="AA13" i="13"/>
  <c r="AA24" i="13"/>
  <c r="AA14" i="13"/>
  <c r="P18" i="14"/>
  <c r="P19" i="14" s="1"/>
  <c r="X18" i="14"/>
  <c r="X19" i="14" s="1"/>
  <c r="Z77" i="7"/>
  <c r="Z168" i="7"/>
  <c r="Z64" i="10"/>
  <c r="X27" i="13"/>
  <c r="X28" i="13" s="1"/>
  <c r="J27" i="14"/>
  <c r="B13" i="8"/>
  <c r="B13" i="4"/>
  <c r="D13" i="8"/>
  <c r="D13" i="4"/>
  <c r="B19" i="8"/>
  <c r="B19" i="4"/>
  <c r="D19" i="8"/>
  <c r="D19" i="4"/>
  <c r="B25" i="7"/>
  <c r="B25" i="3"/>
  <c r="D25" i="7"/>
  <c r="D25" i="3"/>
  <c r="B31" i="7"/>
  <c r="B31" i="3"/>
  <c r="D31" i="7"/>
  <c r="D31" i="3"/>
  <c r="B38" i="7"/>
  <c r="B38" i="3"/>
  <c r="B39" i="7"/>
  <c r="B39" i="3"/>
  <c r="B41" i="7"/>
  <c r="B41" i="3"/>
  <c r="B42" i="7"/>
  <c r="B42" i="3"/>
  <c r="B43" i="7"/>
  <c r="B43" i="3"/>
  <c r="B44" i="7"/>
  <c r="B44" i="3"/>
  <c r="B45" i="7"/>
  <c r="B45" i="3"/>
  <c r="B51" i="7"/>
  <c r="B51" i="3"/>
  <c r="B52" i="7"/>
  <c r="B52" i="3"/>
  <c r="B54" i="7"/>
  <c r="B54" i="3"/>
  <c r="B55" i="7"/>
  <c r="B55" i="3"/>
  <c r="B56" i="7"/>
  <c r="B56" i="3"/>
  <c r="B65" i="7"/>
  <c r="B65" i="3"/>
  <c r="B69" i="7"/>
  <c r="B69" i="3"/>
  <c r="B70" i="7"/>
  <c r="B70" i="3"/>
  <c r="B71" i="7"/>
  <c r="B71" i="3"/>
  <c r="B81" i="7"/>
  <c r="B81" i="3"/>
  <c r="B94" i="7"/>
  <c r="B94" i="3"/>
  <c r="B105" i="7"/>
  <c r="B105" i="3"/>
  <c r="B28" i="8"/>
  <c r="B28" i="4"/>
  <c r="B109" i="7"/>
  <c r="B109" i="3"/>
  <c r="B117" i="7"/>
  <c r="B117" i="3"/>
  <c r="B40" i="8"/>
  <c r="B40" i="4"/>
  <c r="B12" i="7"/>
  <c r="B12" i="3"/>
  <c r="D12" i="7"/>
  <c r="D12" i="3"/>
  <c r="B14" i="7"/>
  <c r="B14" i="3"/>
  <c r="D14" i="7"/>
  <c r="D14" i="3"/>
  <c r="B16" i="7"/>
  <c r="B16" i="3"/>
  <c r="D16" i="7"/>
  <c r="D16" i="3"/>
  <c r="B18" i="7"/>
  <c r="B18" i="3"/>
  <c r="D18" i="7"/>
  <c r="D18" i="3"/>
  <c r="B27" i="7"/>
  <c r="B27" i="3"/>
  <c r="D27" i="7"/>
  <c r="D27" i="3"/>
  <c r="B29" i="7"/>
  <c r="B29" i="3"/>
  <c r="D29" i="7"/>
  <c r="D29" i="3"/>
  <c r="D38" i="7"/>
  <c r="D38" i="3"/>
  <c r="B40" i="7"/>
  <c r="B40" i="3"/>
  <c r="B53" i="7"/>
  <c r="B53" i="3"/>
  <c r="B58" i="7"/>
  <c r="B58" i="3"/>
  <c r="B64" i="7"/>
  <c r="B64" i="3"/>
  <c r="B66" i="7"/>
  <c r="B66" i="3"/>
  <c r="B67" i="7"/>
  <c r="B67" i="3"/>
  <c r="B77" i="7"/>
  <c r="B77" i="3"/>
  <c r="B78" i="7"/>
  <c r="B78" i="3"/>
  <c r="B79" i="7"/>
  <c r="B79" i="3"/>
  <c r="B82" i="7"/>
  <c r="B82" i="3"/>
  <c r="B93" i="7"/>
  <c r="B93" i="3"/>
  <c r="B97" i="7"/>
  <c r="B97" i="3"/>
  <c r="B104" i="7"/>
  <c r="B104" i="3"/>
  <c r="B27" i="8"/>
  <c r="B27" i="4"/>
  <c r="B107" i="7"/>
  <c r="B107" i="3"/>
  <c r="B30" i="8"/>
  <c r="B30" i="4"/>
  <c r="B121" i="7"/>
  <c r="B121" i="3"/>
  <c r="B53" i="8"/>
  <c r="B53" i="4"/>
  <c r="B134" i="7"/>
  <c r="B134" i="3"/>
  <c r="B57" i="8"/>
  <c r="B57" i="4"/>
  <c r="B143" i="3"/>
  <c r="B143" i="7"/>
  <c r="B147" i="7"/>
  <c r="B147" i="3"/>
  <c r="C12" i="8"/>
  <c r="C12" i="4"/>
  <c r="C13" i="7"/>
  <c r="C13" i="3"/>
  <c r="C14" i="8"/>
  <c r="C14" i="4"/>
  <c r="C15" i="7"/>
  <c r="C15" i="3"/>
  <c r="C16" i="8"/>
  <c r="C16" i="4"/>
  <c r="C17" i="7"/>
  <c r="C17" i="3"/>
  <c r="C18" i="8"/>
  <c r="C18" i="4"/>
  <c r="C19" i="7"/>
  <c r="C19" i="3"/>
  <c r="C26" i="7"/>
  <c r="C26" i="3"/>
  <c r="C28" i="7"/>
  <c r="C28" i="3"/>
  <c r="C30" i="7"/>
  <c r="C30" i="3"/>
  <c r="C32" i="7"/>
  <c r="C32" i="3"/>
  <c r="D110" i="7"/>
  <c r="D110" i="3"/>
  <c r="D38" i="8"/>
  <c r="D38" i="4"/>
  <c r="D119" i="7"/>
  <c r="D119" i="3"/>
  <c r="D42" i="8"/>
  <c r="D42" i="4"/>
  <c r="D123" i="7"/>
  <c r="D123" i="3"/>
  <c r="D51" i="8"/>
  <c r="D51" i="4"/>
  <c r="D132" i="7"/>
  <c r="D132" i="3"/>
  <c r="D55" i="8"/>
  <c r="D55" i="4"/>
  <c r="D136" i="7"/>
  <c r="D136" i="3"/>
  <c r="D145" i="7"/>
  <c r="D145" i="3"/>
  <c r="B95" i="7"/>
  <c r="B95" i="3"/>
  <c r="B96" i="7"/>
  <c r="B96" i="3"/>
  <c r="B103" i="7"/>
  <c r="B103" i="3"/>
  <c r="B26" i="8"/>
  <c r="B26" i="4"/>
  <c r="B108" i="7"/>
  <c r="B108" i="3"/>
  <c r="B31" i="4"/>
  <c r="B31" i="8"/>
  <c r="B44" i="8"/>
  <c r="B44" i="4"/>
  <c r="B130" i="7"/>
  <c r="B130" i="3"/>
  <c r="B15" i="7"/>
  <c r="B15" i="3"/>
  <c r="D15" i="7"/>
  <c r="D15" i="3"/>
  <c r="B16" i="8"/>
  <c r="B16" i="4"/>
  <c r="D16" i="8"/>
  <c r="D16" i="4"/>
  <c r="B17" i="7"/>
  <c r="B17" i="3"/>
  <c r="D17" i="7"/>
  <c r="D17" i="3"/>
  <c r="D19" i="7"/>
  <c r="D19" i="3"/>
  <c r="B28" i="7"/>
  <c r="B28" i="3"/>
  <c r="D28" i="7"/>
  <c r="D28" i="3"/>
  <c r="B30" i="7"/>
  <c r="B30" i="3"/>
  <c r="D30" i="7"/>
  <c r="D30" i="3"/>
  <c r="B32" i="7"/>
  <c r="B32" i="3"/>
  <c r="D32" i="7"/>
  <c r="D32" i="3"/>
  <c r="C39" i="7"/>
  <c r="C39" i="3"/>
  <c r="C40" i="7"/>
  <c r="C40" i="3"/>
  <c r="C41" i="7"/>
  <c r="C41" i="3"/>
  <c r="C42" i="7"/>
  <c r="C42" i="3"/>
  <c r="C43" i="7"/>
  <c r="C43" i="3"/>
  <c r="C44" i="7"/>
  <c r="C44" i="3"/>
  <c r="C45" i="7"/>
  <c r="C45" i="3"/>
  <c r="C51" i="7"/>
  <c r="C51" i="3"/>
  <c r="C52" i="7"/>
  <c r="C52" i="3"/>
  <c r="C53" i="7"/>
  <c r="C53" i="3"/>
  <c r="C54" i="7"/>
  <c r="C54" i="3"/>
  <c r="C55" i="7"/>
  <c r="C55" i="3"/>
  <c r="C56" i="7"/>
  <c r="C56" i="3"/>
  <c r="C57" i="7"/>
  <c r="C57" i="3"/>
  <c r="C58" i="7"/>
  <c r="C58" i="3"/>
  <c r="C64" i="7"/>
  <c r="C64" i="3"/>
  <c r="C65" i="7"/>
  <c r="C65" i="3"/>
  <c r="C66" i="7"/>
  <c r="C66" i="3"/>
  <c r="C67" i="7"/>
  <c r="C67" i="3"/>
  <c r="C68" i="7"/>
  <c r="C68" i="3"/>
  <c r="C69" i="7"/>
  <c r="C69" i="3"/>
  <c r="C70" i="7"/>
  <c r="C70" i="3"/>
  <c r="C71" i="7"/>
  <c r="C71" i="3"/>
  <c r="C77" i="7"/>
  <c r="C77" i="3"/>
  <c r="C78" i="7"/>
  <c r="C78" i="3"/>
  <c r="C79" i="7"/>
  <c r="C79" i="3"/>
  <c r="C80" i="7"/>
  <c r="C80" i="3"/>
  <c r="C81" i="7"/>
  <c r="C81" i="3"/>
  <c r="C82" i="7"/>
  <c r="C82" i="3"/>
  <c r="C83" i="7"/>
  <c r="C83" i="3"/>
  <c r="C84" i="7"/>
  <c r="C84" i="3"/>
  <c r="C90" i="7"/>
  <c r="C90" i="3"/>
  <c r="C91" i="7"/>
  <c r="C91" i="3"/>
  <c r="C92" i="7"/>
  <c r="C92" i="3"/>
  <c r="C93" i="7"/>
  <c r="C93" i="3"/>
  <c r="C94" i="7"/>
  <c r="C94" i="3"/>
  <c r="C95" i="7"/>
  <c r="C95" i="3"/>
  <c r="C96" i="7"/>
  <c r="C96" i="3"/>
  <c r="C97" i="7"/>
  <c r="C97" i="3"/>
  <c r="C103" i="7"/>
  <c r="C103" i="3"/>
  <c r="C25" i="8"/>
  <c r="C25" i="4"/>
  <c r="C104" i="7"/>
  <c r="C104" i="3"/>
  <c r="C26" i="8"/>
  <c r="C26" i="4"/>
  <c r="C105" i="7"/>
  <c r="C105" i="3"/>
  <c r="C27" i="8"/>
  <c r="C27" i="4"/>
  <c r="C106" i="7"/>
  <c r="C106" i="3"/>
  <c r="C28" i="8"/>
  <c r="C28" i="4"/>
  <c r="C107" i="7"/>
  <c r="C107" i="3"/>
  <c r="C29" i="8"/>
  <c r="C29" i="4"/>
  <c r="C108" i="7"/>
  <c r="C108" i="3"/>
  <c r="C30" i="8"/>
  <c r="C30" i="4"/>
  <c r="C109" i="7"/>
  <c r="C109" i="3"/>
  <c r="B110" i="7"/>
  <c r="B110" i="3"/>
  <c r="B38" i="8"/>
  <c r="B38" i="4"/>
  <c r="B119" i="7"/>
  <c r="B119" i="3"/>
  <c r="B42" i="8"/>
  <c r="B42" i="4"/>
  <c r="B123" i="7"/>
  <c r="B123" i="3"/>
  <c r="B51" i="8"/>
  <c r="B51" i="4"/>
  <c r="B132" i="7"/>
  <c r="B132" i="3"/>
  <c r="B55" i="8"/>
  <c r="B55" i="4"/>
  <c r="B136" i="7"/>
  <c r="B136" i="3"/>
  <c r="B145" i="7"/>
  <c r="B145" i="3"/>
  <c r="B15" i="8"/>
  <c r="B15" i="4"/>
  <c r="D15" i="8"/>
  <c r="D15" i="4"/>
  <c r="B17" i="8"/>
  <c r="B17" i="4"/>
  <c r="D17" i="8"/>
  <c r="D17" i="4"/>
  <c r="B57" i="7"/>
  <c r="B57" i="3"/>
  <c r="B68" i="7"/>
  <c r="B68" i="3"/>
  <c r="B80" i="7"/>
  <c r="B80" i="3"/>
  <c r="B83" i="7"/>
  <c r="B83" i="3"/>
  <c r="B84" i="7"/>
  <c r="B84" i="3"/>
  <c r="B90" i="7"/>
  <c r="B90" i="3"/>
  <c r="B91" i="7"/>
  <c r="B91" i="3"/>
  <c r="B92" i="7"/>
  <c r="B92" i="3"/>
  <c r="B25" i="8"/>
  <c r="B25" i="4"/>
  <c r="B106" i="7"/>
  <c r="B106" i="3"/>
  <c r="B29" i="8"/>
  <c r="B29" i="4"/>
  <c r="B12" i="8"/>
  <c r="B12" i="4"/>
  <c r="D12" i="8"/>
  <c r="D12" i="4"/>
  <c r="B13" i="7"/>
  <c r="B13" i="3"/>
  <c r="D13" i="7"/>
  <c r="D13" i="3"/>
  <c r="B14" i="8"/>
  <c r="B14" i="4"/>
  <c r="D14" i="8"/>
  <c r="D14" i="4"/>
  <c r="B18" i="8"/>
  <c r="B18" i="4"/>
  <c r="D18" i="8"/>
  <c r="D18" i="4"/>
  <c r="B19" i="7"/>
  <c r="B19" i="3"/>
  <c r="B26" i="7"/>
  <c r="B26" i="3"/>
  <c r="D26" i="7"/>
  <c r="D26" i="3"/>
  <c r="C12" i="7"/>
  <c r="C12" i="3"/>
  <c r="C13" i="8"/>
  <c r="C13" i="4"/>
  <c r="C14" i="7"/>
  <c r="C14" i="3"/>
  <c r="C15" i="8"/>
  <c r="C15" i="4"/>
  <c r="C16" i="7"/>
  <c r="C16" i="3"/>
  <c r="C17" i="8"/>
  <c r="C17" i="4"/>
  <c r="C18" i="7"/>
  <c r="C18" i="3"/>
  <c r="C19" i="8"/>
  <c r="C19" i="4"/>
  <c r="C25" i="7"/>
  <c r="C25" i="3"/>
  <c r="C27" i="7"/>
  <c r="C27" i="3"/>
  <c r="C29" i="7"/>
  <c r="C29" i="3"/>
  <c r="C31" i="7"/>
  <c r="C31" i="3"/>
  <c r="C38" i="7"/>
  <c r="C38" i="3"/>
  <c r="D39" i="7"/>
  <c r="D39" i="3"/>
  <c r="D40" i="7"/>
  <c r="D40" i="3"/>
  <c r="D41" i="7"/>
  <c r="D41" i="3"/>
  <c r="D42" i="7"/>
  <c r="D42" i="3"/>
  <c r="D43" i="7"/>
  <c r="D43" i="3"/>
  <c r="D44" i="7"/>
  <c r="D44" i="3"/>
  <c r="D45" i="7"/>
  <c r="D45" i="3"/>
  <c r="D51" i="7"/>
  <c r="D51" i="3"/>
  <c r="D52" i="7"/>
  <c r="D52" i="3"/>
  <c r="D53" i="7"/>
  <c r="D53" i="3"/>
  <c r="D54" i="7"/>
  <c r="D54" i="3"/>
  <c r="D55" i="7"/>
  <c r="D55" i="3"/>
  <c r="D56" i="7"/>
  <c r="D56" i="3"/>
  <c r="D57" i="7"/>
  <c r="D57" i="3"/>
  <c r="D58" i="7"/>
  <c r="D58" i="3"/>
  <c r="D64" i="7"/>
  <c r="D64" i="3"/>
  <c r="D65" i="7"/>
  <c r="D65" i="3"/>
  <c r="D66" i="7"/>
  <c r="D66" i="3"/>
  <c r="D67" i="7"/>
  <c r="D67" i="3"/>
  <c r="D68" i="7"/>
  <c r="D68" i="3"/>
  <c r="D69" i="7"/>
  <c r="D69" i="3"/>
  <c r="D70" i="7"/>
  <c r="D70" i="3"/>
  <c r="D71" i="7"/>
  <c r="D71" i="3"/>
  <c r="D77" i="7"/>
  <c r="D77" i="3"/>
  <c r="D78" i="7"/>
  <c r="D78" i="3"/>
  <c r="D79" i="7"/>
  <c r="D79" i="3"/>
  <c r="D80" i="7"/>
  <c r="D80" i="3"/>
  <c r="D81" i="7"/>
  <c r="D81" i="3"/>
  <c r="D82" i="7"/>
  <c r="D82" i="3"/>
  <c r="D83" i="7"/>
  <c r="D83" i="3"/>
  <c r="D84" i="7"/>
  <c r="D84" i="3"/>
  <c r="D90" i="7"/>
  <c r="D90" i="3"/>
  <c r="D91" i="7"/>
  <c r="D91" i="3"/>
  <c r="D92" i="7"/>
  <c r="D92" i="3"/>
  <c r="D93" i="7"/>
  <c r="D93" i="3"/>
  <c r="D94" i="7"/>
  <c r="D94" i="3"/>
  <c r="D95" i="7"/>
  <c r="D95" i="3"/>
  <c r="D96" i="7"/>
  <c r="D96" i="3"/>
  <c r="D97" i="7"/>
  <c r="D97" i="3"/>
  <c r="D103" i="7"/>
  <c r="D103" i="3"/>
  <c r="D25" i="8"/>
  <c r="D25" i="4"/>
  <c r="D104" i="7"/>
  <c r="D104" i="3"/>
  <c r="D26" i="8"/>
  <c r="D26" i="4"/>
  <c r="D105" i="7"/>
  <c r="D105" i="3"/>
  <c r="D27" i="4"/>
  <c r="D27" i="8"/>
  <c r="D106" i="7"/>
  <c r="D106" i="3"/>
  <c r="D28" i="8"/>
  <c r="D28" i="4"/>
  <c r="D107" i="7"/>
  <c r="D107" i="3"/>
  <c r="D29" i="8"/>
  <c r="D29" i="4"/>
  <c r="D108" i="7"/>
  <c r="D108" i="3"/>
  <c r="D30" i="8"/>
  <c r="D30" i="4"/>
  <c r="D109" i="7"/>
  <c r="D109" i="3"/>
  <c r="D31" i="8"/>
  <c r="D31" i="4"/>
  <c r="D117" i="7"/>
  <c r="D117" i="3"/>
  <c r="D40" i="8"/>
  <c r="D40" i="4"/>
  <c r="D121" i="7"/>
  <c r="D121" i="3"/>
  <c r="D44" i="8"/>
  <c r="D44" i="4"/>
  <c r="D130" i="7"/>
  <c r="D130" i="3"/>
  <c r="D53" i="8"/>
  <c r="D53" i="4"/>
  <c r="D134" i="7"/>
  <c r="D134" i="3"/>
  <c r="D57" i="8"/>
  <c r="D57" i="4"/>
  <c r="D143" i="7"/>
  <c r="D143" i="3"/>
  <c r="D147" i="7"/>
  <c r="D147" i="3"/>
  <c r="C155" i="7"/>
  <c r="C155" i="3"/>
  <c r="B157" i="7"/>
  <c r="B157" i="3"/>
  <c r="C159" i="7"/>
  <c r="C159" i="3"/>
  <c r="B161" i="7"/>
  <c r="B161" i="3"/>
  <c r="D64" i="8"/>
  <c r="D64" i="4"/>
  <c r="B65" i="8"/>
  <c r="B65" i="4"/>
  <c r="D65" i="8"/>
  <c r="D65" i="4"/>
  <c r="B67" i="8"/>
  <c r="B67" i="4"/>
  <c r="C172" i="7"/>
  <c r="C172" i="3"/>
  <c r="C69" i="8"/>
  <c r="C69" i="4"/>
  <c r="B174" i="7"/>
  <c r="B174" i="3"/>
  <c r="B71" i="8"/>
  <c r="B71" i="4"/>
  <c r="D71" i="8"/>
  <c r="D71" i="4"/>
  <c r="C187" i="7"/>
  <c r="C187" i="3"/>
  <c r="C198" i="7"/>
  <c r="C198" i="3"/>
  <c r="B200" i="7"/>
  <c r="B200" i="3"/>
  <c r="D200" i="7"/>
  <c r="D200" i="3"/>
  <c r="D201" i="7"/>
  <c r="D201" i="3"/>
  <c r="B12" i="9"/>
  <c r="B12" i="5"/>
  <c r="D12" i="9"/>
  <c r="D12" i="5"/>
  <c r="C13" i="10"/>
  <c r="C13" i="6"/>
  <c r="B14" i="9"/>
  <c r="B14" i="5"/>
  <c r="D14" i="9"/>
  <c r="D14" i="5"/>
  <c r="C16" i="9"/>
  <c r="C16" i="5"/>
  <c r="C18" i="9"/>
  <c r="C18" i="5"/>
  <c r="D28" i="9"/>
  <c r="D28" i="5"/>
  <c r="B29" i="9"/>
  <c r="B29" i="5"/>
  <c r="D29" i="9"/>
  <c r="D29" i="5"/>
  <c r="C31" i="9"/>
  <c r="C31" i="5"/>
  <c r="D41" i="9"/>
  <c r="D41" i="5"/>
  <c r="C44" i="9"/>
  <c r="C44" i="5"/>
  <c r="D54" i="9"/>
  <c r="D54" i="5"/>
  <c r="C57" i="9"/>
  <c r="C57" i="5"/>
  <c r="D67" i="9"/>
  <c r="D67" i="5"/>
  <c r="C70" i="9"/>
  <c r="C70" i="5"/>
  <c r="D80" i="9"/>
  <c r="D80" i="5"/>
  <c r="C83" i="9"/>
  <c r="C83" i="5"/>
  <c r="D93" i="9"/>
  <c r="D93" i="5"/>
  <c r="C96" i="9"/>
  <c r="C96" i="5"/>
  <c r="D25" i="10"/>
  <c r="D25" i="6"/>
  <c r="D106" i="9"/>
  <c r="D106" i="5"/>
  <c r="C28" i="10"/>
  <c r="C28" i="6"/>
  <c r="C109" i="9"/>
  <c r="C109" i="5"/>
  <c r="D38" i="10"/>
  <c r="D38" i="6"/>
  <c r="D119" i="9"/>
  <c r="D119" i="5"/>
  <c r="C41" i="10"/>
  <c r="C41" i="6"/>
  <c r="C32" i="8"/>
  <c r="C32" i="4"/>
  <c r="C116" i="7"/>
  <c r="C116" i="3"/>
  <c r="C39" i="8"/>
  <c r="C39" i="4"/>
  <c r="C118" i="7"/>
  <c r="C118" i="3"/>
  <c r="C41" i="8"/>
  <c r="C41" i="4"/>
  <c r="C120" i="7"/>
  <c r="C120" i="3"/>
  <c r="C43" i="8"/>
  <c r="C43" i="4"/>
  <c r="C122" i="7"/>
  <c r="C122" i="3"/>
  <c r="C45" i="8"/>
  <c r="C45" i="4"/>
  <c r="C129" i="7"/>
  <c r="C129" i="3"/>
  <c r="C52" i="8"/>
  <c r="C52" i="4"/>
  <c r="C131" i="7"/>
  <c r="C131" i="3"/>
  <c r="C54" i="8"/>
  <c r="C54" i="4"/>
  <c r="C133" i="7"/>
  <c r="C133" i="3"/>
  <c r="C56" i="8"/>
  <c r="C56" i="4"/>
  <c r="C135" i="7"/>
  <c r="C135" i="3"/>
  <c r="C58" i="8"/>
  <c r="C58" i="4"/>
  <c r="C142" i="7"/>
  <c r="C142" i="3"/>
  <c r="C144" i="7"/>
  <c r="C144" i="3"/>
  <c r="C146" i="7"/>
  <c r="C146" i="3"/>
  <c r="C148" i="7"/>
  <c r="C148" i="3"/>
  <c r="D155" i="7"/>
  <c r="D155" i="3"/>
  <c r="D156" i="7"/>
  <c r="D156" i="3"/>
  <c r="D159" i="7"/>
  <c r="D159" i="3"/>
  <c r="D160" i="7"/>
  <c r="D160" i="3"/>
  <c r="C168" i="7"/>
  <c r="C168" i="3"/>
  <c r="D66" i="8"/>
  <c r="D66" i="4"/>
  <c r="D172" i="7"/>
  <c r="D172" i="3"/>
  <c r="D173" i="7"/>
  <c r="D173" i="3"/>
  <c r="D69" i="8"/>
  <c r="D69" i="4"/>
  <c r="D70" i="8"/>
  <c r="D70" i="4"/>
  <c r="C181" i="7"/>
  <c r="C181" i="3"/>
  <c r="C185" i="3"/>
  <c r="C185" i="7"/>
  <c r="D187" i="7"/>
  <c r="D187" i="3"/>
  <c r="C194" i="7"/>
  <c r="C194" i="3"/>
  <c r="D198" i="7"/>
  <c r="D198" i="3"/>
  <c r="D199" i="7"/>
  <c r="D199" i="3"/>
  <c r="D13" i="9"/>
  <c r="D13" i="5"/>
  <c r="D13" i="10"/>
  <c r="D13" i="6"/>
  <c r="D15" i="9"/>
  <c r="D15" i="5"/>
  <c r="C15" i="10"/>
  <c r="C15" i="6"/>
  <c r="B16" i="9"/>
  <c r="B16" i="5"/>
  <c r="D16" i="9"/>
  <c r="D16" i="5"/>
  <c r="D18" i="9"/>
  <c r="D18" i="5"/>
  <c r="C25" i="9"/>
  <c r="C25" i="5"/>
  <c r="D30" i="9"/>
  <c r="D30" i="5"/>
  <c r="C38" i="9"/>
  <c r="C38" i="5"/>
  <c r="D43" i="9"/>
  <c r="D43" i="5"/>
  <c r="C51" i="9"/>
  <c r="C51" i="5"/>
  <c r="D56" i="9"/>
  <c r="D56" i="5"/>
  <c r="C64" i="9"/>
  <c r="C64" i="5"/>
  <c r="D69" i="9"/>
  <c r="D69" i="5"/>
  <c r="C77" i="9"/>
  <c r="C77" i="5"/>
  <c r="D82" i="9"/>
  <c r="D82" i="5"/>
  <c r="C90" i="9"/>
  <c r="C90" i="5"/>
  <c r="D95" i="9"/>
  <c r="D95" i="5"/>
  <c r="C103" i="9"/>
  <c r="C103" i="5"/>
  <c r="D27" i="10"/>
  <c r="D27" i="6"/>
  <c r="D108" i="9"/>
  <c r="D108" i="5"/>
  <c r="C30" i="10"/>
  <c r="C30" i="6"/>
  <c r="C116" i="9"/>
  <c r="C116" i="5"/>
  <c r="D40" i="10"/>
  <c r="D40" i="6"/>
  <c r="D121" i="9"/>
  <c r="D121" i="5"/>
  <c r="C43" i="10"/>
  <c r="C43" i="6"/>
  <c r="D142" i="9"/>
  <c r="D142" i="5"/>
  <c r="B32" i="8"/>
  <c r="B32" i="4"/>
  <c r="D32" i="8"/>
  <c r="D32" i="4"/>
  <c r="B116" i="7"/>
  <c r="B116" i="3"/>
  <c r="D116" i="7"/>
  <c r="D116" i="3"/>
  <c r="B39" i="8"/>
  <c r="B39" i="4"/>
  <c r="D39" i="8"/>
  <c r="D39" i="4"/>
  <c r="B118" i="7"/>
  <c r="B118" i="3"/>
  <c r="D118" i="7"/>
  <c r="D118" i="3"/>
  <c r="B41" i="8"/>
  <c r="B41" i="4"/>
  <c r="D41" i="8"/>
  <c r="D41" i="4"/>
  <c r="B120" i="7"/>
  <c r="B120" i="3"/>
  <c r="D120" i="7"/>
  <c r="D120" i="3"/>
  <c r="B43" i="8"/>
  <c r="B43" i="4"/>
  <c r="D43" i="8"/>
  <c r="D43" i="4"/>
  <c r="B122" i="7"/>
  <c r="B122" i="3"/>
  <c r="D122" i="7"/>
  <c r="D122" i="3"/>
  <c r="B45" i="8"/>
  <c r="B45" i="4"/>
  <c r="D45" i="8"/>
  <c r="D45" i="4"/>
  <c r="B129" i="7"/>
  <c r="B129" i="3"/>
  <c r="D129" i="7"/>
  <c r="D129" i="3"/>
  <c r="B52" i="8"/>
  <c r="B52" i="4"/>
  <c r="D52" i="8"/>
  <c r="D52" i="4"/>
  <c r="B131" i="7"/>
  <c r="B131" i="3"/>
  <c r="D131" i="7"/>
  <c r="D131" i="3"/>
  <c r="B54" i="8"/>
  <c r="B54" i="4"/>
  <c r="D54" i="8"/>
  <c r="D54" i="4"/>
  <c r="B133" i="7"/>
  <c r="B133" i="3"/>
  <c r="D133" i="7"/>
  <c r="D133" i="3"/>
  <c r="B56" i="8"/>
  <c r="B56" i="4"/>
  <c r="D56" i="8"/>
  <c r="D56" i="4"/>
  <c r="B135" i="7"/>
  <c r="B135" i="3"/>
  <c r="D135" i="7"/>
  <c r="D135" i="3"/>
  <c r="B58" i="8"/>
  <c r="B58" i="4"/>
  <c r="D58" i="8"/>
  <c r="D58" i="4"/>
  <c r="B142" i="7"/>
  <c r="B142" i="3"/>
  <c r="D142" i="7"/>
  <c r="D142" i="3"/>
  <c r="B144" i="7"/>
  <c r="B144" i="3"/>
  <c r="D144" i="7"/>
  <c r="D144" i="3"/>
  <c r="B146" i="7"/>
  <c r="B146" i="3"/>
  <c r="D146" i="7"/>
  <c r="D146" i="3"/>
  <c r="B148" i="7"/>
  <c r="B148" i="3"/>
  <c r="D148" i="7"/>
  <c r="D148" i="3"/>
  <c r="D149" i="7"/>
  <c r="D149" i="3"/>
  <c r="B155" i="7"/>
  <c r="B155" i="3"/>
  <c r="C157" i="7"/>
  <c r="C157" i="3"/>
  <c r="B159" i="7"/>
  <c r="B159" i="3"/>
  <c r="C161" i="7"/>
  <c r="C161" i="3"/>
  <c r="B168" i="7"/>
  <c r="B168" i="3"/>
  <c r="D168" i="7"/>
  <c r="D168" i="3"/>
  <c r="C170" i="7"/>
  <c r="C170" i="3"/>
  <c r="C67" i="8"/>
  <c r="C67" i="4"/>
  <c r="B172" i="7"/>
  <c r="B172" i="3"/>
  <c r="B69" i="8"/>
  <c r="B69" i="4"/>
  <c r="C174" i="7"/>
  <c r="C174" i="3"/>
  <c r="D181" i="7"/>
  <c r="D181" i="3"/>
  <c r="C183" i="7"/>
  <c r="C183" i="3"/>
  <c r="B185" i="7"/>
  <c r="B185" i="3"/>
  <c r="D185" i="7"/>
  <c r="D185" i="3"/>
  <c r="B187" i="7"/>
  <c r="B187" i="3"/>
  <c r="D188" i="7"/>
  <c r="D188" i="3"/>
  <c r="B194" i="7"/>
  <c r="B194" i="3"/>
  <c r="D194" i="7"/>
  <c r="D194" i="3"/>
  <c r="C196" i="7"/>
  <c r="C196" i="3"/>
  <c r="B198" i="3"/>
  <c r="B198" i="7"/>
  <c r="D12" i="10"/>
  <c r="D12" i="6"/>
  <c r="B13" i="10"/>
  <c r="B13" i="6"/>
  <c r="D14" i="10"/>
  <c r="D14" i="6"/>
  <c r="B15" i="10"/>
  <c r="B15" i="6"/>
  <c r="D15" i="10"/>
  <c r="D15" i="6"/>
  <c r="D17" i="9"/>
  <c r="D17" i="5"/>
  <c r="C17" i="10"/>
  <c r="C17" i="6"/>
  <c r="B18" i="9"/>
  <c r="B18" i="5"/>
  <c r="D19" i="9"/>
  <c r="D19" i="5"/>
  <c r="C19" i="10"/>
  <c r="C19" i="6"/>
  <c r="B25" i="9"/>
  <c r="B25" i="5"/>
  <c r="D25" i="9"/>
  <c r="D25" i="5"/>
  <c r="C27" i="9"/>
  <c r="C27" i="5"/>
  <c r="D32" i="9"/>
  <c r="D32" i="5"/>
  <c r="C40" i="9"/>
  <c r="C40" i="5"/>
  <c r="D45" i="9"/>
  <c r="D45" i="5"/>
  <c r="C53" i="9"/>
  <c r="C53" i="5"/>
  <c r="D58" i="9"/>
  <c r="D58" i="5"/>
  <c r="C66" i="9"/>
  <c r="C66" i="5"/>
  <c r="D71" i="9"/>
  <c r="D71" i="5"/>
  <c r="C79" i="9"/>
  <c r="C79" i="5"/>
  <c r="D84" i="9"/>
  <c r="D84" i="5"/>
  <c r="C92" i="9"/>
  <c r="C92" i="5"/>
  <c r="D97" i="9"/>
  <c r="D97" i="5"/>
  <c r="C105" i="9"/>
  <c r="C105" i="5"/>
  <c r="D29" i="10"/>
  <c r="D29" i="6"/>
  <c r="D110" i="9"/>
  <c r="D110" i="5"/>
  <c r="C32" i="10"/>
  <c r="C32" i="6"/>
  <c r="C118" i="9"/>
  <c r="C118" i="5"/>
  <c r="D42" i="10"/>
  <c r="D42" i="6"/>
  <c r="D123" i="9"/>
  <c r="D123" i="5"/>
  <c r="D146" i="9"/>
  <c r="D146" i="5"/>
  <c r="C31" i="8"/>
  <c r="C31" i="4"/>
  <c r="C110" i="7"/>
  <c r="C110" i="3"/>
  <c r="C38" i="8"/>
  <c r="C38" i="4"/>
  <c r="C117" i="7"/>
  <c r="C117" i="3"/>
  <c r="C40" i="8"/>
  <c r="C40" i="4"/>
  <c r="C119" i="7"/>
  <c r="C119" i="3"/>
  <c r="C42" i="8"/>
  <c r="C42" i="4"/>
  <c r="C121" i="7"/>
  <c r="C121" i="3"/>
  <c r="C44" i="8"/>
  <c r="C44" i="4"/>
  <c r="C123" i="7"/>
  <c r="C123" i="3"/>
  <c r="C51" i="8"/>
  <c r="C51" i="4"/>
  <c r="C130" i="7"/>
  <c r="C130" i="3"/>
  <c r="C53" i="8"/>
  <c r="C53" i="4"/>
  <c r="C132" i="7"/>
  <c r="C132" i="3"/>
  <c r="C55" i="8"/>
  <c r="C55" i="4"/>
  <c r="C134" i="7"/>
  <c r="C134" i="3"/>
  <c r="C57" i="8"/>
  <c r="C57" i="4"/>
  <c r="C136" i="7"/>
  <c r="C136" i="3"/>
  <c r="C143" i="7"/>
  <c r="C143" i="3"/>
  <c r="C145" i="7"/>
  <c r="C145" i="3"/>
  <c r="C147" i="7"/>
  <c r="C147" i="3"/>
  <c r="D157" i="7"/>
  <c r="D157" i="3"/>
  <c r="D158" i="7"/>
  <c r="D158" i="3"/>
  <c r="D161" i="7"/>
  <c r="D161" i="3"/>
  <c r="D162" i="7"/>
  <c r="D162" i="3"/>
  <c r="D169" i="7"/>
  <c r="D169" i="3"/>
  <c r="C65" i="8"/>
  <c r="C65" i="4"/>
  <c r="B170" i="7"/>
  <c r="B170" i="3"/>
  <c r="D170" i="7"/>
  <c r="D170" i="3"/>
  <c r="D171" i="7"/>
  <c r="D171" i="3"/>
  <c r="D67" i="8"/>
  <c r="D67" i="4"/>
  <c r="D68" i="8"/>
  <c r="D68" i="4"/>
  <c r="D174" i="7"/>
  <c r="D174" i="3"/>
  <c r="D175" i="7"/>
  <c r="D175" i="3"/>
  <c r="C71" i="8"/>
  <c r="C71" i="4"/>
  <c r="B181" i="7"/>
  <c r="B181" i="3"/>
  <c r="D182" i="7"/>
  <c r="D182" i="3"/>
  <c r="B183" i="7"/>
  <c r="B183" i="3"/>
  <c r="D183" i="7"/>
  <c r="D183" i="3"/>
  <c r="D184" i="7"/>
  <c r="D184" i="3"/>
  <c r="D186" i="7"/>
  <c r="D186" i="3"/>
  <c r="D195" i="7"/>
  <c r="D195" i="3"/>
  <c r="B196" i="7"/>
  <c r="B196" i="3"/>
  <c r="D196" i="7"/>
  <c r="D196" i="3"/>
  <c r="D197" i="7"/>
  <c r="D197" i="3"/>
  <c r="C200" i="7"/>
  <c r="C200" i="3"/>
  <c r="C12" i="9"/>
  <c r="C12" i="5"/>
  <c r="C14" i="9"/>
  <c r="C14" i="5"/>
  <c r="D16" i="10"/>
  <c r="D16" i="6"/>
  <c r="B17" i="10"/>
  <c r="B17" i="6"/>
  <c r="D17" i="10"/>
  <c r="D17" i="6"/>
  <c r="D18" i="10"/>
  <c r="D18" i="6"/>
  <c r="B19" i="10"/>
  <c r="B19" i="6"/>
  <c r="D19" i="10"/>
  <c r="D19" i="6"/>
  <c r="D26" i="9"/>
  <c r="D26" i="5"/>
  <c r="B27" i="9"/>
  <c r="B27" i="5"/>
  <c r="D27" i="9"/>
  <c r="D27" i="5"/>
  <c r="C29" i="9"/>
  <c r="C29" i="5"/>
  <c r="D39" i="9"/>
  <c r="D39" i="5"/>
  <c r="C42" i="9"/>
  <c r="C42" i="5"/>
  <c r="D52" i="9"/>
  <c r="D52" i="5"/>
  <c r="C55" i="9"/>
  <c r="C55" i="5"/>
  <c r="D65" i="9"/>
  <c r="D65" i="5"/>
  <c r="C68" i="9"/>
  <c r="C68" i="5"/>
  <c r="D78" i="9"/>
  <c r="D78" i="5"/>
  <c r="C81" i="9"/>
  <c r="C81" i="5"/>
  <c r="D91" i="9"/>
  <c r="D91" i="5"/>
  <c r="C94" i="9"/>
  <c r="C94" i="5"/>
  <c r="D104" i="9"/>
  <c r="D104" i="5"/>
  <c r="C26" i="10"/>
  <c r="C26" i="6"/>
  <c r="C107" i="9"/>
  <c r="C107" i="5"/>
  <c r="D31" i="10"/>
  <c r="D31" i="6"/>
  <c r="D117" i="9"/>
  <c r="D117" i="5"/>
  <c r="C39" i="10"/>
  <c r="C39" i="6"/>
  <c r="C120" i="9"/>
  <c r="C120" i="5"/>
  <c r="D44" i="10"/>
  <c r="D44" i="6"/>
  <c r="D130" i="9"/>
  <c r="D130" i="5"/>
  <c r="C122" i="9"/>
  <c r="C122" i="5"/>
  <c r="C45" i="10"/>
  <c r="C45" i="6"/>
  <c r="C129" i="9"/>
  <c r="C129" i="5"/>
  <c r="C131" i="9"/>
  <c r="C131" i="5"/>
  <c r="D136" i="9"/>
  <c r="D136" i="5"/>
  <c r="D145" i="9"/>
  <c r="D145" i="5"/>
  <c r="B51" i="10"/>
  <c r="B51" i="6"/>
  <c r="D51" i="10"/>
  <c r="D51" i="6"/>
  <c r="B52" i="10"/>
  <c r="B52" i="6"/>
  <c r="D52" i="10"/>
  <c r="D52" i="6"/>
  <c r="C157" i="9"/>
  <c r="C157" i="5"/>
  <c r="B158" i="9"/>
  <c r="B158" i="5"/>
  <c r="D158" i="9"/>
  <c r="D158" i="5"/>
  <c r="C54" i="10"/>
  <c r="C54" i="6"/>
  <c r="B159" i="9"/>
  <c r="B159" i="5"/>
  <c r="D159" i="9"/>
  <c r="D159" i="5"/>
  <c r="B56" i="10"/>
  <c r="B56" i="6"/>
  <c r="D56" i="10"/>
  <c r="D56" i="6"/>
  <c r="C161" i="9"/>
  <c r="C161" i="5"/>
  <c r="C58" i="10"/>
  <c r="C58" i="6"/>
  <c r="B168" i="9"/>
  <c r="B168" i="5"/>
  <c r="D168" i="9"/>
  <c r="D168" i="5"/>
  <c r="C170" i="9"/>
  <c r="C170" i="5"/>
  <c r="B172" i="9"/>
  <c r="B172" i="5"/>
  <c r="D172" i="9"/>
  <c r="D172" i="5"/>
  <c r="C174" i="9"/>
  <c r="C174" i="5"/>
  <c r="B181" i="9"/>
  <c r="B181" i="5"/>
  <c r="D181" i="9"/>
  <c r="D181" i="5"/>
  <c r="B65" i="10"/>
  <c r="B65" i="6"/>
  <c r="D65" i="10"/>
  <c r="D65" i="6"/>
  <c r="C183" i="9"/>
  <c r="C183" i="5"/>
  <c r="C67" i="10"/>
  <c r="C67" i="6"/>
  <c r="B185" i="9"/>
  <c r="B185" i="5"/>
  <c r="D185" i="9"/>
  <c r="D185" i="5"/>
  <c r="B69" i="10"/>
  <c r="B69" i="6"/>
  <c r="D69" i="10"/>
  <c r="D69" i="6"/>
  <c r="C187" i="9"/>
  <c r="C187" i="5"/>
  <c r="C71" i="10"/>
  <c r="C71" i="6"/>
  <c r="B31" i="9"/>
  <c r="B31" i="5"/>
  <c r="D31" i="9"/>
  <c r="D31" i="5"/>
  <c r="B38" i="9"/>
  <c r="B38" i="5"/>
  <c r="D38" i="9"/>
  <c r="D38" i="5"/>
  <c r="B40" i="9"/>
  <c r="B40" i="5"/>
  <c r="D40" i="9"/>
  <c r="D40" i="5"/>
  <c r="B42" i="9"/>
  <c r="B42" i="5"/>
  <c r="D42" i="9"/>
  <c r="D42" i="5"/>
  <c r="B44" i="9"/>
  <c r="B44" i="5"/>
  <c r="D44" i="9"/>
  <c r="D44" i="5"/>
  <c r="B51" i="9"/>
  <c r="B51" i="5"/>
  <c r="D51" i="9"/>
  <c r="D51" i="5"/>
  <c r="B53" i="9"/>
  <c r="B53" i="5"/>
  <c r="D53" i="9"/>
  <c r="D53" i="5"/>
  <c r="B55" i="9"/>
  <c r="B55" i="5"/>
  <c r="D55" i="9"/>
  <c r="D55" i="5"/>
  <c r="B57" i="9"/>
  <c r="B57" i="5"/>
  <c r="D57" i="9"/>
  <c r="D57" i="5"/>
  <c r="B64" i="9"/>
  <c r="B64" i="5"/>
  <c r="D64" i="9"/>
  <c r="D64" i="5"/>
  <c r="B66" i="9"/>
  <c r="B66" i="5"/>
  <c r="D66" i="9"/>
  <c r="D66" i="5"/>
  <c r="B68" i="9"/>
  <c r="B68" i="5"/>
  <c r="D68" i="9"/>
  <c r="D68" i="5"/>
  <c r="B70" i="9"/>
  <c r="B70" i="5"/>
  <c r="D70" i="9"/>
  <c r="D70" i="5"/>
  <c r="B77" i="9"/>
  <c r="B77" i="5"/>
  <c r="D77" i="9"/>
  <c r="D77" i="5"/>
  <c r="B79" i="9"/>
  <c r="B79" i="5"/>
  <c r="D79" i="9"/>
  <c r="D79" i="5"/>
  <c r="B81" i="9"/>
  <c r="B81" i="5"/>
  <c r="D81" i="9"/>
  <c r="D81" i="5"/>
  <c r="B83" i="9"/>
  <c r="B83" i="5"/>
  <c r="D83" i="9"/>
  <c r="D83" i="5"/>
  <c r="B90" i="9"/>
  <c r="B90" i="5"/>
  <c r="D90" i="9"/>
  <c r="D90" i="5"/>
  <c r="B92" i="9"/>
  <c r="B92" i="5"/>
  <c r="D92" i="9"/>
  <c r="D92" i="5"/>
  <c r="B94" i="9"/>
  <c r="B94" i="5"/>
  <c r="D94" i="9"/>
  <c r="D94" i="5"/>
  <c r="B96" i="9"/>
  <c r="B96" i="5"/>
  <c r="D96" i="9"/>
  <c r="D96" i="5"/>
  <c r="B103" i="9"/>
  <c r="B103" i="5"/>
  <c r="D103" i="9"/>
  <c r="D103" i="5"/>
  <c r="B26" i="10"/>
  <c r="B26" i="6"/>
  <c r="D26" i="10"/>
  <c r="D26" i="6"/>
  <c r="B105" i="9"/>
  <c r="B105" i="5"/>
  <c r="D105" i="9"/>
  <c r="D105" i="5"/>
  <c r="B28" i="10"/>
  <c r="B28" i="6"/>
  <c r="D28" i="10"/>
  <c r="D28" i="6"/>
  <c r="B107" i="9"/>
  <c r="B107" i="5"/>
  <c r="D107" i="9"/>
  <c r="D107" i="5"/>
  <c r="B30" i="10"/>
  <c r="B30" i="6"/>
  <c r="D30" i="10"/>
  <c r="D30" i="6"/>
  <c r="B109" i="9"/>
  <c r="B109" i="5"/>
  <c r="D109" i="9"/>
  <c r="D109" i="5"/>
  <c r="B32" i="10"/>
  <c r="B32" i="6"/>
  <c r="D32" i="10"/>
  <c r="D32" i="6"/>
  <c r="B116" i="9"/>
  <c r="B116" i="5"/>
  <c r="D116" i="9"/>
  <c r="D116" i="5"/>
  <c r="B39" i="10"/>
  <c r="B39" i="6"/>
  <c r="D39" i="10"/>
  <c r="D39" i="6"/>
  <c r="B118" i="9"/>
  <c r="B118" i="5"/>
  <c r="D118" i="9"/>
  <c r="D118" i="5"/>
  <c r="B41" i="10"/>
  <c r="B41" i="6"/>
  <c r="D41" i="10"/>
  <c r="D41" i="6"/>
  <c r="B120" i="9"/>
  <c r="B120" i="5"/>
  <c r="D120" i="9"/>
  <c r="D120" i="5"/>
  <c r="B43" i="10"/>
  <c r="B43" i="6"/>
  <c r="D43" i="10"/>
  <c r="D43" i="6"/>
  <c r="B122" i="9"/>
  <c r="B122" i="5"/>
  <c r="D122" i="9"/>
  <c r="D122" i="5"/>
  <c r="B45" i="10"/>
  <c r="B45" i="6"/>
  <c r="D45" i="10"/>
  <c r="D45" i="6"/>
  <c r="B129" i="9"/>
  <c r="B129" i="5"/>
  <c r="D129" i="9"/>
  <c r="D129" i="5"/>
  <c r="B131" i="9"/>
  <c r="B131" i="5"/>
  <c r="D131" i="9"/>
  <c r="D131" i="5"/>
  <c r="C132" i="9"/>
  <c r="C132" i="5"/>
  <c r="C133" i="9"/>
  <c r="C133" i="5"/>
  <c r="C134" i="9"/>
  <c r="C134" i="5"/>
  <c r="B135" i="9"/>
  <c r="B135" i="5"/>
  <c r="D135" i="9"/>
  <c r="D135" i="5"/>
  <c r="C143" i="9"/>
  <c r="C143" i="5"/>
  <c r="B144" i="9"/>
  <c r="B144" i="5"/>
  <c r="D144" i="9"/>
  <c r="D144" i="5"/>
  <c r="C147" i="9"/>
  <c r="C147" i="5"/>
  <c r="B148" i="9"/>
  <c r="B148" i="5"/>
  <c r="D148" i="9"/>
  <c r="D148" i="5"/>
  <c r="C155" i="9"/>
  <c r="C155" i="5"/>
  <c r="C156" i="9"/>
  <c r="C156" i="5"/>
  <c r="D157" i="9"/>
  <c r="D157" i="5"/>
  <c r="B54" i="10"/>
  <c r="B54" i="6"/>
  <c r="B55" i="10"/>
  <c r="B55" i="6"/>
  <c r="D55" i="10"/>
  <c r="D55" i="6"/>
  <c r="C160" i="9"/>
  <c r="C160" i="5"/>
  <c r="C57" i="10"/>
  <c r="C57" i="6"/>
  <c r="B162" i="9"/>
  <c r="B162" i="5"/>
  <c r="D162" i="9"/>
  <c r="D162" i="5"/>
  <c r="C169" i="9"/>
  <c r="C169" i="5"/>
  <c r="B171" i="9"/>
  <c r="B171" i="5"/>
  <c r="D171" i="9"/>
  <c r="D171" i="5"/>
  <c r="C173" i="9"/>
  <c r="C173" i="5"/>
  <c r="B175" i="9"/>
  <c r="B175" i="5"/>
  <c r="D175" i="9"/>
  <c r="D175" i="5"/>
  <c r="B64" i="10"/>
  <c r="B64" i="6"/>
  <c r="D64" i="10"/>
  <c r="D64" i="6"/>
  <c r="C182" i="9"/>
  <c r="C182" i="5"/>
  <c r="C66" i="10"/>
  <c r="C66" i="6"/>
  <c r="B184" i="9"/>
  <c r="B184" i="5"/>
  <c r="D184" i="9"/>
  <c r="D184" i="5"/>
  <c r="B68" i="10"/>
  <c r="B68" i="6"/>
  <c r="D68" i="10"/>
  <c r="D68" i="6"/>
  <c r="C186" i="9"/>
  <c r="C186" i="5"/>
  <c r="C70" i="10"/>
  <c r="C70" i="6"/>
  <c r="B188" i="9"/>
  <c r="B188" i="5"/>
  <c r="D188" i="9"/>
  <c r="D188" i="5"/>
  <c r="C149" i="7"/>
  <c r="C149" i="3"/>
  <c r="C156" i="7"/>
  <c r="C156" i="3"/>
  <c r="C158" i="7"/>
  <c r="C158" i="3"/>
  <c r="C160" i="7"/>
  <c r="C160" i="3"/>
  <c r="C162" i="7"/>
  <c r="C162" i="3"/>
  <c r="C64" i="8"/>
  <c r="C64" i="4"/>
  <c r="C169" i="7"/>
  <c r="C169" i="3"/>
  <c r="C66" i="8"/>
  <c r="C66" i="4"/>
  <c r="C171" i="7"/>
  <c r="C171" i="3"/>
  <c r="C68" i="8"/>
  <c r="C68" i="4"/>
  <c r="C173" i="7"/>
  <c r="C173" i="3"/>
  <c r="C70" i="8"/>
  <c r="C70" i="4"/>
  <c r="C175" i="7"/>
  <c r="C175" i="3"/>
  <c r="C182" i="7"/>
  <c r="C182" i="3"/>
  <c r="C184" i="7"/>
  <c r="C184" i="3"/>
  <c r="C186" i="7"/>
  <c r="C186" i="3"/>
  <c r="C188" i="7"/>
  <c r="C188" i="3"/>
  <c r="C195" i="7"/>
  <c r="C195" i="3"/>
  <c r="C197" i="7"/>
  <c r="C197" i="3"/>
  <c r="C199" i="7"/>
  <c r="C199" i="3"/>
  <c r="C201" i="7"/>
  <c r="C201" i="3"/>
  <c r="C12" i="10"/>
  <c r="C12" i="6"/>
  <c r="C13" i="9"/>
  <c r="C13" i="5"/>
  <c r="C14" i="10"/>
  <c r="C14" i="6"/>
  <c r="C15" i="9"/>
  <c r="C15" i="5"/>
  <c r="C16" i="10"/>
  <c r="C16" i="6"/>
  <c r="C17" i="9"/>
  <c r="C17" i="5"/>
  <c r="C18" i="10"/>
  <c r="C18" i="6"/>
  <c r="C19" i="9"/>
  <c r="C19" i="5"/>
  <c r="C26" i="9"/>
  <c r="C26" i="5"/>
  <c r="C28" i="9"/>
  <c r="C28" i="5"/>
  <c r="C30" i="9"/>
  <c r="C30" i="5"/>
  <c r="C32" i="9"/>
  <c r="C32" i="5"/>
  <c r="C39" i="9"/>
  <c r="C39" i="5"/>
  <c r="C41" i="9"/>
  <c r="C41" i="5"/>
  <c r="C43" i="9"/>
  <c r="C43" i="5"/>
  <c r="C45" i="9"/>
  <c r="C45" i="5"/>
  <c r="C52" i="9"/>
  <c r="C52" i="5"/>
  <c r="C54" i="9"/>
  <c r="C54" i="5"/>
  <c r="C56" i="9"/>
  <c r="C56" i="5"/>
  <c r="C58" i="9"/>
  <c r="C58" i="5"/>
  <c r="C65" i="9"/>
  <c r="C65" i="5"/>
  <c r="C67" i="9"/>
  <c r="C67" i="5"/>
  <c r="C69" i="9"/>
  <c r="C69" i="5"/>
  <c r="C71" i="9"/>
  <c r="C71" i="5"/>
  <c r="C78" i="9"/>
  <c r="C78" i="5"/>
  <c r="C80" i="9"/>
  <c r="C80" i="5"/>
  <c r="C82" i="9"/>
  <c r="C82" i="5"/>
  <c r="C84" i="9"/>
  <c r="C84" i="5"/>
  <c r="C91" i="9"/>
  <c r="C91" i="5"/>
  <c r="C93" i="9"/>
  <c r="C93" i="5"/>
  <c r="C95" i="9"/>
  <c r="C95" i="5"/>
  <c r="C97" i="9"/>
  <c r="C97" i="5"/>
  <c r="C25" i="10"/>
  <c r="C25" i="6"/>
  <c r="C104" i="9"/>
  <c r="C104" i="5"/>
  <c r="C27" i="10"/>
  <c r="C27" i="6"/>
  <c r="C106" i="9"/>
  <c r="C106" i="5"/>
  <c r="C29" i="10"/>
  <c r="C29" i="6"/>
  <c r="C108" i="9"/>
  <c r="C108" i="5"/>
  <c r="C31" i="10"/>
  <c r="C31" i="6"/>
  <c r="C110" i="9"/>
  <c r="C110" i="5"/>
  <c r="C38" i="10"/>
  <c r="C38" i="6"/>
  <c r="C117" i="9"/>
  <c r="C117" i="5"/>
  <c r="C40" i="10"/>
  <c r="C40" i="6"/>
  <c r="C119" i="9"/>
  <c r="C119" i="5"/>
  <c r="C42" i="10"/>
  <c r="C42" i="6"/>
  <c r="C121" i="9"/>
  <c r="C121" i="5"/>
  <c r="C44" i="10"/>
  <c r="C44" i="6"/>
  <c r="C123" i="9"/>
  <c r="C123" i="5"/>
  <c r="C130" i="9"/>
  <c r="C130" i="5"/>
  <c r="D132" i="9"/>
  <c r="D132" i="5"/>
  <c r="B133" i="9"/>
  <c r="B133" i="5"/>
  <c r="D133" i="9"/>
  <c r="D133" i="5"/>
  <c r="D134" i="9"/>
  <c r="D134" i="5"/>
  <c r="D143" i="9"/>
  <c r="D143" i="5"/>
  <c r="D147" i="9"/>
  <c r="D147" i="5"/>
  <c r="B157" i="9"/>
  <c r="B157" i="5"/>
  <c r="B53" i="10"/>
  <c r="B53" i="6"/>
  <c r="D53" i="10"/>
  <c r="D53" i="6"/>
  <c r="B149" i="3"/>
  <c r="B149" i="7"/>
  <c r="B156" i="7"/>
  <c r="B156" i="3"/>
  <c r="B158" i="7"/>
  <c r="B158" i="3"/>
  <c r="B160" i="7"/>
  <c r="B160" i="3"/>
  <c r="B162" i="7"/>
  <c r="B162" i="3"/>
  <c r="B64" i="8"/>
  <c r="B64" i="4"/>
  <c r="B169" i="7"/>
  <c r="B169" i="3"/>
  <c r="B66" i="8"/>
  <c r="B66" i="4"/>
  <c r="B171" i="7"/>
  <c r="B171" i="3"/>
  <c r="B68" i="8"/>
  <c r="B68" i="4"/>
  <c r="B173" i="7"/>
  <c r="B173" i="3"/>
  <c r="B70" i="8"/>
  <c r="B70" i="4"/>
  <c r="B175" i="7"/>
  <c r="B175" i="3"/>
  <c r="B182" i="7"/>
  <c r="B182" i="3"/>
  <c r="B184" i="7"/>
  <c r="B184" i="3"/>
  <c r="B186" i="7"/>
  <c r="B186" i="3"/>
  <c r="B188" i="7"/>
  <c r="B188" i="3"/>
  <c r="B195" i="7"/>
  <c r="B195" i="3"/>
  <c r="B197" i="7"/>
  <c r="B197" i="3"/>
  <c r="B199" i="7"/>
  <c r="B199" i="3"/>
  <c r="B201" i="7"/>
  <c r="B201" i="3"/>
  <c r="B12" i="10"/>
  <c r="B12" i="6"/>
  <c r="B13" i="9"/>
  <c r="B13" i="5"/>
  <c r="B14" i="10"/>
  <c r="B14" i="6"/>
  <c r="B15" i="9"/>
  <c r="B15" i="5"/>
  <c r="B16" i="10"/>
  <c r="B16" i="6"/>
  <c r="B17" i="9"/>
  <c r="B17" i="5"/>
  <c r="B18" i="10"/>
  <c r="B18" i="6"/>
  <c r="B19" i="9"/>
  <c r="B19" i="5"/>
  <c r="B26" i="9"/>
  <c r="B26" i="5"/>
  <c r="B28" i="9"/>
  <c r="B28" i="5"/>
  <c r="B30" i="9"/>
  <c r="B30" i="5"/>
  <c r="B32" i="9"/>
  <c r="B32" i="5"/>
  <c r="B39" i="9"/>
  <c r="B39" i="5"/>
  <c r="B41" i="9"/>
  <c r="B41" i="5"/>
  <c r="B43" i="9"/>
  <c r="B43" i="5"/>
  <c r="B45" i="9"/>
  <c r="B45" i="5"/>
  <c r="B52" i="9"/>
  <c r="B52" i="5"/>
  <c r="B54" i="9"/>
  <c r="B54" i="5"/>
  <c r="B56" i="9"/>
  <c r="B56" i="5"/>
  <c r="B58" i="9"/>
  <c r="B58" i="5"/>
  <c r="B65" i="9"/>
  <c r="B65" i="5"/>
  <c r="B67" i="9"/>
  <c r="B67" i="5"/>
  <c r="B69" i="9"/>
  <c r="B69" i="5"/>
  <c r="B71" i="9"/>
  <c r="B71" i="5"/>
  <c r="B78" i="9"/>
  <c r="B78" i="5"/>
  <c r="B80" i="9"/>
  <c r="B80" i="5"/>
  <c r="B82" i="9"/>
  <c r="B82" i="5"/>
  <c r="B84" i="9"/>
  <c r="B84" i="5"/>
  <c r="B91" i="9"/>
  <c r="B91" i="5"/>
  <c r="B93" i="9"/>
  <c r="B93" i="5"/>
  <c r="B95" i="9"/>
  <c r="B95" i="5"/>
  <c r="B97" i="9"/>
  <c r="B97" i="5"/>
  <c r="B25" i="10"/>
  <c r="B25" i="6"/>
  <c r="B104" i="9"/>
  <c r="B104" i="5"/>
  <c r="B27" i="10"/>
  <c r="B27" i="6"/>
  <c r="B106" i="9"/>
  <c r="B106" i="5"/>
  <c r="B29" i="10"/>
  <c r="B29" i="6"/>
  <c r="B108" i="9"/>
  <c r="B108" i="5"/>
  <c r="B31" i="10"/>
  <c r="B31" i="6"/>
  <c r="B110" i="9"/>
  <c r="B110" i="5"/>
  <c r="B38" i="10"/>
  <c r="B38" i="6"/>
  <c r="B117" i="9"/>
  <c r="B117" i="5"/>
  <c r="B40" i="10"/>
  <c r="B40" i="6"/>
  <c r="B119" i="9"/>
  <c r="B119" i="5"/>
  <c r="B42" i="10"/>
  <c r="B42" i="6"/>
  <c r="B121" i="9"/>
  <c r="B121" i="5"/>
  <c r="B44" i="10"/>
  <c r="B44" i="6"/>
  <c r="B123" i="9"/>
  <c r="B123" i="5"/>
  <c r="B130" i="9"/>
  <c r="B130" i="5"/>
  <c r="C136" i="9"/>
  <c r="C136" i="5"/>
  <c r="B142" i="9"/>
  <c r="B142" i="5"/>
  <c r="C145" i="9"/>
  <c r="C145" i="5"/>
  <c r="B146" i="9"/>
  <c r="B146" i="5"/>
  <c r="C149" i="9"/>
  <c r="C149" i="5"/>
  <c r="B155" i="9"/>
  <c r="B155" i="5"/>
  <c r="C52" i="10"/>
  <c r="C52" i="6"/>
  <c r="B132" i="9"/>
  <c r="B132" i="5"/>
  <c r="B134" i="9"/>
  <c r="B134" i="5"/>
  <c r="B136" i="9"/>
  <c r="B136" i="5"/>
  <c r="B143" i="9"/>
  <c r="B143" i="5"/>
  <c r="B145" i="9"/>
  <c r="B145" i="5"/>
  <c r="B147" i="9"/>
  <c r="B147" i="5"/>
  <c r="B149" i="9"/>
  <c r="B149" i="5"/>
  <c r="D149" i="9"/>
  <c r="D149" i="5"/>
  <c r="C51" i="10"/>
  <c r="C51" i="6"/>
  <c r="C158" i="9"/>
  <c r="C158" i="5"/>
  <c r="D54" i="10"/>
  <c r="D54" i="6"/>
  <c r="C159" i="9"/>
  <c r="C159" i="5"/>
  <c r="C56" i="10"/>
  <c r="C56" i="6"/>
  <c r="B161" i="9"/>
  <c r="B161" i="5"/>
  <c r="D161" i="9"/>
  <c r="D161" i="5"/>
  <c r="B58" i="10"/>
  <c r="B58" i="6"/>
  <c r="D58" i="10"/>
  <c r="D58" i="6"/>
  <c r="C168" i="9"/>
  <c r="C168" i="5"/>
  <c r="B170" i="9"/>
  <c r="B170" i="5"/>
  <c r="D170" i="9"/>
  <c r="D170" i="5"/>
  <c r="C172" i="9"/>
  <c r="C172" i="5"/>
  <c r="B174" i="9"/>
  <c r="B174" i="5"/>
  <c r="D174" i="9"/>
  <c r="D174" i="5"/>
  <c r="C181" i="9"/>
  <c r="C181" i="5"/>
  <c r="C65" i="10"/>
  <c r="C65" i="6"/>
  <c r="B183" i="9"/>
  <c r="B183" i="5"/>
  <c r="D183" i="9"/>
  <c r="D183" i="5"/>
  <c r="B67" i="10"/>
  <c r="B67" i="6"/>
  <c r="D67" i="10"/>
  <c r="D67" i="6"/>
  <c r="C185" i="9"/>
  <c r="C185" i="5"/>
  <c r="C69" i="10"/>
  <c r="C69" i="6"/>
  <c r="B187" i="9"/>
  <c r="B187" i="5"/>
  <c r="D187" i="9"/>
  <c r="D187" i="5"/>
  <c r="B71" i="10"/>
  <c r="B71" i="6"/>
  <c r="D71" i="10"/>
  <c r="D71" i="6"/>
  <c r="C135" i="9"/>
  <c r="C135" i="5"/>
  <c r="C142" i="9"/>
  <c r="C142" i="5"/>
  <c r="C144" i="9"/>
  <c r="C144" i="5"/>
  <c r="C146" i="9"/>
  <c r="C146" i="5"/>
  <c r="C148" i="9"/>
  <c r="C148" i="5"/>
  <c r="D155" i="9"/>
  <c r="D155" i="5"/>
  <c r="B156" i="9"/>
  <c r="B156" i="5"/>
  <c r="D156" i="9"/>
  <c r="D156" i="5"/>
  <c r="C53" i="10"/>
  <c r="C53" i="6"/>
  <c r="C55" i="10"/>
  <c r="C55" i="6"/>
  <c r="B160" i="9"/>
  <c r="B160" i="5"/>
  <c r="D160" i="9"/>
  <c r="D160" i="5"/>
  <c r="B57" i="10"/>
  <c r="B57" i="6"/>
  <c r="D57" i="10"/>
  <c r="D57" i="6"/>
  <c r="C162" i="9"/>
  <c r="C162" i="5"/>
  <c r="B169" i="9"/>
  <c r="B169" i="5"/>
  <c r="D169" i="9"/>
  <c r="D169" i="5"/>
  <c r="C171" i="9"/>
  <c r="C171" i="5"/>
  <c r="B173" i="9"/>
  <c r="B173" i="5"/>
  <c r="D173" i="9"/>
  <c r="D173" i="5"/>
  <c r="C175" i="9"/>
  <c r="C175" i="5"/>
  <c r="C64" i="10"/>
  <c r="C64" i="6"/>
  <c r="B182" i="9"/>
  <c r="B182" i="5"/>
  <c r="D182" i="9"/>
  <c r="D182" i="5"/>
  <c r="B66" i="10"/>
  <c r="B66" i="6"/>
  <c r="D66" i="10"/>
  <c r="D66" i="6"/>
  <c r="C184" i="9"/>
  <c r="C184" i="5"/>
  <c r="C68" i="10"/>
  <c r="C68" i="6"/>
  <c r="B186" i="9"/>
  <c r="B186" i="5"/>
  <c r="D186" i="9"/>
  <c r="D186" i="5"/>
  <c r="B70" i="10"/>
  <c r="B70" i="6"/>
  <c r="D70" i="10"/>
  <c r="D70" i="6"/>
  <c r="C188" i="9"/>
  <c r="C188" i="5"/>
  <c r="F17" i="11"/>
  <c r="F28" i="11" s="1"/>
  <c r="I210" i="3"/>
  <c r="I211" i="3" s="1"/>
  <c r="O26" i="3"/>
  <c r="N36" i="3"/>
  <c r="G17" i="11"/>
  <c r="G28" i="11" s="1"/>
  <c r="G29" i="11" s="1"/>
  <c r="J210" i="3"/>
  <c r="J211" i="3" s="1"/>
  <c r="N23" i="3"/>
  <c r="O38" i="3"/>
  <c r="M62" i="3"/>
  <c r="N101" i="3"/>
  <c r="N114" i="3"/>
  <c r="O103" i="3"/>
  <c r="N127" i="3"/>
  <c r="N153" i="3"/>
  <c r="N166" i="3"/>
  <c r="O155" i="3"/>
  <c r="N179" i="3"/>
  <c r="N205" i="3"/>
  <c r="M36" i="4"/>
  <c r="M75" i="6"/>
  <c r="D17" i="11"/>
  <c r="G210" i="3"/>
  <c r="G211" i="3" s="1"/>
  <c r="H17" i="11"/>
  <c r="H28" i="11" s="1"/>
  <c r="H29" i="11" s="1"/>
  <c r="K210" i="3"/>
  <c r="K211" i="3" s="1"/>
  <c r="H210" i="3"/>
  <c r="H211" i="3" s="1"/>
  <c r="M127" i="5"/>
  <c r="O66" i="3"/>
  <c r="L210" i="3"/>
  <c r="L211" i="3" s="1"/>
  <c r="N36" i="4"/>
  <c r="O25" i="4"/>
  <c r="O39" i="4"/>
  <c r="N49" i="4"/>
  <c r="M179" i="5"/>
  <c r="J16" i="11"/>
  <c r="N88" i="3"/>
  <c r="J22" i="11"/>
  <c r="N140" i="3"/>
  <c r="J15" i="11"/>
  <c r="N192" i="3"/>
  <c r="M23" i="4"/>
  <c r="O51" i="4"/>
  <c r="N62" i="4"/>
  <c r="J13" i="12"/>
  <c r="L80" i="4"/>
  <c r="L81" i="4" s="1"/>
  <c r="L197" i="5"/>
  <c r="L198" i="5" s="1"/>
  <c r="E28" i="11"/>
  <c r="I28" i="11"/>
  <c r="I29" i="11" s="1"/>
  <c r="J23" i="11"/>
  <c r="J26" i="11"/>
  <c r="J13" i="11"/>
  <c r="J24" i="11"/>
  <c r="M49" i="4"/>
  <c r="N75" i="4"/>
  <c r="M36" i="5"/>
  <c r="M49" i="5"/>
  <c r="M88" i="5"/>
  <c r="M101" i="5"/>
  <c r="M140" i="5"/>
  <c r="M153" i="5"/>
  <c r="M192" i="5"/>
  <c r="M36" i="6"/>
  <c r="M49" i="6"/>
  <c r="J12" i="11"/>
  <c r="J20" i="11"/>
  <c r="J19" i="11"/>
  <c r="E18" i="12"/>
  <c r="E19" i="12" s="1"/>
  <c r="I18" i="12"/>
  <c r="I19" i="12" s="1"/>
  <c r="M75" i="4"/>
  <c r="H80" i="4"/>
  <c r="H81" i="4" s="1"/>
  <c r="F16" i="13"/>
  <c r="F27" i="13" s="1"/>
  <c r="I197" i="5"/>
  <c r="I198" i="5" s="1"/>
  <c r="N49" i="5"/>
  <c r="O38" i="5"/>
  <c r="N62" i="5"/>
  <c r="N101" i="5"/>
  <c r="O90" i="5"/>
  <c r="N114" i="5"/>
  <c r="N153" i="5"/>
  <c r="O142" i="5"/>
  <c r="N166" i="5"/>
  <c r="N49" i="6"/>
  <c r="O38" i="6"/>
  <c r="N62" i="6"/>
  <c r="F18" i="12"/>
  <c r="F19" i="12" s="1"/>
  <c r="J15" i="12"/>
  <c r="I80" i="4"/>
  <c r="I81" i="4" s="1"/>
  <c r="G27" i="13"/>
  <c r="N23" i="5"/>
  <c r="J23" i="13"/>
  <c r="N75" i="5"/>
  <c r="J21" i="13"/>
  <c r="N127" i="5"/>
  <c r="J17" i="13"/>
  <c r="N179" i="5"/>
  <c r="G18" i="14"/>
  <c r="G19" i="14" s="1"/>
  <c r="N23" i="6"/>
  <c r="J16" i="14"/>
  <c r="N75" i="6"/>
  <c r="J80" i="6"/>
  <c r="J81" i="6" s="1"/>
  <c r="D27" i="13"/>
  <c r="D28" i="13" s="1"/>
  <c r="H27" i="13"/>
  <c r="H28" i="13" s="1"/>
  <c r="N36" i="5"/>
  <c r="J22" i="13"/>
  <c r="N88" i="5"/>
  <c r="J12" i="13"/>
  <c r="N140" i="5"/>
  <c r="J18" i="13"/>
  <c r="N192" i="5"/>
  <c r="J197" i="5"/>
  <c r="J198" i="5" s="1"/>
  <c r="D18" i="14"/>
  <c r="D19" i="14" s="1"/>
  <c r="H18" i="14"/>
  <c r="H19" i="14" s="1"/>
  <c r="N36" i="6"/>
  <c r="J15" i="14"/>
  <c r="G80" i="6"/>
  <c r="G81" i="6" s="1"/>
  <c r="K80" i="6"/>
  <c r="K81" i="6" s="1"/>
  <c r="D18" i="12"/>
  <c r="D19" i="12" s="1"/>
  <c r="J16" i="12"/>
  <c r="H18" i="12"/>
  <c r="H19" i="12" s="1"/>
  <c r="J14" i="12"/>
  <c r="G80" i="4"/>
  <c r="G81" i="4" s="1"/>
  <c r="K80" i="4"/>
  <c r="K81" i="4" s="1"/>
  <c r="E27" i="13"/>
  <c r="E28" i="13" s="1"/>
  <c r="I27" i="13"/>
  <c r="I28" i="13" s="1"/>
  <c r="J25" i="13"/>
  <c r="J19" i="13"/>
  <c r="J20" i="13"/>
  <c r="J14" i="13"/>
  <c r="G197" i="5"/>
  <c r="G198" i="5" s="1"/>
  <c r="K197" i="5"/>
  <c r="K198" i="5" s="1"/>
  <c r="E18" i="14"/>
  <c r="E19" i="14" s="1"/>
  <c r="I18" i="14"/>
  <c r="I19" i="14" s="1"/>
  <c r="J13" i="14"/>
  <c r="AB13" i="14" s="1"/>
  <c r="H80" i="6"/>
  <c r="H81" i="6" s="1"/>
  <c r="L80" i="6"/>
  <c r="L81" i="6" s="1"/>
  <c r="Z51" i="9"/>
  <c r="Z155" i="9"/>
  <c r="M28" i="11"/>
  <c r="M29" i="11" s="1"/>
  <c r="Q28" i="11"/>
  <c r="Q29" i="11" s="1"/>
  <c r="U28" i="11"/>
  <c r="U29" i="11" s="1"/>
  <c r="Y28" i="11"/>
  <c r="Y29" i="11" s="1"/>
  <c r="AA26" i="11"/>
  <c r="AA23" i="11"/>
  <c r="AA16" i="11"/>
  <c r="AA18" i="11"/>
  <c r="P27" i="13"/>
  <c r="P28" i="13" s="1"/>
  <c r="AA17" i="11"/>
  <c r="O28" i="11"/>
  <c r="O29" i="11" s="1"/>
  <c r="S28" i="11"/>
  <c r="S29" i="11" s="1"/>
  <c r="W28" i="11"/>
  <c r="W29" i="11" s="1"/>
  <c r="AA25" i="11"/>
  <c r="K28" i="11"/>
  <c r="K29" i="11" s="1"/>
  <c r="AA16" i="12"/>
  <c r="AA14" i="12"/>
  <c r="L27" i="13"/>
  <c r="L28" i="13" s="1"/>
  <c r="T27" i="13"/>
  <c r="T28" i="13" s="1"/>
  <c r="AA20" i="13"/>
  <c r="AA18" i="13"/>
  <c r="J37" i="11"/>
  <c r="L18" i="12"/>
  <c r="L19" i="12" s="1"/>
  <c r="P18" i="12"/>
  <c r="P19" i="12" s="1"/>
  <c r="T18" i="12"/>
  <c r="T19" i="12" s="1"/>
  <c r="X18" i="12"/>
  <c r="X19" i="12" s="1"/>
  <c r="AA13" i="12"/>
  <c r="M27" i="13"/>
  <c r="M28" i="13" s="1"/>
  <c r="Q27" i="13"/>
  <c r="Q28" i="13" s="1"/>
  <c r="U27" i="13"/>
  <c r="U28" i="13" s="1"/>
  <c r="Y27" i="13"/>
  <c r="Y28" i="13" s="1"/>
  <c r="AA19" i="13"/>
  <c r="AA12" i="13"/>
  <c r="AA17" i="13"/>
  <c r="AA21" i="13"/>
  <c r="N27" i="13"/>
  <c r="N28" i="13" s="1"/>
  <c r="R27" i="13"/>
  <c r="R28" i="13" s="1"/>
  <c r="V27" i="13"/>
  <c r="V28" i="13" s="1"/>
  <c r="Z27" i="13"/>
  <c r="Z28" i="13" s="1"/>
  <c r="K27" i="13"/>
  <c r="K28" i="13" s="1"/>
  <c r="O27" i="13"/>
  <c r="O28" i="13" s="1"/>
  <c r="S27" i="13"/>
  <c r="S28" i="13" s="1"/>
  <c r="W27" i="13"/>
  <c r="W28" i="13" s="1"/>
  <c r="AA16" i="13"/>
  <c r="K18" i="14"/>
  <c r="K19" i="14" s="1"/>
  <c r="O18" i="14"/>
  <c r="O19" i="14" s="1"/>
  <c r="S18" i="14"/>
  <c r="S19" i="14" s="1"/>
  <c r="W18" i="14"/>
  <c r="W19" i="14" s="1"/>
  <c r="AA16" i="14"/>
  <c r="M235" i="15"/>
  <c r="M236" i="15" s="1"/>
  <c r="J36" i="13"/>
  <c r="M224" i="16"/>
  <c r="M225" i="16" s="1"/>
  <c r="AA14" i="14"/>
  <c r="AB12" i="11" l="1"/>
  <c r="AB14" i="13"/>
  <c r="I20" i="14"/>
  <c r="I20" i="12"/>
  <c r="I30" i="11"/>
  <c r="I29" i="13"/>
  <c r="H20" i="14"/>
  <c r="H20" i="12"/>
  <c r="H30" i="11"/>
  <c r="H29" i="13"/>
  <c r="AB15" i="14"/>
  <c r="AB22" i="13"/>
  <c r="G20" i="12"/>
  <c r="G30" i="11"/>
  <c r="G20" i="14"/>
  <c r="G28" i="13"/>
  <c r="G29" i="13"/>
  <c r="AB24" i="11"/>
  <c r="AB20" i="11"/>
  <c r="F20" i="12"/>
  <c r="F19" i="14"/>
  <c r="F20" i="14"/>
  <c r="F29" i="11"/>
  <c r="F30" i="11"/>
  <c r="F28" i="13"/>
  <c r="F29" i="13"/>
  <c r="J14" i="14"/>
  <c r="AB14" i="14" s="1"/>
  <c r="A13" i="14" s="1" a="1"/>
  <c r="AB25" i="13"/>
  <c r="D55" i="13" s="1"/>
  <c r="AB15" i="11"/>
  <c r="AB22" i="11"/>
  <c r="E20" i="12"/>
  <c r="AB12" i="14"/>
  <c r="E20" i="14"/>
  <c r="E29" i="11"/>
  <c r="E30" i="11"/>
  <c r="E29" i="13"/>
  <c r="AA18" i="14"/>
  <c r="AA19" i="14" s="1"/>
  <c r="AB23" i="13"/>
  <c r="AB15" i="12"/>
  <c r="AB13" i="11"/>
  <c r="AB16" i="11"/>
  <c r="AB19" i="11"/>
  <c r="AB25" i="11"/>
  <c r="AB18" i="11"/>
  <c r="D20" i="12"/>
  <c r="M210" i="3"/>
  <c r="D20" i="14"/>
  <c r="M197" i="5"/>
  <c r="D29" i="13"/>
  <c r="AA27" i="13"/>
  <c r="AA28" i="13" s="1"/>
  <c r="AB14" i="12"/>
  <c r="D35" i="12" s="1"/>
  <c r="AB12" i="12"/>
  <c r="AB18" i="13"/>
  <c r="AB13" i="13"/>
  <c r="D43" i="13" s="1"/>
  <c r="AB21" i="11"/>
  <c r="AB24" i="13"/>
  <c r="AB14" i="11"/>
  <c r="AA18" i="12"/>
  <c r="AA19" i="12" s="1"/>
  <c r="AB12" i="13"/>
  <c r="AB16" i="14"/>
  <c r="AB17" i="13"/>
  <c r="M80" i="6"/>
  <c r="AB26" i="11"/>
  <c r="N80" i="4"/>
  <c r="AB15" i="13"/>
  <c r="D45" i="13" s="1"/>
  <c r="D34" i="14"/>
  <c r="N80" i="6"/>
  <c r="N197" i="5"/>
  <c r="AB23" i="11"/>
  <c r="M80" i="4"/>
  <c r="N210" i="3"/>
  <c r="AA28" i="11"/>
  <c r="AA29" i="11" s="1"/>
  <c r="AB20" i="13"/>
  <c r="AB19" i="13"/>
  <c r="AB16" i="12"/>
  <c r="J18" i="12"/>
  <c r="AB21" i="13"/>
  <c r="AB13" i="12"/>
  <c r="D28" i="11"/>
  <c r="J17" i="11"/>
  <c r="J16" i="13"/>
  <c r="D57" i="11" l="1"/>
  <c r="D56" i="11"/>
  <c r="D55" i="11"/>
  <c r="A15" i="12" a="1"/>
  <c r="A15" i="12" s="1"/>
  <c r="D53" i="11"/>
  <c r="A13" i="14"/>
  <c r="A34" i="14" s="1"/>
  <c r="D51" i="11"/>
  <c r="J18" i="14"/>
  <c r="J19" i="14" s="1"/>
  <c r="D54" i="11"/>
  <c r="D52" i="11"/>
  <c r="D36" i="14"/>
  <c r="D45" i="11"/>
  <c r="D53" i="13"/>
  <c r="D44" i="13"/>
  <c r="D37" i="14"/>
  <c r="D54" i="13"/>
  <c r="D46" i="11"/>
  <c r="D35" i="14"/>
  <c r="D48" i="13"/>
  <c r="D34" i="12"/>
  <c r="D37" i="12"/>
  <c r="J19" i="12"/>
  <c r="J20" i="12"/>
  <c r="D29" i="11"/>
  <c r="D30" i="11"/>
  <c r="A14" i="12" a="1"/>
  <c r="A14" i="12" s="1"/>
  <c r="A15" i="14" a="1"/>
  <c r="A15" i="14" s="1"/>
  <c r="A13" i="12" a="1"/>
  <c r="A13" i="12" s="1"/>
  <c r="D36" i="12"/>
  <c r="D47" i="13"/>
  <c r="A20" i="13" a="1"/>
  <c r="D44" i="11"/>
  <c r="A16" i="14" a="1"/>
  <c r="A16" i="14" s="1"/>
  <c r="AB16" i="13"/>
  <c r="D51" i="13" s="1"/>
  <c r="J27" i="13"/>
  <c r="A21" i="13" a="1"/>
  <c r="AB17" i="11"/>
  <c r="D47" i="11" s="1"/>
  <c r="J28" i="11"/>
  <c r="A14" i="14" a="1"/>
  <c r="A14" i="14" s="1"/>
  <c r="D33" i="14"/>
  <c r="AB18" i="14"/>
  <c r="A12" i="14" a="1"/>
  <c r="A12" i="14" s="1"/>
  <c r="AB18" i="12"/>
  <c r="D33" i="12"/>
  <c r="A16" i="12" a="1"/>
  <c r="A16" i="12" s="1"/>
  <c r="A12" i="12" a="1"/>
  <c r="A12" i="12" s="1"/>
  <c r="D48" i="11" l="1"/>
  <c r="D46" i="13"/>
  <c r="A19" i="13" a="1"/>
  <c r="D49" i="13"/>
  <c r="D50" i="13"/>
  <c r="D50" i="11"/>
  <c r="A19" i="13"/>
  <c r="J20" i="14"/>
  <c r="D52" i="13"/>
  <c r="A23" i="11" a="1"/>
  <c r="A23" i="11" s="1"/>
  <c r="D49" i="11"/>
  <c r="A36" i="12"/>
  <c r="A21" i="13"/>
  <c r="A35" i="12"/>
  <c r="A33" i="12"/>
  <c r="A36" i="14"/>
  <c r="A33" i="14"/>
  <c r="A35" i="14"/>
  <c r="A37" i="14"/>
  <c r="A34" i="12"/>
  <c r="A37" i="12"/>
  <c r="A20" i="13"/>
  <c r="J29" i="11"/>
  <c r="J30" i="11"/>
  <c r="J28" i="13"/>
  <c r="J29" i="13"/>
  <c r="D43" i="11"/>
  <c r="AB28" i="11"/>
  <c r="A17" i="11" a="1"/>
  <c r="A17" i="11" s="1"/>
  <c r="A14" i="11" a="1"/>
  <c r="A14" i="11" s="1"/>
  <c r="A21" i="11" a="1"/>
  <c r="A21" i="11" s="1"/>
  <c r="A13" i="11" a="1"/>
  <c r="A13" i="11" s="1"/>
  <c r="A12" i="11" a="1"/>
  <c r="A12" i="11" s="1"/>
  <c r="A16" i="11" a="1"/>
  <c r="A16" i="11" s="1"/>
  <c r="A15" i="11" a="1"/>
  <c r="A15" i="11" s="1"/>
  <c r="A18" i="11" a="1"/>
  <c r="A18" i="11" s="1"/>
  <c r="A26" i="11" a="1"/>
  <c r="A26" i="11" s="1"/>
  <c r="A20" i="11" a="1"/>
  <c r="A20" i="11" s="1"/>
  <c r="A22" i="11" a="1"/>
  <c r="A22" i="11" s="1"/>
  <c r="A24" i="11" a="1"/>
  <c r="A24" i="11" s="1"/>
  <c r="A19" i="11" a="1"/>
  <c r="A19" i="11" s="1"/>
  <c r="A25" i="11" a="1"/>
  <c r="A25" i="11" s="1"/>
  <c r="D42" i="13"/>
  <c r="AB27" i="13"/>
  <c r="A16" i="13" a="1"/>
  <c r="A16" i="13" s="1"/>
  <c r="A24" i="13" a="1"/>
  <c r="A24" i="13" s="1"/>
  <c r="A13" i="13" a="1"/>
  <c r="A13" i="13" s="1"/>
  <c r="A15" i="13" a="1"/>
  <c r="A15" i="13" s="1"/>
  <c r="A17" i="13" a="1"/>
  <c r="A17" i="13" s="1"/>
  <c r="A23" i="13" a="1"/>
  <c r="A23" i="13" s="1"/>
  <c r="A22" i="13" a="1"/>
  <c r="A22" i="13" s="1"/>
  <c r="A14" i="13" a="1"/>
  <c r="A14" i="13" s="1"/>
  <c r="A18" i="13" a="1"/>
  <c r="A18" i="13" s="1"/>
  <c r="A25" i="13" a="1"/>
  <c r="A25" i="13" s="1"/>
  <c r="A12" i="13" a="1"/>
  <c r="A12" i="13" s="1"/>
  <c r="A49" i="13" l="1"/>
  <c r="A50" i="13"/>
  <c r="A56" i="11"/>
  <c r="A50" i="11"/>
  <c r="A48" i="11"/>
  <c r="A47" i="11"/>
  <c r="A43" i="13"/>
  <c r="A45" i="13"/>
  <c r="A51" i="13"/>
  <c r="A46" i="11"/>
  <c r="A51" i="11"/>
  <c r="A55" i="11"/>
  <c r="A52" i="13"/>
  <c r="A44" i="13"/>
  <c r="A54" i="13"/>
  <c r="A53" i="13"/>
  <c r="A42" i="13"/>
  <c r="A55" i="13"/>
  <c r="A46" i="13"/>
  <c r="A48" i="13"/>
  <c r="A47" i="13"/>
  <c r="A52" i="11"/>
  <c r="A45" i="11"/>
  <c r="A54" i="11"/>
  <c r="A53" i="11"/>
  <c r="A57" i="11"/>
  <c r="A49" i="11"/>
  <c r="A43" i="11"/>
  <c r="A44" i="11"/>
</calcChain>
</file>

<file path=xl/sharedStrings.xml><?xml version="1.0" encoding="utf-8"?>
<sst xmlns="http://schemas.openxmlformats.org/spreadsheetml/2006/main" count="106139" uniqueCount="968">
  <si>
    <t>Tournament Details - Rosters</t>
  </si>
  <si>
    <t>Brandon Burns Memorial-MSC</t>
  </si>
  <si>
    <t>Tier 2</t>
  </si>
  <si>
    <t>USBC</t>
  </si>
  <si>
    <t>768</t>
  </si>
  <si>
    <t>6</t>
  </si>
  <si>
    <t>16</t>
  </si>
  <si>
    <t>5</t>
  </si>
  <si>
    <t>3.00</t>
  </si>
  <si>
    <t>7</t>
  </si>
  <si>
    <t>IBCYouth</t>
  </si>
  <si>
    <t>&lt;&lt;Dates&gt;&gt;</t>
  </si>
  <si>
    <t>&lt;&lt;Event#&gt;&gt;</t>
  </si>
  <si>
    <t>02/06/2021 - 02/07/2021</t>
  </si>
  <si>
    <t>V</t>
  </si>
  <si>
    <t>&lt;&lt;Location&gt;&gt;</t>
  </si>
  <si>
    <t>Smyrna, TN</t>
  </si>
  <si>
    <t>JV1</t>
  </si>
  <si>
    <t>JV2</t>
  </si>
  <si>
    <t>Men's Division</t>
  </si>
  <si>
    <t>Cert No:</t>
  </si>
  <si>
    <t>6689</t>
  </si>
  <si>
    <t>School/Team</t>
  </si>
  <si>
    <t>State</t>
  </si>
  <si>
    <t>Bowler ID</t>
  </si>
  <si>
    <t>Bowler</t>
  </si>
  <si>
    <t>Division</t>
  </si>
  <si>
    <t>Bethel University (TN)</t>
  </si>
  <si>
    <t>15-187097</t>
  </si>
  <si>
    <t>Austin Harrington</t>
  </si>
  <si>
    <t xml:space="preserve"> </t>
  </si>
  <si>
    <t>17-84105</t>
  </si>
  <si>
    <t>Collin Huson</t>
  </si>
  <si>
    <t>8468-4444</t>
  </si>
  <si>
    <t>Dalton Tilghman</t>
  </si>
  <si>
    <t>17-84082</t>
  </si>
  <si>
    <t>Daniel Belew</t>
  </si>
  <si>
    <t>8091-19688</t>
  </si>
  <si>
    <t>Dewayne Askew</t>
  </si>
  <si>
    <t>8914-2011</t>
  </si>
  <si>
    <t>Evan Kiefer</t>
  </si>
  <si>
    <t>19-1989</t>
  </si>
  <si>
    <t>Jackson Henderson</t>
  </si>
  <si>
    <t>9281-11588</t>
  </si>
  <si>
    <t>James Johnson</t>
  </si>
  <si>
    <t>11-464349</t>
  </si>
  <si>
    <t>Logan Goodman</t>
  </si>
  <si>
    <t>15-93246</t>
  </si>
  <si>
    <t>Malcolm Porter</t>
  </si>
  <si>
    <t>5569-7185</t>
  </si>
  <si>
    <t>Mathew Crawford</t>
  </si>
  <si>
    <t>11-398807</t>
  </si>
  <si>
    <t>Richard (Trey) Martin</t>
  </si>
  <si>
    <t>11-462162</t>
  </si>
  <si>
    <t>Tyler McKinney</t>
  </si>
  <si>
    <t>Blue Mountain College</t>
  </si>
  <si>
    <t>19-67495</t>
  </si>
  <si>
    <t>Cole Tomlin</t>
  </si>
  <si>
    <t>8460-4460</t>
  </si>
  <si>
    <t>Damien Green</t>
  </si>
  <si>
    <t>8577-2800</t>
  </si>
  <si>
    <t>Drew Turberville</t>
  </si>
  <si>
    <t>11-715488</t>
  </si>
  <si>
    <t>Elliott Whavers</t>
  </si>
  <si>
    <t>15-126695</t>
  </si>
  <si>
    <t>Jacob Wilcher</t>
  </si>
  <si>
    <t>7914-26916</t>
  </si>
  <si>
    <t>Jay Henderson</t>
  </si>
  <si>
    <t>17-76833</t>
  </si>
  <si>
    <t>Kelby Corbin</t>
  </si>
  <si>
    <t>6114-203</t>
  </si>
  <si>
    <t>Lucas Hartigan</t>
  </si>
  <si>
    <t>20-20285</t>
  </si>
  <si>
    <t>Nikolas Wilcher</t>
  </si>
  <si>
    <t>17-23688</t>
  </si>
  <si>
    <t>Peter Moore</t>
  </si>
  <si>
    <t>18-7146</t>
  </si>
  <si>
    <t>Shane Slate</t>
  </si>
  <si>
    <t>19-43997</t>
  </si>
  <si>
    <t>Trevor Aplin</t>
  </si>
  <si>
    <t>20-20298</t>
  </si>
  <si>
    <t>William Porter</t>
  </si>
  <si>
    <t>Campbellsville University</t>
  </si>
  <si>
    <t>7914-8279</t>
  </si>
  <si>
    <t>Adam Zimmerman</t>
  </si>
  <si>
    <t>8985-5022</t>
  </si>
  <si>
    <t>Ambrose Shirk</t>
  </si>
  <si>
    <t>17-69158</t>
  </si>
  <si>
    <t>Andrew McWhoster</t>
  </si>
  <si>
    <t>18-86967</t>
  </si>
  <si>
    <t>Andrew Swift</t>
  </si>
  <si>
    <t>19-7776</t>
  </si>
  <si>
    <t>Benjamin McGuffin</t>
  </si>
  <si>
    <t>7914-11696</t>
  </si>
  <si>
    <t>Blake Roberts</t>
  </si>
  <si>
    <t>11-747422</t>
  </si>
  <si>
    <t>Drew Ramey</t>
  </si>
  <si>
    <t>7914-43718</t>
  </si>
  <si>
    <t>Emanuel Casillas</t>
  </si>
  <si>
    <t>8800-4307</t>
  </si>
  <si>
    <t>Joshua (Wade) Hines</t>
  </si>
  <si>
    <t>11-690450</t>
  </si>
  <si>
    <t>Luke Morris</t>
  </si>
  <si>
    <t>11-155583</t>
  </si>
  <si>
    <t>Nolan Renfro</t>
  </si>
  <si>
    <t>15-135768</t>
  </si>
  <si>
    <t>Zach Currie</t>
  </si>
  <si>
    <t>19-5596</t>
  </si>
  <si>
    <t>Zachary Budd</t>
  </si>
  <si>
    <t>Cumberland University</t>
  </si>
  <si>
    <t/>
  </si>
  <si>
    <t>18-52843</t>
  </si>
  <si>
    <t>Grayson Hemontolor</t>
  </si>
  <si>
    <t>11-359779</t>
  </si>
  <si>
    <t>Logan Estep</t>
  </si>
  <si>
    <t>20-33136</t>
  </si>
  <si>
    <t>Mason Adcok</t>
  </si>
  <si>
    <t>17-77117</t>
  </si>
  <si>
    <t>Matthew Charlton</t>
  </si>
  <si>
    <t>19-6124</t>
  </si>
  <si>
    <t>Matthew Dominey</t>
  </si>
  <si>
    <t>16-99164</t>
  </si>
  <si>
    <t>Taylor Fielder</t>
  </si>
  <si>
    <t>11-307191</t>
  </si>
  <si>
    <t>Thomas Chenault</t>
  </si>
  <si>
    <t>Life University</t>
  </si>
  <si>
    <t>16-21698</t>
  </si>
  <si>
    <t>Adarius Reese</t>
  </si>
  <si>
    <t>11-753150</t>
  </si>
  <si>
    <t>Craig Sanders</t>
  </si>
  <si>
    <t>11-349432</t>
  </si>
  <si>
    <t>Duane Jones</t>
  </si>
  <si>
    <t>5589-444</t>
  </si>
  <si>
    <t>George Walden</t>
  </si>
  <si>
    <t>7914-10807</t>
  </si>
  <si>
    <t>Isaiah Gore</t>
  </si>
  <si>
    <t>11-220108</t>
  </si>
  <si>
    <t>Isaiah Tukes</t>
  </si>
  <si>
    <t>11-715951</t>
  </si>
  <si>
    <t>Kyle Richardson</t>
  </si>
  <si>
    <t>16-141962</t>
  </si>
  <si>
    <t>Patrick Rudolph</t>
  </si>
  <si>
    <t>Lindsey Wilson College</t>
  </si>
  <si>
    <t>7914-10905</t>
  </si>
  <si>
    <t>Andrew O'Dell</t>
  </si>
  <si>
    <t>11-545399</t>
  </si>
  <si>
    <t>Brandon Gibson</t>
  </si>
  <si>
    <t>5919-634</t>
  </si>
  <si>
    <t>Brandon Pendley</t>
  </si>
  <si>
    <t>16-149154</t>
  </si>
  <si>
    <t>Patrick Walker</t>
  </si>
  <si>
    <t>11-448902</t>
  </si>
  <si>
    <t>Payton Redmon</t>
  </si>
  <si>
    <t>7914-23206</t>
  </si>
  <si>
    <t>Tanner Goodman</t>
  </si>
  <si>
    <t>Marian University (IN)</t>
  </si>
  <si>
    <t>8950-3001</t>
  </si>
  <si>
    <t>Aaron Goad</t>
  </si>
  <si>
    <t>16-94028</t>
  </si>
  <si>
    <t>Alejandro Magana</t>
  </si>
  <si>
    <t>16-14414</t>
  </si>
  <si>
    <t>Aundre' Beatty</t>
  </si>
  <si>
    <t>8889-45815</t>
  </si>
  <si>
    <t>Brendon Fuller</t>
  </si>
  <si>
    <t>5762-17302</t>
  </si>
  <si>
    <t>Eric Stuffle</t>
  </si>
  <si>
    <t>5734-146</t>
  </si>
  <si>
    <t>Jeffery Mann</t>
  </si>
  <si>
    <t>15-167975</t>
  </si>
  <si>
    <t>John Matthews</t>
  </si>
  <si>
    <t>5734-786</t>
  </si>
  <si>
    <t>Jordan Shepherd</t>
  </si>
  <si>
    <t>11-222227</t>
  </si>
  <si>
    <t>Nicholas Beedie</t>
  </si>
  <si>
    <t>5785-8993</t>
  </si>
  <si>
    <t>Nicholas Graveel</t>
  </si>
  <si>
    <t>11-436750</t>
  </si>
  <si>
    <t>Taylor Branigan</t>
  </si>
  <si>
    <t>15-183536</t>
  </si>
  <si>
    <t>Thomas Smith</t>
  </si>
  <si>
    <t>7914-51841</t>
  </si>
  <si>
    <t>Zachary Littelmann</t>
  </si>
  <si>
    <t>16-122988</t>
  </si>
  <si>
    <t>Zyavonta Blackburn</t>
  </si>
  <si>
    <t>Martin Methodist College</t>
  </si>
  <si>
    <t>17-13244</t>
  </si>
  <si>
    <t>Andrew White</t>
  </si>
  <si>
    <t>11-717408</t>
  </si>
  <si>
    <t>Brian Stinson</t>
  </si>
  <si>
    <t>10-1188995</t>
  </si>
  <si>
    <t>Chandler Baggett</t>
  </si>
  <si>
    <t>7914-26467</t>
  </si>
  <si>
    <t>Cody Kizis</t>
  </si>
  <si>
    <t>18-87853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</si>
  <si>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</si>
  <si>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</si>
  <si>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</si>
  <si>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</si>
  <si>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</si>
  <si>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</si>
  <si>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</si>
  <si>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8043-1279</t>
  </si>
  <si>
    <t>Isaac (Zack) Nelson</t>
  </si>
  <si>
    <t>11-134119</t>
  </si>
  <si>
    <t>Jackson Stiles</t>
  </si>
  <si>
    <t>18-5852</t>
  </si>
  <si>
    <t>Jacob McElwee</t>
  </si>
  <si>
    <t>6708-225</t>
  </si>
  <si>
    <t>Jacob Short</t>
  </si>
  <si>
    <t>11-472102</t>
  </si>
  <si>
    <t>Jalen Pass</t>
  </si>
  <si>
    <t>8705-7138</t>
  </si>
  <si>
    <t>James Roberts</t>
  </si>
  <si>
    <t>11-647684</t>
  </si>
  <si>
    <t>Jarren Dudden</t>
  </si>
  <si>
    <t>11-650521</t>
  </si>
  <si>
    <t>Jonathan (Johnny) Baggett</t>
  </si>
  <si>
    <t>8942-12212</t>
  </si>
  <si>
    <t>Keith Davis</t>
  </si>
  <si>
    <t>8584-78608</t>
  </si>
  <si>
    <t>Luis Gallardo</t>
  </si>
  <si>
    <t>8851-17507</t>
  </si>
  <si>
    <t>Matthew Chapman</t>
  </si>
  <si>
    <t>11-189058</t>
  </si>
  <si>
    <t>Nathan Samuels</t>
  </si>
  <si>
    <t>11-697471</t>
  </si>
  <si>
    <t>Nick Agnew</t>
  </si>
  <si>
    <t>7914-49186</t>
  </si>
  <si>
    <t>Tyler Betz</t>
  </si>
  <si>
    <t>8091-18517</t>
  </si>
  <si>
    <t>William Weiner</t>
  </si>
  <si>
    <t>7914-9550</t>
  </si>
  <si>
    <t>Xavier Powell-Short</t>
  </si>
  <si>
    <t>Midway University</t>
  </si>
  <si>
    <t>16-99628</t>
  </si>
  <si>
    <t>Austin Hensley</t>
  </si>
  <si>
    <t>17-25988</t>
  </si>
  <si>
    <t>Daekwon Christopher</t>
  </si>
  <si>
    <t>11-157194</t>
  </si>
  <si>
    <t>Devyn Wafford</t>
  </si>
  <si>
    <t>19-80552</t>
  </si>
  <si>
    <t>Durbin Boggs</t>
  </si>
  <si>
    <t>11-207614</t>
  </si>
  <si>
    <t>Dylan Keranen</t>
  </si>
  <si>
    <t>18-30569</t>
  </si>
  <si>
    <t>Isiah Gordon</t>
  </si>
  <si>
    <t>9615-47699</t>
  </si>
  <si>
    <t>Judson Tabor</t>
  </si>
  <si>
    <t>11-700332</t>
  </si>
  <si>
    <t>Logan Shaner</t>
  </si>
  <si>
    <t>15-130121</t>
  </si>
  <si>
    <t>Michael Janos</t>
  </si>
  <si>
    <t>11-101049</t>
  </si>
  <si>
    <t>Nathaniel Richardson</t>
  </si>
  <si>
    <t>11-746293</t>
  </si>
  <si>
    <t>Patrick Harmon</t>
  </si>
  <si>
    <t>19-6260</t>
  </si>
  <si>
    <t>Ryan Meyers</t>
  </si>
  <si>
    <t>8358-6727</t>
  </si>
  <si>
    <t>Sam Kobert</t>
  </si>
  <si>
    <t>11-304847</t>
  </si>
  <si>
    <t>Troy Lund</t>
  </si>
  <si>
    <t>18-30571</t>
  </si>
  <si>
    <t>Tyler Dominey</t>
  </si>
  <si>
    <t>19-80564</t>
  </si>
  <si>
    <t>Zach Dickerson</t>
  </si>
  <si>
    <t>8760-3844</t>
  </si>
  <si>
    <t>Zackery Halstead</t>
  </si>
  <si>
    <t>Pikeville ,University Of</t>
  </si>
  <si>
    <t>11-694789</t>
  </si>
  <si>
    <t>Benjamin Bailey</t>
  </si>
  <si>
    <t>6490-3115</t>
  </si>
  <si>
    <t>Bryce Oliver</t>
  </si>
  <si>
    <t>6473-1569</t>
  </si>
  <si>
    <t>Dylan Mishak</t>
  </si>
  <si>
    <t>7914-16985</t>
  </si>
  <si>
    <t>Hayden Word</t>
  </si>
  <si>
    <t>11-586931</t>
  </si>
  <si>
    <t>Jacob Schrock</t>
  </si>
  <si>
    <t>11-144954</t>
  </si>
  <si>
    <t>Jeffery Dovenbarger</t>
  </si>
  <si>
    <t>18-68167</t>
  </si>
  <si>
    <t>John Holyfield</t>
  </si>
  <si>
    <t>6623-5659</t>
  </si>
  <si>
    <t>Jonathan Lovett</t>
  </si>
  <si>
    <t>15-41882</t>
  </si>
  <si>
    <t>Joshua Seymore</t>
  </si>
  <si>
    <t>11-703329</t>
  </si>
  <si>
    <t>Marchello Carrossellia</t>
  </si>
  <si>
    <t>6339-10437</t>
  </si>
  <si>
    <t>Matteo Cittadino</t>
  </si>
  <si>
    <t>16-14058</t>
  </si>
  <si>
    <t>Michael Gallitz</t>
  </si>
  <si>
    <t>7914-8361</t>
  </si>
  <si>
    <t>Nicholas Golic</t>
  </si>
  <si>
    <t>5914-7459</t>
  </si>
  <si>
    <t>Parker Spencer</t>
  </si>
  <si>
    <t>6455-5066</t>
  </si>
  <si>
    <t>Paul Sacks</t>
  </si>
  <si>
    <t>8250-28719</t>
  </si>
  <si>
    <t>Ryan Hernandez</t>
  </si>
  <si>
    <t>15-33734</t>
  </si>
  <si>
    <t>Ryan Taylor</t>
  </si>
  <si>
    <t>Shawnee State University</t>
  </si>
  <si>
    <t>11-445918</t>
  </si>
  <si>
    <t>Blake Moore</t>
  </si>
  <si>
    <t>11-267321</t>
  </si>
  <si>
    <t>Brandon Underwood</t>
  </si>
  <si>
    <t>6487-209</t>
  </si>
  <si>
    <t>Cameron Walker</t>
  </si>
  <si>
    <t>20-28492</t>
  </si>
  <si>
    <t>Connor Holmes</t>
  </si>
  <si>
    <t>11-753826</t>
  </si>
  <si>
    <t>Elijah Washington</t>
  </si>
  <si>
    <t>20-28491</t>
  </si>
  <si>
    <t>Jaden McNish</t>
  </si>
  <si>
    <t>6450-8719</t>
  </si>
  <si>
    <t>Jordan Hughes</t>
  </si>
  <si>
    <t>11-446770</t>
  </si>
  <si>
    <t>Kyle Mace</t>
  </si>
  <si>
    <t>17-9427</t>
  </si>
  <si>
    <t>Makhi Jackson</t>
  </si>
  <si>
    <t>17-102269</t>
  </si>
  <si>
    <t>Raymond Hoff</t>
  </si>
  <si>
    <t>18-5095</t>
  </si>
  <si>
    <t>Rodney Gorley</t>
  </si>
  <si>
    <t>7914-52475</t>
  </si>
  <si>
    <t>Tyler Roberts</t>
  </si>
  <si>
    <t>7914-46469</t>
  </si>
  <si>
    <t>Zach Otto</t>
  </si>
  <si>
    <t>11-486036</t>
  </si>
  <si>
    <t>Zach Starkey</t>
  </si>
  <si>
    <t>Tennessee Wesleyan College</t>
  </si>
  <si>
    <t>11-292230</t>
  </si>
  <si>
    <t>Briton Helton</t>
  </si>
  <si>
    <t>8138-9941</t>
  </si>
  <si>
    <t>C J Williams</t>
  </si>
  <si>
    <t>11-33724</t>
  </si>
  <si>
    <t>Hunter Hardaway</t>
  </si>
  <si>
    <t>15-190184</t>
  </si>
  <si>
    <t>Jacob Watts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</si>
  <si>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</si>
  <si>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</si>
  <si>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</si>
  <si>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</si>
  <si>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</si>
  <si>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</si>
  <si>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</si>
  <si>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</si>
  <si>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</si>
  <si>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20-12837</t>
  </si>
  <si>
    <t>Alexander Stock</t>
  </si>
  <si>
    <t>18-4756</t>
  </si>
  <si>
    <t>Brady Brunsman</t>
  </si>
  <si>
    <t>18-95350</t>
  </si>
  <si>
    <t>Cameron Jansing</t>
  </si>
  <si>
    <t>6487-221</t>
  </si>
  <si>
    <t>Chad Whitt</t>
  </si>
  <si>
    <t>7914-54161</t>
  </si>
  <si>
    <t>Ethan Boyers</t>
  </si>
  <si>
    <t>6450-9279</t>
  </si>
  <si>
    <t>Evan Haas</t>
  </si>
  <si>
    <t>18-35004</t>
  </si>
  <si>
    <t>Jacob Toelke</t>
  </si>
  <si>
    <t>11-219020</t>
  </si>
  <si>
    <t>Jarred Deno</t>
  </si>
  <si>
    <t>17-99714</t>
  </si>
  <si>
    <t>Joseph Curtis</t>
  </si>
  <si>
    <t>20-12846</t>
  </si>
  <si>
    <t>Levi Williams</t>
  </si>
  <si>
    <t>11-422892</t>
  </si>
  <si>
    <t>Louis Ferrante</t>
  </si>
  <si>
    <t>11-97991</t>
  </si>
  <si>
    <t>Michael Binkowski</t>
  </si>
  <si>
    <t>6450-7098</t>
  </si>
  <si>
    <t>Myles Anderson</t>
  </si>
  <si>
    <t>6450-9084</t>
  </si>
  <si>
    <t>Nathan McGeorge</t>
  </si>
  <si>
    <t>7914-50086</t>
  </si>
  <si>
    <t>Noah Detrick</t>
  </si>
  <si>
    <t>19-9863</t>
  </si>
  <si>
    <t>Robert Bennett</t>
  </si>
  <si>
    <t>18-4759</t>
  </si>
  <si>
    <t>Ryan Meyer</t>
  </si>
  <si>
    <t>Union College</t>
  </si>
  <si>
    <t>11-430517</t>
  </si>
  <si>
    <t>David Painter</t>
  </si>
  <si>
    <t>5570-5955</t>
  </si>
  <si>
    <t>Gregory Garrison</t>
  </si>
  <si>
    <t>17-67634</t>
  </si>
  <si>
    <t>Jaden Scruggs</t>
  </si>
  <si>
    <t>8252-23714</t>
  </si>
  <si>
    <t>Jeffrey Bell</t>
  </si>
  <si>
    <t>4860-813</t>
  </si>
  <si>
    <t>Jeffrey Carter</t>
  </si>
  <si>
    <t>19-6232</t>
  </si>
  <si>
    <t>Larry Vaughn</t>
  </si>
  <si>
    <t>20-21971</t>
  </si>
  <si>
    <t>Michael Dixon</t>
  </si>
  <si>
    <t>15-128090</t>
  </si>
  <si>
    <t>Rieley Ulanday</t>
  </si>
  <si>
    <t>University of the Cumberlands</t>
  </si>
  <si>
    <t>11-612474</t>
  </si>
  <si>
    <t>Aaron Warner</t>
  </si>
  <si>
    <t>11-739593</t>
  </si>
  <si>
    <t>Bryce Frantz</t>
  </si>
  <si>
    <t>11-746126</t>
  </si>
  <si>
    <t>Charles Wilken</t>
  </si>
  <si>
    <t>8358-5157</t>
  </si>
  <si>
    <t>Dustin Warmoth</t>
  </si>
  <si>
    <t>11-114028</t>
  </si>
  <si>
    <t>Jacob Rowan</t>
  </si>
  <si>
    <t>11-319368</t>
  </si>
  <si>
    <t>Jason Shiltz</t>
  </si>
  <si>
    <t>8069-30719</t>
  </si>
  <si>
    <t>Liam McNamara</t>
  </si>
  <si>
    <t>11-394324</t>
  </si>
  <si>
    <t>Thomas McNeal</t>
  </si>
  <si>
    <t>18-1760</t>
  </si>
  <si>
    <t>Zach Strickland</t>
  </si>
  <si>
    <t>Women's Division</t>
  </si>
  <si>
    <t>11-640435</t>
  </si>
  <si>
    <t>Alexis Campbell</t>
  </si>
  <si>
    <t>11-269030</t>
  </si>
  <si>
    <t>Allison Kelley</t>
  </si>
  <si>
    <t>16-157284</t>
  </si>
  <si>
    <t>Anna Sesler</t>
  </si>
  <si>
    <t>11-408354</t>
  </si>
  <si>
    <t>Bethany Corriveau</t>
  </si>
  <si>
    <t>19-2003</t>
  </si>
  <si>
    <t>Chloe Amick</t>
  </si>
  <si>
    <t>5762-16925</t>
  </si>
  <si>
    <t>Haley Butkiewicz</t>
  </si>
  <si>
    <t>15-93222</t>
  </si>
  <si>
    <t>Jakiia Mostella</t>
  </si>
  <si>
    <t>7914-31187</t>
  </si>
  <si>
    <t>Kelly Hartley</t>
  </si>
  <si>
    <t>16-42623</t>
  </si>
  <si>
    <t>Kylee Landreth</t>
  </si>
  <si>
    <t>8556-1019</t>
  </si>
  <si>
    <t>Rachel Ward</t>
  </si>
  <si>
    <t>11-408396</t>
  </si>
  <si>
    <t>Sydney Moyer</t>
  </si>
  <si>
    <t>5386-327</t>
  </si>
  <si>
    <t>T'Kyrah Gibbs</t>
  </si>
  <si>
    <t>19-9286</t>
  </si>
  <si>
    <t>Ashlan Williams</t>
  </si>
  <si>
    <t>18-7962</t>
  </si>
  <si>
    <t>Caitlyn Kelly</t>
  </si>
  <si>
    <t>16-154992</t>
  </si>
  <si>
    <t>Halie Hatfield</t>
  </si>
  <si>
    <t>17-7625</t>
  </si>
  <si>
    <t>Kara Kelly</t>
  </si>
  <si>
    <t>20-39684</t>
  </si>
  <si>
    <t>Makayla Blessike</t>
  </si>
  <si>
    <t>20-19064</t>
  </si>
  <si>
    <t>Sarah Butts</t>
  </si>
  <si>
    <t>8180-624</t>
  </si>
  <si>
    <t>Taylor Dawe</t>
  </si>
  <si>
    <t>11-750656</t>
  </si>
  <si>
    <t>Ashley Moch</t>
  </si>
  <si>
    <t>20-35376</t>
  </si>
  <si>
    <t>Aubrey Crank</t>
  </si>
  <si>
    <t>5666-6031</t>
  </si>
  <si>
    <t>Dionne McArthur</t>
  </si>
  <si>
    <t>17-98017</t>
  </si>
  <si>
    <t>Emily Readnour</t>
  </si>
  <si>
    <t>15-73273</t>
  </si>
  <si>
    <t>Emma Grace Smith</t>
  </si>
  <si>
    <t>16-64474</t>
  </si>
  <si>
    <t>Gillian Baker</t>
  </si>
  <si>
    <t>8250-29130</t>
  </si>
  <si>
    <t>Isabella Martinez</t>
  </si>
  <si>
    <t>11-403024</t>
  </si>
  <si>
    <t>Mashayla Atherton</t>
  </si>
  <si>
    <t>11-537019</t>
  </si>
  <si>
    <t>Mirena Combs</t>
  </si>
  <si>
    <t>5919-631</t>
  </si>
  <si>
    <t>Morgan Stone</t>
  </si>
  <si>
    <t>11-101307</t>
  </si>
  <si>
    <t>Morgan Watkins</t>
  </si>
  <si>
    <t>16-158828</t>
  </si>
  <si>
    <t>Rachel Langford</t>
  </si>
  <si>
    <t>8652-3467</t>
  </si>
  <si>
    <t>Shelbi Morris</t>
  </si>
  <si>
    <t>20-33141</t>
  </si>
  <si>
    <t>Alexis Law</t>
  </si>
  <si>
    <t>19-6150</t>
  </si>
  <si>
    <t>Alexis Underwood</t>
  </si>
  <si>
    <t>16-125020</t>
  </si>
  <si>
    <t>Ali Davis</t>
  </si>
  <si>
    <t>19-6145</t>
  </si>
  <si>
    <t>Amy Fisher</t>
  </si>
  <si>
    <t>20-33142</t>
  </si>
  <si>
    <t>Caitlin Law</t>
  </si>
  <si>
    <t>16-145509</t>
  </si>
  <si>
    <t>Emily Glover</t>
  </si>
  <si>
    <t>15-171287</t>
  </si>
  <si>
    <t>Hattie Isham</t>
  </si>
  <si>
    <t>16-146368</t>
  </si>
  <si>
    <t>Kelci Young</t>
  </si>
  <si>
    <t>15-78430</t>
  </si>
  <si>
    <t>Kristin Sheffield</t>
  </si>
  <si>
    <t>15-78577</t>
  </si>
  <si>
    <t>Kristina Walls</t>
  </si>
  <si>
    <t>18-2644</t>
  </si>
  <si>
    <t>Skyann Wiley</t>
  </si>
  <si>
    <t>11-400274</t>
  </si>
  <si>
    <t>Anna Etherington</t>
  </si>
  <si>
    <t>7914-10910</t>
  </si>
  <si>
    <t>Brooklynne Carroll</t>
  </si>
  <si>
    <t>16-149145</t>
  </si>
  <si>
    <t>Haley Johnson</t>
  </si>
  <si>
    <t>19-20112</t>
  </si>
  <si>
    <t>Haven Crawford</t>
  </si>
  <si>
    <t>5923-184</t>
  </si>
  <si>
    <t>Jacqueline Oliphant</t>
  </si>
  <si>
    <t>11-62410</t>
  </si>
  <si>
    <t>Madelin Zubricky</t>
  </si>
  <si>
    <t>7914-3279</t>
  </si>
  <si>
    <t>Madeline Cain</t>
  </si>
  <si>
    <t>17-82462</t>
  </si>
  <si>
    <t>Tara Manis</t>
  </si>
  <si>
    <t>17-101194</t>
  </si>
  <si>
    <t>Alexa Pangonas</t>
  </si>
  <si>
    <t>11-718299</t>
  </si>
  <si>
    <t>Allison Stump</t>
  </si>
  <si>
    <t>15-188086</t>
  </si>
  <si>
    <t>Cara Campbell</t>
  </si>
  <si>
    <t>11-722225</t>
  </si>
  <si>
    <t>Catie Wallace</t>
  </si>
  <si>
    <t>11-563105</t>
  </si>
  <si>
    <t>Kristin Hosea</t>
  </si>
  <si>
    <t>11-633329</t>
  </si>
  <si>
    <t>Kylie Case</t>
  </si>
  <si>
    <t>11-757093</t>
  </si>
  <si>
    <t>Madison Woodmansee</t>
  </si>
  <si>
    <t>8754-9597</t>
  </si>
  <si>
    <t>Rebekah Dearing</t>
  </si>
  <si>
    <t>11-628556</t>
  </si>
  <si>
    <t>Abigail Smith</t>
  </si>
  <si>
    <t>18-101097</t>
  </si>
  <si>
    <t>Alexandria Huntley</t>
  </si>
  <si>
    <t>11-728745</t>
  </si>
  <si>
    <t>Chelsea Hinton</t>
  </si>
  <si>
    <t>6309-4228</t>
  </si>
  <si>
    <t>Emily Crone</t>
  </si>
  <si>
    <t>15-197213</t>
  </si>
  <si>
    <t>Hannah Carbocci</t>
  </si>
  <si>
    <t>8774-1934</t>
  </si>
  <si>
    <t>Hannah Wools</t>
  </si>
  <si>
    <t>6504-6040</t>
  </si>
  <si>
    <t>Heather Gold</t>
  </si>
  <si>
    <t>18-101938</t>
  </si>
  <si>
    <t>Kara Strong</t>
  </si>
  <si>
    <t>11-73564</t>
  </si>
  <si>
    <t>Katie Paris</t>
  </si>
  <si>
    <t>11-449182</t>
  </si>
  <si>
    <t>Kayla Berry</t>
  </si>
  <si>
    <t>11-307199</t>
  </si>
  <si>
    <t>Lauren Holloway</t>
  </si>
  <si>
    <t>11-231894</t>
  </si>
  <si>
    <t>Lindsay Brown</t>
  </si>
  <si>
    <t>17-84198</t>
  </si>
  <si>
    <t>Madison Goshert</t>
  </si>
  <si>
    <t>15-183289</t>
  </si>
  <si>
    <t>Tea' Shutt</t>
  </si>
  <si>
    <t>8596-26825</t>
  </si>
  <si>
    <t>Afton Lords</t>
  </si>
  <si>
    <t>15-191883</t>
  </si>
  <si>
    <t>Ashley Smith</t>
  </si>
  <si>
    <t>7914-18271</t>
  </si>
  <si>
    <t>Bryanna Marie Taylor</t>
  </si>
  <si>
    <t>11-692354</t>
  </si>
  <si>
    <t>Gracie Wyatt</t>
  </si>
  <si>
    <t>15-10116</t>
  </si>
  <si>
    <t>Hannah King</t>
  </si>
  <si>
    <t>16-98425</t>
  </si>
  <si>
    <t>Kayla Horn</t>
  </si>
  <si>
    <t>18-81743</t>
  </si>
  <si>
    <t>Madison Roberts</t>
  </si>
  <si>
    <t>11-553909</t>
  </si>
  <si>
    <t>Malinda Godfrey</t>
  </si>
  <si>
    <t>20-2900</t>
  </si>
  <si>
    <t>Pieper Mallett</t>
  </si>
  <si>
    <t>7914-48034</t>
  </si>
  <si>
    <t>Taylor Petrey</t>
  </si>
  <si>
    <t>16-163984</t>
  </si>
  <si>
    <t>Trista Lee</t>
  </si>
  <si>
    <t>11-225777</t>
  </si>
  <si>
    <t>Allison Deffes</t>
  </si>
  <si>
    <t>11-734238</t>
  </si>
  <si>
    <t>Ashleigh Maldonado</t>
  </si>
  <si>
    <t>11-497152</t>
  </si>
  <si>
    <t>Brianna Novak</t>
  </si>
  <si>
    <t>11-78450</t>
  </si>
  <si>
    <t>Carrington Russell</t>
  </si>
  <si>
    <t>5956-2822</t>
  </si>
  <si>
    <t>Emily Tull</t>
  </si>
  <si>
    <t>11-617216</t>
  </si>
  <si>
    <t>Erika Sisk</t>
  </si>
  <si>
    <t>11-101982</t>
  </si>
  <si>
    <t>Erin Thibeault</t>
  </si>
  <si>
    <t>11-411123</t>
  </si>
  <si>
    <t>Faythe Reid</t>
  </si>
  <si>
    <t>11-648329</t>
  </si>
  <si>
    <t>Grace Williams</t>
  </si>
  <si>
    <t>11-42975</t>
  </si>
  <si>
    <t>Kadie Dicken</t>
  </si>
  <si>
    <t>11-240433</t>
  </si>
  <si>
    <t>Kristina Catoe</t>
  </si>
  <si>
    <t>7914-52807</t>
  </si>
  <si>
    <t>Kristina Rowe</t>
  </si>
  <si>
    <t>11-397209</t>
  </si>
  <si>
    <t>Lexia Stolakis</t>
  </si>
  <si>
    <t>6267-1095</t>
  </si>
  <si>
    <t>Michelle Dekowski</t>
  </si>
  <si>
    <t>11-473566</t>
  </si>
  <si>
    <t>Nicole Gilbert</t>
  </si>
  <si>
    <t>15-179528</t>
  </si>
  <si>
    <t>Stephanie Crider</t>
  </si>
  <si>
    <t>11-518119</t>
  </si>
  <si>
    <t>Vanessa Fuzie</t>
  </si>
  <si>
    <t>8652-2927</t>
  </si>
  <si>
    <t>Andrea Ruark</t>
  </si>
  <si>
    <t>16-134536</t>
  </si>
  <si>
    <t>Carla Pena</t>
  </si>
  <si>
    <t>11-707333</t>
  </si>
  <si>
    <t>Chloe Long</t>
  </si>
  <si>
    <t>16-123411</t>
  </si>
  <si>
    <t>Hallie Nichols</t>
  </si>
  <si>
    <t>18-5102</t>
  </si>
  <si>
    <t>Kayliegh Corriel</t>
  </si>
  <si>
    <t>18-5106</t>
  </si>
  <si>
    <t>Mackenzie Mason</t>
  </si>
  <si>
    <t>11-109943</t>
  </si>
  <si>
    <t>MaKayla McDaniel</t>
  </si>
  <si>
    <t>17-101873</t>
  </si>
  <si>
    <t>Mia Jones</t>
  </si>
  <si>
    <t>5730-25753</t>
  </si>
  <si>
    <t>Skylar Lane</t>
  </si>
  <si>
    <t>19-4375</t>
  </si>
  <si>
    <t>Tara Bush</t>
  </si>
  <si>
    <t>15-83151</t>
  </si>
  <si>
    <t>Aleah White</t>
  </si>
  <si>
    <t>11-378060</t>
  </si>
  <si>
    <t>Anna Crutchfield</t>
  </si>
  <si>
    <t>7914-16995</t>
  </si>
  <si>
    <t>Makayla Stewart</t>
  </si>
  <si>
    <t>11-748138</t>
  </si>
  <si>
    <t>Millie Shadden</t>
  </si>
  <si>
    <t>5822-935</t>
  </si>
  <si>
    <t>Natily Haro</t>
  </si>
  <si>
    <t>17-68134</t>
  </si>
  <si>
    <t>Abagayle Yates</t>
  </si>
  <si>
    <t>16-165391</t>
  </si>
  <si>
    <t>Alison Breig</t>
  </si>
  <si>
    <t>20-12875</t>
  </si>
  <si>
    <t>Alison McDonald</t>
  </si>
  <si>
    <t>16-130461</t>
  </si>
  <si>
    <t>Alliston Palmer</t>
  </si>
  <si>
    <t>15-143757</t>
  </si>
  <si>
    <t>Chloe Hughes</t>
  </si>
  <si>
    <t>18-93695</t>
  </si>
  <si>
    <t>Clare Wolber</t>
  </si>
  <si>
    <t>18-93677</t>
  </si>
  <si>
    <t>Danielle Carle</t>
  </si>
  <si>
    <t>11-44605</t>
  </si>
  <si>
    <t>Jaya Jensen</t>
  </si>
  <si>
    <t>16-158111</t>
  </si>
  <si>
    <t>Jessica Brumfield</t>
  </si>
  <si>
    <t>7914-51116</t>
  </si>
  <si>
    <t>Lillian Delk</t>
  </si>
  <si>
    <t>20-12859</t>
  </si>
  <si>
    <t>Madison Littleman</t>
  </si>
  <si>
    <t>18-4772</t>
  </si>
  <si>
    <t>Margaret Rohlfs</t>
  </si>
  <si>
    <t>18-95353</t>
  </si>
  <si>
    <t>Maycie Merritt</t>
  </si>
  <si>
    <t>20-12862</t>
  </si>
  <si>
    <t>Rebecca Jones</t>
  </si>
  <si>
    <t>11-494522</t>
  </si>
  <si>
    <t>Savannah McDonald</t>
  </si>
  <si>
    <t>11-393851</t>
  </si>
  <si>
    <t>Torie Piskur</t>
  </si>
  <si>
    <t>7914-44517</t>
  </si>
  <si>
    <t>Anne Levasseur</t>
  </si>
  <si>
    <t>5914-7977</t>
  </si>
  <si>
    <t>Brianna Logsdon</t>
  </si>
  <si>
    <t>18-82609</t>
  </si>
  <si>
    <t>Heaven Cooper</t>
  </si>
  <si>
    <t>16-98627</t>
  </si>
  <si>
    <t>Josie Helton</t>
  </si>
  <si>
    <t>11-648885</t>
  </si>
  <si>
    <t>Laura Head</t>
  </si>
  <si>
    <t>17-10180</t>
  </si>
  <si>
    <t>Madelynn Napier</t>
  </si>
  <si>
    <t>11-747594</t>
  </si>
  <si>
    <t>Maya Coleman</t>
  </si>
  <si>
    <t>16-160942</t>
  </si>
  <si>
    <t>Taylor Booth</t>
  </si>
  <si>
    <t>20-3286</t>
  </si>
  <si>
    <t>Alexia Barnes</t>
  </si>
  <si>
    <t>8746-34664</t>
  </si>
  <si>
    <t>Allysen Coryell</t>
  </si>
  <si>
    <t>8069-33529</t>
  </si>
  <si>
    <t>Ashley Nelson</t>
  </si>
  <si>
    <t>16-44193</t>
  </si>
  <si>
    <t>Emma Layman</t>
  </si>
  <si>
    <t>17-43815</t>
  </si>
  <si>
    <t>Erika Taylor</t>
  </si>
  <si>
    <t>20-35097</t>
  </si>
  <si>
    <t>Faith Godby</t>
  </si>
  <si>
    <t>11-765785</t>
  </si>
  <si>
    <t>Haleigh Lawwell</t>
  </si>
  <si>
    <t>15-131516</t>
  </si>
  <si>
    <t>Kaitlyn Egan</t>
  </si>
  <si>
    <t>11-419948</t>
  </si>
  <si>
    <t>Kerrigan Welch</t>
  </si>
  <si>
    <t>11-406229</t>
  </si>
  <si>
    <t>Kiara Abanto</t>
  </si>
  <si>
    <t>15-191175</t>
  </si>
  <si>
    <t>Mckenna Ellen</t>
  </si>
  <si>
    <t>11-263717</t>
  </si>
  <si>
    <t>Megan Kelly</t>
  </si>
  <si>
    <t>11-404466</t>
  </si>
  <si>
    <t>Mickayla Shannon</t>
  </si>
  <si>
    <t>11-166235</t>
  </si>
  <si>
    <t>ReighAnn Oliphant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</si>
  <si>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</si>
  <si>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</si>
  <si>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</si>
  <si>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</si>
  <si>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</si>
  <si>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</si>
  <si>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</si>
  <si>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</si>
  <si>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</si>
  <si>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</si>
  <si>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</si>
  <si>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(TN) V</t>
  </si>
  <si>
    <t>Blue Mountain College V</t>
  </si>
  <si>
    <t>Campbellsville University V</t>
  </si>
  <si>
    <t>Cumberland University V</t>
  </si>
  <si>
    <t>Life University V</t>
  </si>
  <si>
    <t>Lindsey Wilson College V</t>
  </si>
  <si>
    <t>Marian University (IN) V</t>
  </si>
  <si>
    <t>Martin Methodist College V</t>
  </si>
  <si>
    <t>Midway University V</t>
  </si>
  <si>
    <t>Pikeville ,University Of V</t>
  </si>
  <si>
    <t>Shawnee State University V</t>
  </si>
  <si>
    <t>Tennessee Wesleyan College V</t>
  </si>
  <si>
    <t>Thomas More University V</t>
  </si>
  <si>
    <t>Union College V</t>
  </si>
  <si>
    <t>University of the Cumberlands V</t>
  </si>
  <si>
    <t>Team Totals</t>
  </si>
  <si>
    <t>*</t>
  </si>
  <si>
    <t>Team Game Average</t>
  </si>
  <si>
    <t>Bethel University (TN) JV1</t>
  </si>
  <si>
    <t>Martin Methodist College JV1</t>
  </si>
  <si>
    <t>Midway University JV1</t>
  </si>
  <si>
    <t>Pikeville ,University Of JV1</t>
  </si>
  <si>
    <t>Thomas More University JV1</t>
  </si>
  <si>
    <t>University of the Cumberlands JV1</t>
  </si>
  <si>
    <t>Baker Team Scores</t>
  </si>
  <si>
    <t>Bowled Traditional</t>
  </si>
  <si>
    <t>Bethel University (TN) JV</t>
  </si>
  <si>
    <t>Martin Methodist College JV</t>
  </si>
  <si>
    <t>Midway University JV</t>
  </si>
  <si>
    <t>Pikeville ,University Of JV</t>
  </si>
  <si>
    <t>Thomas More University JV</t>
  </si>
  <si>
    <t>SetecAstronomy</t>
  </si>
  <si>
    <t>University of the Cumberlands JV</t>
  </si>
  <si>
    <t>Qualifying Team Standings</t>
  </si>
  <si>
    <t>A12:AB26</t>
  </si>
  <si>
    <t>A12:A26</t>
  </si>
  <si>
    <t>Individual_Scores_Men_Var</t>
  </si>
  <si>
    <t>Cert. No: 6689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</si>
  <si>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</si>
  <si>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</si>
  <si>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</si>
  <si>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</si>
  <si>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</si>
  <si>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</si>
  <si>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</si>
  <si>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</si>
  <si>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A12:AB16</t>
  </si>
  <si>
    <t>A12:A16</t>
  </si>
  <si>
    <t>Individual_Scores_Men_JV</t>
  </si>
  <si>
    <t>Men's Jr. Varsity</t>
  </si>
  <si>
    <t>A12:AB25</t>
  </si>
  <si>
    <t>A12:A25</t>
  </si>
  <si>
    <t>Individual_Scores_Women_Var</t>
  </si>
  <si>
    <t>Women's Varsity</t>
  </si>
  <si>
    <t>Individual_Scores_Women_JV</t>
  </si>
  <si>
    <t>Women's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</si>
  <si>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</si>
  <si>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</si>
  <si>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</si>
  <si>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</si>
  <si>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</si>
  <si>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</si>
  <si>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</si>
  <si>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</si>
  <si>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</si>
  <si>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Indiv_Combined_Scores_Men</t>
  </si>
  <si>
    <t>B13:O232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</si>
  <si>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</si>
  <si>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</si>
  <si>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</si>
  <si>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</si>
  <si>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</si>
  <si>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</si>
  <si>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</si>
  <si>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</si>
  <si>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M13:M232</t>
  </si>
  <si>
    <t>B13:B232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</si>
  <si>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</si>
  <si>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</si>
  <si>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</si>
  <si>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</si>
  <si>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</si>
  <si>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</si>
  <si>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</si>
  <si>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</si>
  <si>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</si>
  <si>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</si>
  <si>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</si>
  <si>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</si>
  <si>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</si>
  <si>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</si>
  <si>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</si>
  <si>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</si>
  <si>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</si>
  <si>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</si>
  <si>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</si>
  <si>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</si>
  <si>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</si>
  <si>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</si>
  <si>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</si>
  <si>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</si>
  <si>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</si>
  <si>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</si>
  <si>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</si>
  <si>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</si>
  <si>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</si>
  <si>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</si>
  <si>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</si>
  <si>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</si>
  <si>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</si>
  <si>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</si>
  <si>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</si>
  <si>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</si>
  <si>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</si>
  <si>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</si>
  <si>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</si>
  <si>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</si>
  <si>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</si>
  <si>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</si>
  <si>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</si>
  <si>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</si>
  <si>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</si>
  <si>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</si>
  <si>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</si>
  <si>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</si>
  <si>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</si>
  <si>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</si>
  <si>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</si>
  <si>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</si>
  <si>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</si>
  <si>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</si>
  <si>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</si>
  <si>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</si>
  <si>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</si>
  <si>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</si>
  <si>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</si>
  <si>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</si>
  <si>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</si>
  <si>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</si>
  <si>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</si>
  <si>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</si>
  <si>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</si>
  <si>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</si>
  <si>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</si>
  <si>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</si>
  <si>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</si>
  <si>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</si>
  <si>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</si>
  <si>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</si>
  <si>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</si>
  <si>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</si>
  <si>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</si>
  <si>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</si>
  <si>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</si>
  <si>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</si>
  <si>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</si>
  <si>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</si>
  <si>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</si>
  <si>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</si>
  <si>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</si>
  <si>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</si>
  <si>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</si>
  <si>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</si>
  <si>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</si>
  <si>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</si>
  <si>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</si>
  <si>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</si>
  <si>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</si>
  <si>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</si>
  <si>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</si>
  <si>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</si>
  <si>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</si>
  <si>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</si>
  <si>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</si>
  <si>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</si>
  <si>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</si>
  <si>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</si>
  <si>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</si>
  <si>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</si>
  <si>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G178:L188</t>
  </si>
  <si>
    <t>E178:E188</t>
  </si>
  <si>
    <t>B178:B188</t>
  </si>
  <si>
    <t>C178:C188</t>
  </si>
  <si>
    <t>G189:L199</t>
  </si>
  <si>
    <t>E189:E199</t>
  </si>
  <si>
    <t>B189:B199</t>
  </si>
  <si>
    <t>C189:C199</t>
  </si>
  <si>
    <t>G200:L210</t>
  </si>
  <si>
    <t>E200:E210</t>
  </si>
  <si>
    <t>B200:B210</t>
  </si>
  <si>
    <t>C200:C210</t>
  </si>
  <si>
    <t>G211:L221</t>
  </si>
  <si>
    <t>E211:E221</t>
  </si>
  <si>
    <t>B211:B221</t>
  </si>
  <si>
    <t>C211:C221</t>
  </si>
  <si>
    <t>G222:L232</t>
  </si>
  <si>
    <t>E222:E232</t>
  </si>
  <si>
    <t>B222:B232</t>
  </si>
  <si>
    <t>C222:C232</t>
  </si>
  <si>
    <t>Total Pins Bowled:</t>
  </si>
  <si>
    <t>Field Ave::</t>
  </si>
  <si>
    <t>Indiv_Combined_Scores_Women</t>
  </si>
  <si>
    <t>B13:O221</t>
  </si>
  <si>
    <t>M13:M221</t>
  </si>
  <si>
    <t>B13:B221</t>
  </si>
  <si>
    <t xml:space="preserve">Bethel University (TN) V </t>
  </si>
  <si>
    <t xml:space="preserve">Blue Mountain College V </t>
  </si>
  <si>
    <t xml:space="preserve">Campbellsville University V </t>
  </si>
  <si>
    <t xml:space="preserve"> V </t>
  </si>
  <si>
    <t xml:space="preserve">Cumberland University V </t>
  </si>
  <si>
    <t xml:space="preserve">Life University V </t>
  </si>
  <si>
    <t xml:space="preserve">Lindsey Wilson College V </t>
  </si>
  <si>
    <t xml:space="preserve">Marian University (IN) V </t>
  </si>
  <si>
    <t xml:space="preserve">Martin Methodist College V </t>
  </si>
  <si>
    <t xml:space="preserve">Midway University V </t>
  </si>
  <si>
    <t xml:space="preserve">Pikeville ,University Of V </t>
  </si>
  <si>
    <t xml:space="preserve">Shawnee State University V </t>
  </si>
  <si>
    <t xml:space="preserve">Tennessee Wesleyan College V </t>
  </si>
  <si>
    <t xml:space="preserve">Thomas More University V </t>
  </si>
  <si>
    <t xml:space="preserve">Union College V </t>
  </si>
  <si>
    <t xml:space="preserve">University of the Cumberlands V </t>
  </si>
  <si>
    <t xml:space="preserve"> JV1 </t>
  </si>
  <si>
    <t xml:space="preserve">Martin Methodist College JV1 </t>
  </si>
  <si>
    <t xml:space="preserve">Midway University JV1 </t>
  </si>
  <si>
    <t xml:space="preserve">Pikeville ,University Of JV1 </t>
  </si>
  <si>
    <t xml:space="preserve">Thomas More University JV1 </t>
  </si>
  <si>
    <t xml:space="preserve">Bethel University (TN)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</si>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</sst>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7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/>
    <xf numFmtId="0" fontId="20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/>
    <xf numFmtId="0" fontId="25" fillId="0" borderId="0" xfId="0" applyNumberFormat="1" applyFont="1" applyFill="1" applyBorder="1"/>
    <xf numFmtId="0" fontId="26" fillId="0" borderId="0" xfId="0" applyNumberFormat="1" applyFont="1" applyFill="1" applyBorder="1"/>
    <xf numFmtId="0" fontId="27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29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1" fillId="0" borderId="0" xfId="0" quotePrefix="1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14" fillId="0" borderId="10" xfId="0" applyNumberFormat="1" applyFont="1" applyFill="1" applyBorder="1" applyAlignment="1">
      <alignment horizontal="center"/>
    </xf>
    <xf numFmtId="0" fontId="14" fillId="0" borderId="2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 applyProtection="1">
      <alignment horizontal="center"/>
      <protection hidden="1"/>
    </xf>
    <xf numFmtId="0" fontId="36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7" fillId="0" borderId="0" xfId="0" applyNumberFormat="1" applyFont="1" applyFill="1" applyBorder="1" applyProtection="1">
      <protection hidden="1"/>
    </xf>
    <xf numFmtId="0" fontId="1" fillId="0" borderId="0" xfId="0" applyFont="1" applyProtection="1">
      <protection locked="0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83" activePane="bottomRight" state="frozen"/>
      <selection pane="topRight" activeCell="B1" sqref="B1"/>
      <selection pane="bottomLeft" activeCell="A10" sqref="A10"/>
      <selection pane="bottomRight" activeCell="M119" sqref="M119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5" t="s">
        <v>0</v>
      </c>
      <c r="B1" s="95"/>
      <c r="C1" s="95"/>
      <c r="D1" s="95"/>
      <c r="E1" s="95"/>
      <c r="F1" s="95"/>
      <c r="G1" s="95"/>
      <c r="H1" s="96"/>
      <c r="I1" s="95"/>
      <c r="J1" s="96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149999999999999" customHeight="1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28</v>
      </c>
      <c r="E11" s="1" t="s">
        <v>29</v>
      </c>
      <c r="F11" s="94"/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IFERROR(INDEX(B11:B23, SMALL(IF("V"=F11:F23, ROW(F11:F23)-MIN(ROW(F11:F23))+1, ""), ROW() -10 )), "")</f>
        <v>Bethel University (TN)</v>
      </c>
      <c r="AC11" s="13">
        <f t="array" ref="AC11">IFERROR(INDEX(C11:C23, SMALL(IF("V"=F11:F23, ROW(F11:F23)-MIN(ROW(F11:F23))+1, ""), ROW() -10 )), "")</f>
        <v>0</v>
      </c>
      <c r="AD11" s="13" t="str">
        <f t="array" ref="AD11">IFERROR(INDEX(D11:D23, SMALL(IF("V"=F11:F23, ROW(F11:F23)-MIN(ROW(F11:F23))+1, ""), ROW() -10 )), "")</f>
        <v>8468-4444</v>
      </c>
      <c r="AE11" s="13" t="str">
        <f t="array" ref="AE11">IFERROR(INDEX(E11:E23, SMALL(IF("V"=F11:F23, ROW(F11:F23)-MIN(ROW(F11:F23))+1, ""), ROW() -10 )), "")</f>
        <v>Dalton Tilghman</v>
      </c>
      <c r="AF11" s="13" t="str">
        <f t="array" ref="AF11">IFERROR(INDEX(B11:B23, SMALL(IF(ISNUMBER(SEARCH("JV1",F11:F23)), ROW(F11:F23)-MIN(ROW(F11:F23))+1, ""), ROW() -10 )), "")</f>
        <v/>
      </c>
      <c r="AG11" s="13" t="str">
        <f t="array" ref="AG11">IFERROR(INDEX(C11:C23, SMALL(IF(ISNUMBER(SEARCH("JV1",F11:F23)), ROW(F11:F23)-MIN(ROW(F11:F23))+1, ""), ROW() -10 )), "")</f>
        <v/>
      </c>
      <c r="AH11" s="13" t="str">
        <f t="array" ref="AH11">IFERROR(INDEX(D11:D23, SMALL(IF(ISNUMBER(SEARCH("JV1",F11:F23)), ROW(F11:F23)-MIN(ROW(F11:F23))+1, ""), ROW() -10 )), "")</f>
        <v/>
      </c>
      <c r="AI11" s="13" t="str">
        <f t="array" ref="AI11">IFERROR(INDEX(E11:E23, SMALL(IF(ISNUMBER(SEARCH("JV1",F11:F23)), ROW(F11:F23)-MIN(ROW(F11:F23))+1, ""), ROW() -10 )), "")</f>
        <v/>
      </c>
      <c r="AJ11" s="13" t="str">
        <f t="array" ref="AJ11">IFERROR(INDEX(B11:B23, SMALL(IF(ISNUMBER(SEARCH("JV2",F11:F23)), ROW(F11:F23)-MIN(ROW(F11:F23))+1, ""), ROW() -10 )), "")</f>
        <v/>
      </c>
      <c r="AK11" s="13" t="str">
        <f t="array" ref="AK11">IFERROR(INDEX(C11:C23, SMALL(IF(ISNUMBER(SEARCH("JV2",F11:F23)), ROW(F11:F23)-MIN(ROW(F11:F23))+1, ""), ROW() -10 )), "")</f>
        <v/>
      </c>
      <c r="AL11" s="13" t="str">
        <f t="array" ref="AL11">IFERROR(INDEX(D11:D23, SMALL(IF(ISNUMBER(SEARCH("JV2",F11:F23)), ROW(F11:F23)-MIN(ROW(F11:F23))+1, ""), ROW() -10 )), "")</f>
        <v/>
      </c>
      <c r="AM11" s="13" t="str">
        <f t="array" ref="AM11">IFERROR(INDEX(E11:E23, SMALL(IF(ISNUMBER(SEARCH("JV2",F11:F23)), ROW(F11:F23)-MIN(ROW(F11:F23))+1, ""), ROW() -10 )), "")</f>
        <v/>
      </c>
    </row>
    <row r="12" spans="1:54" s="13" customFormat="1" ht="15" customHeight="1">
      <c r="B12" s="21" t="s">
        <v>27</v>
      </c>
      <c r="C12" s="1"/>
      <c r="D12" s="22" t="s">
        <v>31</v>
      </c>
      <c r="E12" s="1" t="s">
        <v>32</v>
      </c>
      <c r="F12" s="94"/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IFERROR(INDEX(B11:B23, SMALL(IF("V"=F11:F23, ROW(F11:F23)-MIN(ROW(F11:F23))+1, ""), ROW() -10 )), "")</f>
        <v>Bethel University (TN)</v>
      </c>
      <c r="AC12" s="13">
        <f t="array" ref="AC12">IFERROR(INDEX(C11:C23, SMALL(IF("V"=F11:F23, ROW(F11:F23)-MIN(ROW(F11:F23))+1, ""), ROW() -10 )), "")</f>
        <v>0</v>
      </c>
      <c r="AD12" s="13" t="str">
        <f t="array" ref="AD12">IFERROR(INDEX(D11:D23, SMALL(IF("V"=F11:F23, ROW(F11:F23)-MIN(ROW(F11:F23))+1, ""), ROW() -10 )), "")</f>
        <v>17-84082</v>
      </c>
      <c r="AE12" s="13" t="str">
        <f t="array" ref="AE12">IFERROR(INDEX(E11:E23, SMALL(IF("V"=F11:F23, ROW(F11:F23)-MIN(ROW(F11:F23))+1, ""), ROW() -10 )), "")</f>
        <v>Daniel Belew</v>
      </c>
      <c r="AF12" s="13" t="str">
        <f t="array" ref="AF12">IFERROR(INDEX(B11:B23, SMALL(IF(ISNUMBER(SEARCH("JV1",F11:F23)), ROW(F11:F23)-MIN(ROW(F11:F23))+1, ""), ROW() -10 )), "")</f>
        <v/>
      </c>
      <c r="AG12" s="13" t="str">
        <f t="array" ref="AG12">IFERROR(INDEX(C11:C23, SMALL(IF(ISNUMBER(SEARCH("JV1",F11:F23)), ROW(F11:F23)-MIN(ROW(F11:F23))+1, ""), ROW() -10 )), "")</f>
        <v/>
      </c>
      <c r="AH12" s="13" t="str">
        <f t="array" ref="AH12">IFERROR(INDEX(D11:D23, SMALL(IF(ISNUMBER(SEARCH("JV1",F11:F23)), ROW(F11:F23)-MIN(ROW(F11:F23))+1, ""), ROW() -10 )), "")</f>
        <v/>
      </c>
      <c r="AI12" s="13" t="str">
        <f t="array" ref="AI12">IFERROR(INDEX(E11:E23, SMALL(IF(ISNUMBER(SEARCH("JV1",F11:F23)), ROW(F11:F23)-MIN(ROW(F11:F23))+1, ""), ROW() -10 )), "")</f>
        <v/>
      </c>
      <c r="AJ12" s="13" t="str">
        <f t="array" ref="AJ12">IFERROR(INDEX(B11:B23, SMALL(IF(ISNUMBER(SEARCH("JV2",F11:F23)), ROW(F11:F23)-MIN(ROW(F11:F23))+1, ""), ROW() -10 )), "")</f>
        <v/>
      </c>
      <c r="AK12" s="13" t="str">
        <f t="array" ref="AK12">IFERROR(INDEX(C11:C23, SMALL(IF(ISNUMBER(SEARCH("JV2",F11:F23)), ROW(F11:F23)-MIN(ROW(F11:F23))+1, ""), ROW() -10 )), "")</f>
        <v/>
      </c>
      <c r="AL12" s="13" t="str">
        <f t="array" ref="AL12">IFERROR(INDEX(D11:D23, SMALL(IF(ISNUMBER(SEARCH("JV2",F11:F23)), ROW(F11:F23)-MIN(ROW(F11:F23))+1, ""), ROW() -10 )), "")</f>
        <v/>
      </c>
      <c r="AM12" s="13" t="str">
        <f t="array" ref="AM12">IFERROR(INDEX(E11:E23, SMALL(IF(ISNUMBER(SEARCH("JV2",F11:F23)), ROW(F11:F23)-MIN(ROW(F11:F23))+1, ""), ROW() -10 )), "")</f>
        <v/>
      </c>
    </row>
    <row r="13" spans="1:54" s="13" customFormat="1" ht="15" customHeight="1">
      <c r="B13" s="21" t="s">
        <v>27</v>
      </c>
      <c r="C13" s="1"/>
      <c r="D13" s="22" t="s">
        <v>33</v>
      </c>
      <c r="E13" s="1" t="s">
        <v>34</v>
      </c>
      <c r="F13" s="94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IFERROR(INDEX(B11:B23, SMALL(IF("V"=F11:F23, ROW(F11:F23)-MIN(ROW(F11:F23))+1, ""), ROW() -10 )), "")</f>
        <v>Bethel University (TN)</v>
      </c>
      <c r="AC13" s="13">
        <f t="array" ref="AC13">IFERROR(INDEX(C11:C23, SMALL(IF("V"=F11:F23, ROW(F11:F23)-MIN(ROW(F11:F23))+1, ""), ROW() -10 )), "")</f>
        <v>0</v>
      </c>
      <c r="AD13" s="13" t="str">
        <f t="array" ref="AD13">IFERROR(INDEX(D11:D23, SMALL(IF("V"=F11:F23, ROW(F11:F23)-MIN(ROW(F11:F23))+1, ""), ROW() -10 )), "")</f>
        <v>8914-2011</v>
      </c>
      <c r="AE13" s="13" t="str">
        <f t="array" ref="AE13">IFERROR(INDEX(E11:E23, SMALL(IF("V"=F11:F23, ROW(F11:F23)-MIN(ROW(F11:F23))+1, ""), ROW() -10 )), "")</f>
        <v>Evan Kiefer</v>
      </c>
      <c r="AF13" s="13" t="str">
        <f t="array" ref="AF13">IFERROR(INDEX(B11:B23, SMALL(IF(ISNUMBER(SEARCH("JV1",F11:F23)), ROW(F11:F23)-MIN(ROW(F11:F23))+1, ""), ROW() -10 )), "")</f>
        <v/>
      </c>
      <c r="AG13" s="13" t="str">
        <f t="array" ref="AG13">IFERROR(INDEX(C11:C23, SMALL(IF(ISNUMBER(SEARCH("JV1",F11:F23)), ROW(F11:F23)-MIN(ROW(F11:F23))+1, ""), ROW() -10 )), "")</f>
        <v/>
      </c>
      <c r="AH13" s="13" t="str">
        <f t="array" ref="AH13">IFERROR(INDEX(D11:D23, SMALL(IF(ISNUMBER(SEARCH("JV1",F11:F23)), ROW(F11:F23)-MIN(ROW(F11:F23))+1, ""), ROW() -10 )), "")</f>
        <v/>
      </c>
      <c r="AI13" s="13" t="str">
        <f t="array" ref="AI13">IFERROR(INDEX(E11:E23, SMALL(IF(ISNUMBER(SEARCH("JV1",F11:F23)), ROW(F11:F23)-MIN(ROW(F11:F23))+1, ""), ROW() -10 )), "")</f>
        <v/>
      </c>
      <c r="AJ13" s="13" t="str">
        <f t="array" ref="AJ13">IFERROR(INDEX(B11:B23, SMALL(IF(ISNUMBER(SEARCH("JV2",F11:F23)), ROW(F11:F23)-MIN(ROW(F11:F23))+1, ""), ROW() -10 )), "")</f>
        <v/>
      </c>
      <c r="AK13" s="13" t="str">
        <f t="array" ref="AK13">IFERROR(INDEX(C11:C23, SMALL(IF(ISNUMBER(SEARCH("JV2",F11:F23)), ROW(F11:F23)-MIN(ROW(F11:F23))+1, ""), ROW() -10 )), "")</f>
        <v/>
      </c>
      <c r="AL13" s="13" t="str">
        <f t="array" ref="AL13">IFERROR(INDEX(D11:D23, SMALL(IF(ISNUMBER(SEARCH("JV2",F11:F23)), ROW(F11:F23)-MIN(ROW(F11:F23))+1, ""), ROW() -10 )), "")</f>
        <v/>
      </c>
      <c r="AM13" s="13" t="str">
        <f t="array" ref="AM13">IFERROR(INDEX(E11:E23, SMALL(IF(ISNUMBER(SEARCH("JV2",F11:F23)), ROW(F11:F23)-MIN(ROW(F11:F23))+1, ""), ROW() -10 )), "")</f>
        <v/>
      </c>
    </row>
    <row r="14" spans="1:54" s="13" customFormat="1" ht="15" customHeight="1">
      <c r="B14" s="21" t="s">
        <v>27</v>
      </c>
      <c r="C14" s="1"/>
      <c r="D14" s="22" t="s">
        <v>35</v>
      </c>
      <c r="E14" s="1" t="s">
        <v>36</v>
      </c>
      <c r="F14" s="94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IFERROR(INDEX(B11:B23, SMALL(IF("V"=F11:F23, ROW(F11:F23)-MIN(ROW(F11:F23))+1, ""), ROW() -10 )), "")</f>
        <v>Bethel University (TN)</v>
      </c>
      <c r="AC14" s="13">
        <f t="array" ref="AC14">IFERROR(INDEX(C11:C23, SMALL(IF("V"=F11:F23, ROW(F11:F23)-MIN(ROW(F11:F23))+1, ""), ROW() -10 )), "")</f>
        <v>0</v>
      </c>
      <c r="AD14" s="13" t="str">
        <f t="array" ref="AD14">IFERROR(INDEX(D11:D23, SMALL(IF("V"=F11:F23, ROW(F11:F23)-MIN(ROW(F11:F23))+1, ""), ROW() -10 )), "")</f>
        <v>19-1989</v>
      </c>
      <c r="AE14" s="13" t="str">
        <f t="array" ref="AE14">IFERROR(INDEX(E11:E23, SMALL(IF("V"=F11:F23, ROW(F11:F23)-MIN(ROW(F11:F23))+1, ""), ROW() -10 )), "")</f>
        <v>Jackson Henderson</v>
      </c>
      <c r="AF14" s="13" t="str">
        <f t="array" ref="AF14">IFERROR(INDEX(B11:B23, SMALL(IF(ISNUMBER(SEARCH("JV1",F11:F23)), ROW(F11:F23)-MIN(ROW(F11:F23))+1, ""), ROW() -10 )), "")</f>
        <v/>
      </c>
      <c r="AG14" s="13" t="str">
        <f t="array" ref="AG14">IFERROR(INDEX(C11:C23, SMALL(IF(ISNUMBER(SEARCH("JV1",F11:F23)), ROW(F11:F23)-MIN(ROW(F11:F23))+1, ""), ROW() -10 )), "")</f>
        <v/>
      </c>
      <c r="AH14" s="13" t="str">
        <f t="array" ref="AH14">IFERROR(INDEX(D11:D23, SMALL(IF(ISNUMBER(SEARCH("JV1",F11:F23)), ROW(F11:F23)-MIN(ROW(F11:F23))+1, ""), ROW() -10 )), "")</f>
        <v/>
      </c>
      <c r="AI14" s="13" t="str">
        <f t="array" ref="AI14">IFERROR(INDEX(E11:E23, SMALL(IF(ISNUMBER(SEARCH("JV1",F11:F23)), ROW(F11:F23)-MIN(ROW(F11:F23))+1, ""), ROW() -10 )), "")</f>
        <v/>
      </c>
      <c r="AJ14" s="13" t="str">
        <f t="array" ref="AJ14">IFERROR(INDEX(B11:B23, SMALL(IF(ISNUMBER(SEARCH("JV2",F11:F23)), ROW(F11:F23)-MIN(ROW(F11:F23))+1, ""), ROW() -10 )), "")</f>
        <v/>
      </c>
      <c r="AK14" s="13" t="str">
        <f t="array" ref="AK14">IFERROR(INDEX(C11:C23, SMALL(IF(ISNUMBER(SEARCH("JV2",F11:F23)), ROW(F11:F23)-MIN(ROW(F11:F23))+1, ""), ROW() -10 )), "")</f>
        <v/>
      </c>
      <c r="AL14" s="13" t="str">
        <f t="array" ref="AL14">IFERROR(INDEX(D11:D23, SMALL(IF(ISNUMBER(SEARCH("JV2",F11:F23)), ROW(F11:F23)-MIN(ROW(F11:F23))+1, ""), ROW() -10 )), "")</f>
        <v/>
      </c>
      <c r="AM14" s="13" t="str">
        <f t="array" ref="AM14">IFERROR(INDEX(E11:E23, SMALL(IF(ISNUMBER(SEARCH("JV2",F11:F23)), ROW(F11:F23)-MIN(ROW(F11:F23))+1, ""), ROW() -10 )), "")</f>
        <v/>
      </c>
    </row>
    <row r="15" spans="1:54" s="13" customFormat="1" ht="15" customHeight="1">
      <c r="B15" s="21" t="s">
        <v>27</v>
      </c>
      <c r="C15" s="1"/>
      <c r="D15" s="22" t="s">
        <v>37</v>
      </c>
      <c r="E15" s="1" t="s">
        <v>38</v>
      </c>
      <c r="F15" s="94"/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IFERROR(INDEX(B11:B23, SMALL(IF("V"=F11:F23, ROW(F11:F23)-MIN(ROW(F11:F23))+1, ""), ROW() -10 )), "")</f>
        <v>Bethel University (TN)</v>
      </c>
      <c r="AC15" s="13">
        <f t="array" ref="AC15">IFERROR(INDEX(C11:C23, SMALL(IF("V"=F11:F23, ROW(F11:F23)-MIN(ROW(F11:F23))+1, ""), ROW() -10 )), "")</f>
        <v>0</v>
      </c>
      <c r="AD15" s="13" t="str">
        <f t="array" ref="AD15">IFERROR(INDEX(D11:D23, SMALL(IF("V"=F11:F23, ROW(F11:F23)-MIN(ROW(F11:F23))+1, ""), ROW() -10 )), "")</f>
        <v>9281-11588</v>
      </c>
      <c r="AE15" s="13" t="str">
        <f t="array" ref="AE15">IFERROR(INDEX(E11:E23, SMALL(IF("V"=F11:F23, ROW(F11:F23)-MIN(ROW(F11:F23))+1, ""), ROW() -10 )), "")</f>
        <v>James Johnson</v>
      </c>
      <c r="AF15" s="13" t="str">
        <f t="array" ref="AF15">IFERROR(INDEX(B11:B23, SMALL(IF(ISNUMBER(SEARCH("JV1",F11:F23)), ROW(F11:F23)-MIN(ROW(F11:F23))+1, ""), ROW() -10 )), "")</f>
        <v/>
      </c>
      <c r="AG15" s="13" t="str">
        <f t="array" ref="AG15">IFERROR(INDEX(C11:C23, SMALL(IF(ISNUMBER(SEARCH("JV1",F11:F23)), ROW(F11:F23)-MIN(ROW(F11:F23))+1, ""), ROW() -10 )), "")</f>
        <v/>
      </c>
      <c r="AH15" s="13" t="str">
        <f t="array" ref="AH15">IFERROR(INDEX(D11:D23, SMALL(IF(ISNUMBER(SEARCH("JV1",F11:F23)), ROW(F11:F23)-MIN(ROW(F11:F23))+1, ""), ROW() -10 )), "")</f>
        <v/>
      </c>
      <c r="AI15" s="13" t="str">
        <f t="array" ref="AI15">IFERROR(INDEX(E11:E23, SMALL(IF(ISNUMBER(SEARCH("JV1",F11:F23)), ROW(F11:F23)-MIN(ROW(F11:F23))+1, ""), ROW() -10 )), "")</f>
        <v/>
      </c>
      <c r="AJ15" s="13" t="str">
        <f t="array" ref="AJ15">IFERROR(INDEX(B11:B23, SMALL(IF(ISNUMBER(SEARCH("JV2",F11:F23)), ROW(F11:F23)-MIN(ROW(F11:F23))+1, ""), ROW() -10 )), "")</f>
        <v/>
      </c>
      <c r="AK15" s="13" t="str">
        <f t="array" ref="AK15">IFERROR(INDEX(C11:C23, SMALL(IF(ISNUMBER(SEARCH("JV2",F11:F23)), ROW(F11:F23)-MIN(ROW(F11:F23))+1, ""), ROW() -10 )), "")</f>
        <v/>
      </c>
      <c r="AL15" s="13" t="str">
        <f t="array" ref="AL15">IFERROR(INDEX(D11:D23, SMALL(IF(ISNUMBER(SEARCH("JV2",F11:F23)), ROW(F11:F23)-MIN(ROW(F11:F23))+1, ""), ROW() -10 )), "")</f>
        <v/>
      </c>
      <c r="AM15" s="13" t="str">
        <f t="array" ref="AM15">IFERROR(INDEX(E11:E23, SMALL(IF(ISNUMBER(SEARCH("JV2",F11:F23)), ROW(F11:F23)-MIN(ROW(F11:F23))+1, ""), ROW() -10 )), "")</f>
        <v/>
      </c>
    </row>
    <row r="16" spans="1:54" s="13" customFormat="1" ht="15" customHeight="1">
      <c r="B16" s="21" t="s">
        <v>27</v>
      </c>
      <c r="C16" s="1"/>
      <c r="D16" s="22" t="s">
        <v>39</v>
      </c>
      <c r="E16" s="1" t="s">
        <v>40</v>
      </c>
      <c r="F16" s="94" t="s">
        <v>14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IFERROR(INDEX(B11:B23, SMALL(IF("V"=F11:F23, ROW(F11:F23)-MIN(ROW(F11:F23))+1, ""), ROW() -10 )), "")</f>
        <v>Bethel University (TN)</v>
      </c>
      <c r="AC16" s="13">
        <f t="array" ref="AC16">IFERROR(INDEX(C11:C23, SMALL(IF("V"=F11:F23, ROW(F11:F23)-MIN(ROW(F11:F23))+1, ""), ROW() -10 )), "")</f>
        <v>0</v>
      </c>
      <c r="AD16" s="13" t="str">
        <f t="array" ref="AD16">IFERROR(INDEX(D11:D23, SMALL(IF("V"=F11:F23, ROW(F11:F23)-MIN(ROW(F11:F23))+1, ""), ROW() -10 )), "")</f>
        <v>11-464349</v>
      </c>
      <c r="AE16" s="13" t="str">
        <f t="array" ref="AE16">IFERROR(INDEX(E11:E23, SMALL(IF("V"=F11:F23, ROW(F11:F23)-MIN(ROW(F11:F23))+1, ""), ROW() -10 )), "")</f>
        <v>Logan Goodman</v>
      </c>
      <c r="AF16" s="13" t="str">
        <f t="array" ref="AF16">IFERROR(INDEX(B11:B23, SMALL(IF(ISNUMBER(SEARCH("JV1",F11:F23)), ROW(F11:F23)-MIN(ROW(F11:F23))+1, ""), ROW() -10 )), "")</f>
        <v/>
      </c>
      <c r="AG16" s="13" t="str">
        <f t="array" ref="AG16">IFERROR(INDEX(C11:C23, SMALL(IF(ISNUMBER(SEARCH("JV1",F11:F23)), ROW(F11:F23)-MIN(ROW(F11:F23))+1, ""), ROW() -10 )), "")</f>
        <v/>
      </c>
      <c r="AH16" s="13" t="str">
        <f t="array" ref="AH16">IFERROR(INDEX(D11:D23, SMALL(IF(ISNUMBER(SEARCH("JV1",F11:F23)), ROW(F11:F23)-MIN(ROW(F11:F23))+1, ""), ROW() -10 )), "")</f>
        <v/>
      </c>
      <c r="AI16" s="13" t="str">
        <f t="array" ref="AI16">IFERROR(INDEX(E11:E23, SMALL(IF(ISNUMBER(SEARCH("JV1",F11:F23)), ROW(F11:F23)-MIN(ROW(F11:F23))+1, ""), ROW() -10 )), "")</f>
        <v/>
      </c>
      <c r="AJ16" s="13" t="str">
        <f t="array" ref="AJ16">IFERROR(INDEX(B11:B23, SMALL(IF(ISNUMBER(SEARCH("JV2",F11:F23)), ROW(F11:F23)-MIN(ROW(F11:F23))+1, ""), ROW() -10 )), "")</f>
        <v/>
      </c>
      <c r="AK16" s="13" t="str">
        <f t="array" ref="AK16">IFERROR(INDEX(C11:C23, SMALL(IF(ISNUMBER(SEARCH("JV2",F11:F23)), ROW(F11:F23)-MIN(ROW(F11:F23))+1, ""), ROW() -10 )), "")</f>
        <v/>
      </c>
      <c r="AL16" s="13" t="str">
        <f t="array" ref="AL16">IFERROR(INDEX(D11:D23, SMALL(IF(ISNUMBER(SEARCH("JV2",F11:F23)), ROW(F11:F23)-MIN(ROW(F11:F23))+1, ""), ROW() -10 )), "")</f>
        <v/>
      </c>
      <c r="AM16" s="13" t="str">
        <f t="array" ref="AM16">IFERROR(INDEX(E11:E23, SMALL(IF(ISNUMBER(SEARCH("JV2",F11:F23)), ROW(F11:F23)-MIN(ROW(F11:F23))+1, ""), ROW() -10 )), "")</f>
        <v/>
      </c>
    </row>
    <row r="17" spans="2:39" s="13" customFormat="1" ht="15" customHeight="1">
      <c r="B17" s="21" t="s">
        <v>27</v>
      </c>
      <c r="C17" s="1"/>
      <c r="D17" s="22" t="s">
        <v>41</v>
      </c>
      <c r="E17" s="1" t="s">
        <v>42</v>
      </c>
      <c r="F17" s="94" t="s">
        <v>14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IFERROR(INDEX(B11:B23, SMALL(IF("V"=F11:F23, ROW(F11:F23)-MIN(ROW(F11:F23))+1, ""), ROW() -10 )), "")</f>
        <v>Bethel University (TN)</v>
      </c>
      <c r="AC17" s="13">
        <f t="array" ref="AC17">IFERROR(INDEX(C11:C23, SMALL(IF("V"=F11:F23, ROW(F11:F23)-MIN(ROW(F11:F23))+1, ""), ROW() -10 )), "")</f>
        <v>0</v>
      </c>
      <c r="AD17" s="13" t="str">
        <f t="array" ref="AD17">IFERROR(INDEX(D11:D23, SMALL(IF("V"=F11:F23, ROW(F11:F23)-MIN(ROW(F11:F23))+1, ""), ROW() -10 )), "")</f>
        <v>5569-7185</v>
      </c>
      <c r="AE17" s="13" t="str">
        <f t="array" ref="AE17">IFERROR(INDEX(E11:E23, SMALL(IF("V"=F11:F23, ROW(F11:F23)-MIN(ROW(F11:F23))+1, ""), ROW() -10 )), "")</f>
        <v>Mathew Crawford</v>
      </c>
      <c r="AF17" s="13" t="str">
        <f t="array" ref="AF17">IFERROR(INDEX(B11:B23, SMALL(IF(ISNUMBER(SEARCH("JV1",F11:F23)), ROW(F11:F23)-MIN(ROW(F11:F23))+1, ""), ROW() -10 )), "")</f>
        <v/>
      </c>
      <c r="AG17" s="13" t="str">
        <f t="array" ref="AG17">IFERROR(INDEX(C11:C23, SMALL(IF(ISNUMBER(SEARCH("JV1",F11:F23)), ROW(F11:F23)-MIN(ROW(F11:F23))+1, ""), ROW() -10 )), "")</f>
        <v/>
      </c>
      <c r="AH17" s="13" t="str">
        <f t="array" ref="AH17">IFERROR(INDEX(D11:D23, SMALL(IF(ISNUMBER(SEARCH("JV1",F11:F23)), ROW(F11:F23)-MIN(ROW(F11:F23))+1, ""), ROW() -10 )), "")</f>
        <v/>
      </c>
      <c r="AI17" s="13" t="str">
        <f t="array" ref="AI17">IFERROR(INDEX(E11:E23, SMALL(IF(ISNUMBER(SEARCH("JV1",F11:F23)), ROW(F11:F23)-MIN(ROW(F11:F23))+1, ""), ROW() -10 )), "")</f>
        <v/>
      </c>
      <c r="AJ17" s="13" t="str">
        <f t="array" ref="AJ17">IFERROR(INDEX(B11:B23, SMALL(IF(ISNUMBER(SEARCH("JV2",F11:F23)), ROW(F11:F23)-MIN(ROW(F11:F23))+1, ""), ROW() -10 )), "")</f>
        <v/>
      </c>
      <c r="AK17" s="13" t="str">
        <f t="array" ref="AK17">IFERROR(INDEX(C11:C23, SMALL(IF(ISNUMBER(SEARCH("JV2",F11:F23)), ROW(F11:F23)-MIN(ROW(F11:F23))+1, ""), ROW() -10 )), "")</f>
        <v/>
      </c>
      <c r="AL17" s="13" t="str">
        <f t="array" ref="AL17">IFERROR(INDEX(D11:D23, SMALL(IF(ISNUMBER(SEARCH("JV2",F11:F23)), ROW(F11:F23)-MIN(ROW(F11:F23))+1, ""), ROW() -10 )), "")</f>
        <v/>
      </c>
      <c r="AM17" s="13" t="str">
        <f t="array" ref="AM17">IFERROR(INDEX(E11:E23, SMALL(IF(ISNUMBER(SEARCH("JV2",F11:F23)), ROW(F11:F23)-MIN(ROW(F11:F23))+1, ""), ROW() -10 )), "")</f>
        <v/>
      </c>
    </row>
    <row r="18" spans="2:39" s="13" customFormat="1" ht="15" customHeight="1">
      <c r="B18" s="21" t="s">
        <v>27</v>
      </c>
      <c r="C18" s="1"/>
      <c r="D18" s="22" t="s">
        <v>43</v>
      </c>
      <c r="E18" s="1" t="s">
        <v>44</v>
      </c>
      <c r="F18" s="94" t="s">
        <v>14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IFERROR(INDEX(B11:B23, SMALL(IF("V"=F11:F23, ROW(F11:F23)-MIN(ROW(F11:F23))+1, ""), ROW() -10 )), "")</f>
        <v>Bethel University (TN)</v>
      </c>
      <c r="AC18" s="13">
        <f t="array" ref="AC18">IFERROR(INDEX(C11:C23, SMALL(IF("V"=F11:F23, ROW(F11:F23)-MIN(ROW(F11:F23))+1, ""), ROW() -10 )), "")</f>
        <v>0</v>
      </c>
      <c r="AD18" s="13" t="str">
        <f t="array" ref="AD18">IFERROR(INDEX(D11:D23, SMALL(IF("V"=F11:F23, ROW(F11:F23)-MIN(ROW(F11:F23))+1, ""), ROW() -10 )), "")</f>
        <v>11-398807</v>
      </c>
      <c r="AE18" s="13" t="str">
        <f t="array" ref="AE18">IFERROR(INDEX(E11:E23, SMALL(IF("V"=F11:F23, ROW(F11:F23)-MIN(ROW(F11:F23))+1, ""), ROW() -10 )), "")</f>
        <v>Richard (Trey) Martin</v>
      </c>
      <c r="AF18" s="13" t="str">
        <f t="array" ref="AF18">IFERROR(INDEX(B11:B23, SMALL(IF(ISNUMBER(SEARCH("JV1",F11:F23)), ROW(F11:F23)-MIN(ROW(F11:F23))+1, ""), ROW() -10 )), "")</f>
        <v/>
      </c>
      <c r="AG18" s="13" t="str">
        <f t="array" ref="AG18">IFERROR(INDEX(C11:C23, SMALL(IF(ISNUMBER(SEARCH("JV1",F11:F23)), ROW(F11:F23)-MIN(ROW(F11:F23))+1, ""), ROW() -10 )), "")</f>
        <v/>
      </c>
      <c r="AH18" s="13" t="str">
        <f t="array" ref="AH18">IFERROR(INDEX(D11:D23, SMALL(IF(ISNUMBER(SEARCH("JV1",F11:F23)), ROW(F11:F23)-MIN(ROW(F11:F23))+1, ""), ROW() -10 )), "")</f>
        <v/>
      </c>
      <c r="AI18" s="13" t="str">
        <f t="array" ref="AI18">IFERROR(INDEX(E11:E23, SMALL(IF(ISNUMBER(SEARCH("JV1",F11:F23)), ROW(F11:F23)-MIN(ROW(F11:F23))+1, ""), ROW() -10 )), "")</f>
        <v/>
      </c>
      <c r="AJ18" s="13" t="str">
        <f t="array" ref="AJ18">IFERROR(INDEX(B11:B23, SMALL(IF(ISNUMBER(SEARCH("JV2",F11:F23)), ROW(F11:F23)-MIN(ROW(F11:F23))+1, ""), ROW() -10 )), "")</f>
        <v/>
      </c>
      <c r="AK18" s="13" t="str">
        <f t="array" ref="AK18">IFERROR(INDEX(C11:C23, SMALL(IF(ISNUMBER(SEARCH("JV2",F11:F23)), ROW(F11:F23)-MIN(ROW(F11:F23))+1, ""), ROW() -10 )), "")</f>
        <v/>
      </c>
      <c r="AL18" s="13" t="str">
        <f t="array" ref="AL18">IFERROR(INDEX(D11:D23, SMALL(IF(ISNUMBER(SEARCH("JV2",F11:F23)), ROW(F11:F23)-MIN(ROW(F11:F23))+1, ""), ROW() -10 )), "")</f>
        <v/>
      </c>
      <c r="AM18" s="13" t="str">
        <f t="array" ref="AM18">IFERROR(INDEX(E11:E23, SMALL(IF(ISNUMBER(SEARCH("JV2",F11:F23)), ROW(F11:F23)-MIN(ROW(F11:F23))+1, ""), ROW() -10 )), "")</f>
        <v/>
      </c>
    </row>
    <row r="19" spans="2:39" s="13" customFormat="1" ht="15" customHeight="1">
      <c r="B19" s="21" t="s">
        <v>27</v>
      </c>
      <c r="C19" s="1"/>
      <c r="D19" s="22" t="s">
        <v>45</v>
      </c>
      <c r="E19" s="1" t="s">
        <v>46</v>
      </c>
      <c r="F19" s="94" t="s">
        <v>14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47</v>
      </c>
      <c r="E20" s="1" t="s">
        <v>48</v>
      </c>
      <c r="F20" s="94"/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49</v>
      </c>
      <c r="E21" s="1" t="s">
        <v>50</v>
      </c>
      <c r="F21" s="94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51</v>
      </c>
      <c r="E22" s="1" t="s">
        <v>52</v>
      </c>
      <c r="F22" s="94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27</v>
      </c>
      <c r="C23" s="1"/>
      <c r="D23" s="22" t="s">
        <v>53</v>
      </c>
      <c r="E23" s="1" t="s">
        <v>54</v>
      </c>
      <c r="F23" s="94"/>
      <c r="G23" s="24"/>
      <c r="H23" s="25">
        <v>3453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55</v>
      </c>
      <c r="C24" s="1"/>
      <c r="D24" s="22" t="s">
        <v>56</v>
      </c>
      <c r="E24" s="1" t="s">
        <v>57</v>
      </c>
      <c r="F24" s="94" t="s">
        <v>14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IFERROR(INDEX(B24:B36, SMALL(IF("V"=F24:F36, ROW(F24:F36)-MIN(ROW(F24:F36))+1, ""), ROW() -23 )), "")</f>
        <v>Blue Mountain College</v>
      </c>
      <c r="AC24" s="13">
        <f t="array" ref="AC24">IFERROR(INDEX(C24:C36, SMALL(IF("V"=F24:F36, ROW(F24:F36)-MIN(ROW(F24:F36))+1, ""), ROW() -23 )), "")</f>
        <v>0</v>
      </c>
      <c r="AD24" s="13" t="str">
        <f t="array" ref="AD24">IFERROR(INDEX(D24:D36, SMALL(IF("V"=F24:F36, ROW(F24:F36)-MIN(ROW(F24:F36))+1, ""), ROW() -23 )), "")</f>
        <v>19-67495</v>
      </c>
      <c r="AE24" s="13" t="str">
        <f t="array" ref="AE24">IFERROR(INDEX(E24:E36, SMALL(IF("V"=F24:F36, ROW(F24:F36)-MIN(ROW(F24:F36))+1, ""), ROW() -23 )), "")</f>
        <v>Cole Tomlin</v>
      </c>
      <c r="AF24" s="13" t="str">
        <f t="array" ref="AF24">IFERROR(INDEX(B24:B36, SMALL(IF(ISNUMBER(SEARCH("JV1",F24:F36)), ROW(F24:F36)-MIN(ROW(F24:F36))+1, ""), ROW() -23 )), "")</f>
        <v/>
      </c>
      <c r="AG24" s="13" t="str">
        <f t="array" ref="AG24">IFERROR(INDEX(C24:C36, SMALL(IF(ISNUMBER(SEARCH("JV1",F24:F36)), ROW(F24:F36)-MIN(ROW(F24:F36))+1, ""), ROW() -23 )), "")</f>
        <v/>
      </c>
      <c r="AH24" s="13" t="str">
        <f t="array" ref="AH24">IFERROR(INDEX(D24:D36, SMALL(IF(ISNUMBER(SEARCH("JV1",F24:F36)), ROW(F24:F36)-MIN(ROW(F24:F36))+1, ""), ROW() -23 )), "")</f>
        <v/>
      </c>
      <c r="AI24" s="13" t="str">
        <f t="array" ref="AI24">IFERROR(INDEX(E24:E36, SMALL(IF(ISNUMBER(SEARCH("JV1",F24:F36)), ROW(F24:F36)-MIN(ROW(F24:F36))+1, ""), ROW() -23 )), "")</f>
        <v/>
      </c>
      <c r="AJ24" s="13" t="str">
        <f t="array" ref="AJ24">IFERROR(INDEX(B24:B36, SMALL(IF(ISNUMBER(SEARCH("JV2",F24:F36)), ROW(F24:F36)-MIN(ROW(F24:F36))+1, ""), ROW() -23 )), "")</f>
        <v/>
      </c>
      <c r="AK24" s="13" t="str">
        <f t="array" ref="AK24">IFERROR(INDEX(C24:C36, SMALL(IF(ISNUMBER(SEARCH("JV2",F24:F36)), ROW(F24:F36)-MIN(ROW(F24:F36))+1, ""), ROW() -23 )), "")</f>
        <v/>
      </c>
      <c r="AL24" s="13" t="str">
        <f t="array" ref="AL24">IFERROR(INDEX(D24:D36, SMALL(IF(ISNUMBER(SEARCH("JV2",F24:F36)), ROW(F24:F36)-MIN(ROW(F24:F36))+1, ""), ROW() -23 )), "")</f>
        <v/>
      </c>
      <c r="AM24" s="13" t="str">
        <f t="array" ref="AM24">IFERROR(INDEX(E24:E36, SMALL(IF(ISNUMBER(SEARCH("JV2",F24:F36)), ROW(F24:F36)-MIN(ROW(F24:F36))+1, ""), ROW() -23 )), "")</f>
        <v/>
      </c>
    </row>
    <row r="25" spans="2:39" s="13" customFormat="1" ht="15" customHeight="1">
      <c r="B25" s="21" t="s">
        <v>55</v>
      </c>
      <c r="C25" s="1"/>
      <c r="D25" s="22" t="s">
        <v>58</v>
      </c>
      <c r="E25" s="1" t="s">
        <v>59</v>
      </c>
      <c r="F25" s="94" t="s">
        <v>14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IFERROR(INDEX(B24:B36, SMALL(IF("V"=F24:F36, ROW(F24:F36)-MIN(ROW(F24:F36))+1, ""), ROW() -23 )), "")</f>
        <v>Blue Mountain College</v>
      </c>
      <c r="AC25" s="13">
        <f t="array" ref="AC25">IFERROR(INDEX(C24:C36, SMALL(IF("V"=F24:F36, ROW(F24:F36)-MIN(ROW(F24:F36))+1, ""), ROW() -23 )), "")</f>
        <v>0</v>
      </c>
      <c r="AD25" s="13" t="str">
        <f t="array" ref="AD25">IFERROR(INDEX(D24:D36, SMALL(IF("V"=F24:F36, ROW(F24:F36)-MIN(ROW(F24:F36))+1, ""), ROW() -23 )), "")</f>
        <v>8460-4460</v>
      </c>
      <c r="AE25" s="13" t="str">
        <f t="array" ref="AE25">IFERROR(INDEX(E24:E36, SMALL(IF("V"=F24:F36, ROW(F24:F36)-MIN(ROW(F24:F36))+1, ""), ROW() -23 )), "")</f>
        <v>Damien Green</v>
      </c>
      <c r="AF25" s="13" t="str">
        <f t="array" ref="AF25">IFERROR(INDEX(B24:B36, SMALL(IF(ISNUMBER(SEARCH("JV1",F24:F36)), ROW(F24:F36)-MIN(ROW(F24:F36))+1, ""), ROW() -23 )), "")</f>
        <v/>
      </c>
      <c r="AG25" s="13" t="str">
        <f t="array" ref="AG25">IFERROR(INDEX(C24:C36, SMALL(IF(ISNUMBER(SEARCH("JV1",F24:F36)), ROW(F24:F36)-MIN(ROW(F24:F36))+1, ""), ROW() -23 )), "")</f>
        <v/>
      </c>
      <c r="AH25" s="13" t="str">
        <f t="array" ref="AH25">IFERROR(INDEX(D24:D36, SMALL(IF(ISNUMBER(SEARCH("JV1",F24:F36)), ROW(F24:F36)-MIN(ROW(F24:F36))+1, ""), ROW() -23 )), "")</f>
        <v/>
      </c>
      <c r="AI25" s="13" t="str">
        <f t="array" ref="AI25">IFERROR(INDEX(E24:E36, SMALL(IF(ISNUMBER(SEARCH("JV1",F24:F36)), ROW(F24:F36)-MIN(ROW(F24:F36))+1, ""), ROW() -23 )), "")</f>
        <v/>
      </c>
      <c r="AJ25" s="13" t="str">
        <f t="array" ref="AJ25">IFERROR(INDEX(B24:B36, SMALL(IF(ISNUMBER(SEARCH("JV2",F24:F36)), ROW(F24:F36)-MIN(ROW(F24:F36))+1, ""), ROW() -23 )), "")</f>
        <v/>
      </c>
      <c r="AK25" s="13" t="str">
        <f t="array" ref="AK25">IFERROR(INDEX(C24:C36, SMALL(IF(ISNUMBER(SEARCH("JV2",F24:F36)), ROW(F24:F36)-MIN(ROW(F24:F36))+1, ""), ROW() -23 )), "")</f>
        <v/>
      </c>
      <c r="AL25" s="13" t="str">
        <f t="array" ref="AL25">IFERROR(INDEX(D24:D36, SMALL(IF(ISNUMBER(SEARCH("JV2",F24:F36)), ROW(F24:F36)-MIN(ROW(F24:F36))+1, ""), ROW() -23 )), "")</f>
        <v/>
      </c>
      <c r="AM25" s="13" t="str">
        <f t="array" ref="AM25">IFERROR(INDEX(E24:E36, SMALL(IF(ISNUMBER(SEARCH("JV2",F24:F36)), ROW(F24:F36)-MIN(ROW(F24:F36))+1, ""), ROW() -23 )), "")</f>
        <v/>
      </c>
    </row>
    <row r="26" spans="2:39" s="13" customFormat="1" ht="15" customHeight="1">
      <c r="B26" s="21" t="s">
        <v>55</v>
      </c>
      <c r="C26" s="1"/>
      <c r="D26" s="22" t="s">
        <v>60</v>
      </c>
      <c r="E26" s="1" t="s">
        <v>61</v>
      </c>
      <c r="F26" s="94" t="s">
        <v>14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IFERROR(INDEX(B24:B36, SMALL(IF("V"=F24:F36, ROW(F24:F36)-MIN(ROW(F24:F36))+1, ""), ROW() -23 )), "")</f>
        <v>Blue Mountain College</v>
      </c>
      <c r="AC26" s="13">
        <f t="array" ref="AC26">IFERROR(INDEX(C24:C36, SMALL(IF("V"=F24:F36, ROW(F24:F36)-MIN(ROW(F24:F36))+1, ""), ROW() -23 )), "")</f>
        <v>0</v>
      </c>
      <c r="AD26" s="13" t="str">
        <f t="array" ref="AD26">IFERROR(INDEX(D24:D36, SMALL(IF("V"=F24:F36, ROW(F24:F36)-MIN(ROW(F24:F36))+1, ""), ROW() -23 )), "")</f>
        <v>8577-2800</v>
      </c>
      <c r="AE26" s="13" t="str">
        <f t="array" ref="AE26">IFERROR(INDEX(E24:E36, SMALL(IF("V"=F24:F36, ROW(F24:F36)-MIN(ROW(F24:F36))+1, ""), ROW() -23 )), "")</f>
        <v>Drew Turberville</v>
      </c>
      <c r="AF26" s="13" t="str">
        <f t="array" ref="AF26">IFERROR(INDEX(B24:B36, SMALL(IF(ISNUMBER(SEARCH("JV1",F24:F36)), ROW(F24:F36)-MIN(ROW(F24:F36))+1, ""), ROW() -23 )), "")</f>
        <v/>
      </c>
      <c r="AG26" s="13" t="str">
        <f t="array" ref="AG26">IFERROR(INDEX(C24:C36, SMALL(IF(ISNUMBER(SEARCH("JV1",F24:F36)), ROW(F24:F36)-MIN(ROW(F24:F36))+1, ""), ROW() -23 )), "")</f>
        <v/>
      </c>
      <c r="AH26" s="13" t="str">
        <f t="array" ref="AH26">IFERROR(INDEX(D24:D36, SMALL(IF(ISNUMBER(SEARCH("JV1",F24:F36)), ROW(F24:F36)-MIN(ROW(F24:F36))+1, ""), ROW() -23 )), "")</f>
        <v/>
      </c>
      <c r="AI26" s="13" t="str">
        <f t="array" ref="AI26">IFERROR(INDEX(E24:E36, SMALL(IF(ISNUMBER(SEARCH("JV1",F24:F36)), ROW(F24:F36)-MIN(ROW(F24:F36))+1, ""), ROW() -23 )), "")</f>
        <v/>
      </c>
      <c r="AJ26" s="13" t="str">
        <f t="array" ref="AJ26">IFERROR(INDEX(B24:B36, SMALL(IF(ISNUMBER(SEARCH("JV2",F24:F36)), ROW(F24:F36)-MIN(ROW(F24:F36))+1, ""), ROW() -23 )), "")</f>
        <v/>
      </c>
      <c r="AK26" s="13" t="str">
        <f t="array" ref="AK26">IFERROR(INDEX(C24:C36, SMALL(IF(ISNUMBER(SEARCH("JV2",F24:F36)), ROW(F24:F36)-MIN(ROW(F24:F36))+1, ""), ROW() -23 )), "")</f>
        <v/>
      </c>
      <c r="AL26" s="13" t="str">
        <f t="array" ref="AL26">IFERROR(INDEX(D24:D36, SMALL(IF(ISNUMBER(SEARCH("JV2",F24:F36)), ROW(F24:F36)-MIN(ROW(F24:F36))+1, ""), ROW() -23 )), "")</f>
        <v/>
      </c>
      <c r="AM26" s="13" t="str">
        <f t="array" ref="AM26">IFERROR(INDEX(E24:E36, SMALL(IF(ISNUMBER(SEARCH("JV2",F24:F36)), ROW(F24:F36)-MIN(ROW(F24:F36))+1, ""), ROW() -23 )), "")</f>
        <v/>
      </c>
    </row>
    <row r="27" spans="2:39" s="13" customFormat="1" ht="15" customHeight="1">
      <c r="B27" s="21" t="s">
        <v>55</v>
      </c>
      <c r="C27" s="1"/>
      <c r="D27" s="22" t="s">
        <v>62</v>
      </c>
      <c r="E27" s="1" t="s">
        <v>63</v>
      </c>
      <c r="F27" s="94" t="s">
        <v>14</v>
      </c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IFERROR(INDEX(B24:B36, SMALL(IF("V"=F24:F36, ROW(F24:F36)-MIN(ROW(F24:F36))+1, ""), ROW() -23 )), "")</f>
        <v>Blue Mountain College</v>
      </c>
      <c r="AC27" s="13">
        <f t="array" ref="AC27">IFERROR(INDEX(C24:C36, SMALL(IF("V"=F24:F36, ROW(F24:F36)-MIN(ROW(F24:F36))+1, ""), ROW() -23 )), "")</f>
        <v>0</v>
      </c>
      <c r="AD27" s="13" t="str">
        <f t="array" ref="AD27">IFERROR(INDEX(D24:D36, SMALL(IF("V"=F24:F36, ROW(F24:F36)-MIN(ROW(F24:F36))+1, ""), ROW() -23 )), "")</f>
        <v>11-715488</v>
      </c>
      <c r="AE27" s="13" t="str">
        <f t="array" ref="AE27">IFERROR(INDEX(E24:E36, SMALL(IF("V"=F24:F36, ROW(F24:F36)-MIN(ROW(F24:F36))+1, ""), ROW() -23 )), "")</f>
        <v>Elliott Whavers</v>
      </c>
      <c r="AF27" s="13" t="str">
        <f t="array" ref="AF27">IFERROR(INDEX(B24:B36, SMALL(IF(ISNUMBER(SEARCH("JV1",F24:F36)), ROW(F24:F36)-MIN(ROW(F24:F36))+1, ""), ROW() -23 )), "")</f>
        <v/>
      </c>
      <c r="AG27" s="13" t="str">
        <f t="array" ref="AG27">IFERROR(INDEX(C24:C36, SMALL(IF(ISNUMBER(SEARCH("JV1",F24:F36)), ROW(F24:F36)-MIN(ROW(F24:F36))+1, ""), ROW() -23 )), "")</f>
        <v/>
      </c>
      <c r="AH27" s="13" t="str">
        <f t="array" ref="AH27">IFERROR(INDEX(D24:D36, SMALL(IF(ISNUMBER(SEARCH("JV1",F24:F36)), ROW(F24:F36)-MIN(ROW(F24:F36))+1, ""), ROW() -23 )), "")</f>
        <v/>
      </c>
      <c r="AI27" s="13" t="str">
        <f t="array" ref="AI27">IFERROR(INDEX(E24:E36, SMALL(IF(ISNUMBER(SEARCH("JV1",F24:F36)), ROW(F24:F36)-MIN(ROW(F24:F36))+1, ""), ROW() -23 )), "")</f>
        <v/>
      </c>
      <c r="AJ27" s="13" t="str">
        <f t="array" ref="AJ27">IFERROR(INDEX(B24:B36, SMALL(IF(ISNUMBER(SEARCH("JV2",F24:F36)), ROW(F24:F36)-MIN(ROW(F24:F36))+1, ""), ROW() -23 )), "")</f>
        <v/>
      </c>
      <c r="AK27" s="13" t="str">
        <f t="array" ref="AK27">IFERROR(INDEX(C24:C36, SMALL(IF(ISNUMBER(SEARCH("JV2",F24:F36)), ROW(F24:F36)-MIN(ROW(F24:F36))+1, ""), ROW() -23 )), "")</f>
        <v/>
      </c>
      <c r="AL27" s="13" t="str">
        <f t="array" ref="AL27">IFERROR(INDEX(D24:D36, SMALL(IF(ISNUMBER(SEARCH("JV2",F24:F36)), ROW(F24:F36)-MIN(ROW(F24:F36))+1, ""), ROW() -23 )), "")</f>
        <v/>
      </c>
      <c r="AM27" s="13" t="str">
        <f t="array" ref="AM27">IFERROR(INDEX(E24:E36, SMALL(IF(ISNUMBER(SEARCH("JV2",F24:F36)), ROW(F24:F36)-MIN(ROW(F24:F36))+1, ""), ROW() -23 )), "")</f>
        <v/>
      </c>
    </row>
    <row r="28" spans="2:39" s="13" customFormat="1" ht="15" customHeight="1">
      <c r="B28" s="21" t="s">
        <v>55</v>
      </c>
      <c r="C28" s="1"/>
      <c r="D28" s="22" t="s">
        <v>64</v>
      </c>
      <c r="E28" s="1" t="s">
        <v>65</v>
      </c>
      <c r="F28" s="94" t="s">
        <v>14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IFERROR(INDEX(B24:B36, SMALL(IF("V"=F24:F36, ROW(F24:F36)-MIN(ROW(F24:F36))+1, ""), ROW() -23 )), "")</f>
        <v>Blue Mountain College</v>
      </c>
      <c r="AC28" s="13">
        <f t="array" ref="AC28">IFERROR(INDEX(C24:C36, SMALL(IF("V"=F24:F36, ROW(F24:F36)-MIN(ROW(F24:F36))+1, ""), ROW() -23 )), "")</f>
        <v>0</v>
      </c>
      <c r="AD28" s="13" t="str">
        <f t="array" ref="AD28">IFERROR(INDEX(D24:D36, SMALL(IF("V"=F24:F36, ROW(F24:F36)-MIN(ROW(F24:F36))+1, ""), ROW() -23 )), "")</f>
        <v>15-126695</v>
      </c>
      <c r="AE28" s="13" t="str">
        <f t="array" ref="AE28">IFERROR(INDEX(E24:E36, SMALL(IF("V"=F24:F36, ROW(F24:F36)-MIN(ROW(F24:F36))+1, ""), ROW() -23 )), "")</f>
        <v>Jacob Wilcher</v>
      </c>
      <c r="AF28" s="13" t="str">
        <f t="array" ref="AF28">IFERROR(INDEX(B24:B36, SMALL(IF(ISNUMBER(SEARCH("JV1",F24:F36)), ROW(F24:F36)-MIN(ROW(F24:F36))+1, ""), ROW() -23 )), "")</f>
        <v/>
      </c>
      <c r="AG28" s="13" t="str">
        <f t="array" ref="AG28">IFERROR(INDEX(C24:C36, SMALL(IF(ISNUMBER(SEARCH("JV1",F24:F36)), ROW(F24:F36)-MIN(ROW(F24:F36))+1, ""), ROW() -23 )), "")</f>
        <v/>
      </c>
      <c r="AH28" s="13" t="str">
        <f t="array" ref="AH28">IFERROR(INDEX(D24:D36, SMALL(IF(ISNUMBER(SEARCH("JV1",F24:F36)), ROW(F24:F36)-MIN(ROW(F24:F36))+1, ""), ROW() -23 )), "")</f>
        <v/>
      </c>
      <c r="AI28" s="13" t="str">
        <f t="array" ref="AI28">IFERROR(INDEX(E24:E36, SMALL(IF(ISNUMBER(SEARCH("JV1",F24:F36)), ROW(F24:F36)-MIN(ROW(F24:F36))+1, ""), ROW() -23 )), "")</f>
        <v/>
      </c>
      <c r="AJ28" s="13" t="str">
        <f t="array" ref="AJ28">IFERROR(INDEX(B24:B36, SMALL(IF(ISNUMBER(SEARCH("JV2",F24:F36)), ROW(F24:F36)-MIN(ROW(F24:F36))+1, ""), ROW() -23 )), "")</f>
        <v/>
      </c>
      <c r="AK28" s="13" t="str">
        <f t="array" ref="AK28">IFERROR(INDEX(C24:C36, SMALL(IF(ISNUMBER(SEARCH("JV2",F24:F36)), ROW(F24:F36)-MIN(ROW(F24:F36))+1, ""), ROW() -23 )), "")</f>
        <v/>
      </c>
      <c r="AL28" s="13" t="str">
        <f t="array" ref="AL28">IFERROR(INDEX(D24:D36, SMALL(IF(ISNUMBER(SEARCH("JV2",F24:F36)), ROW(F24:F36)-MIN(ROW(F24:F36))+1, ""), ROW() -23 )), "")</f>
        <v/>
      </c>
      <c r="AM28" s="13" t="str">
        <f t="array" ref="AM28">IFERROR(INDEX(E24:E36, SMALL(IF(ISNUMBER(SEARCH("JV2",F24:F36)), ROW(F24:F36)-MIN(ROW(F24:F36))+1, ""), ROW() -23 )), "")</f>
        <v/>
      </c>
    </row>
    <row r="29" spans="2:39" s="13" customFormat="1" ht="15" customHeight="1">
      <c r="B29" s="21" t="s">
        <v>55</v>
      </c>
      <c r="C29" s="1"/>
      <c r="D29" s="22" t="s">
        <v>66</v>
      </c>
      <c r="E29" s="1" t="s">
        <v>67</v>
      </c>
      <c r="F29" s="94" t="s">
        <v>30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IFERROR(INDEX(B24:B36, SMALL(IF("V"=F24:F36, ROW(F24:F36)-MIN(ROW(F24:F36))+1, ""), ROW() -23 )), "")</f>
        <v>Blue Mountain College</v>
      </c>
      <c r="AC29" s="13">
        <f t="array" ref="AC29">IFERROR(INDEX(C24:C36, SMALL(IF("V"=F24:F36, ROW(F24:F36)-MIN(ROW(F24:F36))+1, ""), ROW() -23 )), "")</f>
        <v>0</v>
      </c>
      <c r="AD29" s="13" t="str">
        <f t="array" ref="AD29">IFERROR(INDEX(D24:D36, SMALL(IF("V"=F24:F36, ROW(F24:F36)-MIN(ROW(F24:F36))+1, ""), ROW() -23 )), "")</f>
        <v>6114-203</v>
      </c>
      <c r="AE29" s="13" t="str">
        <f t="array" ref="AE29">IFERROR(INDEX(E24:E36, SMALL(IF("V"=F24:F36, ROW(F24:F36)-MIN(ROW(F24:F36))+1, ""), ROW() -23 )), "")</f>
        <v>Lucas Hartigan</v>
      </c>
      <c r="AF29" s="13" t="str">
        <f t="array" ref="AF29">IFERROR(INDEX(B24:B36, SMALL(IF(ISNUMBER(SEARCH("JV1",F24:F36)), ROW(F24:F36)-MIN(ROW(F24:F36))+1, ""), ROW() -23 )), "")</f>
        <v/>
      </c>
      <c r="AG29" s="13" t="str">
        <f t="array" ref="AG29">IFERROR(INDEX(C24:C36, SMALL(IF(ISNUMBER(SEARCH("JV1",F24:F36)), ROW(F24:F36)-MIN(ROW(F24:F36))+1, ""), ROW() -23 )), "")</f>
        <v/>
      </c>
      <c r="AH29" s="13" t="str">
        <f t="array" ref="AH29">IFERROR(INDEX(D24:D36, SMALL(IF(ISNUMBER(SEARCH("JV1",F24:F36)), ROW(F24:F36)-MIN(ROW(F24:F36))+1, ""), ROW() -23 )), "")</f>
        <v/>
      </c>
      <c r="AI29" s="13" t="str">
        <f t="array" ref="AI29">IFERROR(INDEX(E24:E36, SMALL(IF(ISNUMBER(SEARCH("JV1",F24:F36)), ROW(F24:F36)-MIN(ROW(F24:F36))+1, ""), ROW() -23 )), "")</f>
        <v/>
      </c>
      <c r="AJ29" s="13" t="str">
        <f t="array" ref="AJ29">IFERROR(INDEX(B24:B36, SMALL(IF(ISNUMBER(SEARCH("JV2",F24:F36)), ROW(F24:F36)-MIN(ROW(F24:F36))+1, ""), ROW() -23 )), "")</f>
        <v/>
      </c>
      <c r="AK29" s="13" t="str">
        <f t="array" ref="AK29">IFERROR(INDEX(C24:C36, SMALL(IF(ISNUMBER(SEARCH("JV2",F24:F36)), ROW(F24:F36)-MIN(ROW(F24:F36))+1, ""), ROW() -23 )), "")</f>
        <v/>
      </c>
      <c r="AL29" s="13" t="str">
        <f t="array" ref="AL29">IFERROR(INDEX(D24:D36, SMALL(IF(ISNUMBER(SEARCH("JV2",F24:F36)), ROW(F24:F36)-MIN(ROW(F24:F36))+1, ""), ROW() -23 )), "")</f>
        <v/>
      </c>
      <c r="AM29" s="13" t="str">
        <f t="array" ref="AM29">IFERROR(INDEX(E24:E36, SMALL(IF(ISNUMBER(SEARCH("JV2",F24:F36)), ROW(F24:F36)-MIN(ROW(F24:F36))+1, ""), ROW() -23 )), "")</f>
        <v/>
      </c>
    </row>
    <row r="30" spans="2:39" s="13" customFormat="1" ht="15" customHeight="1">
      <c r="B30" s="21" t="s">
        <v>55</v>
      </c>
      <c r="C30" s="1"/>
      <c r="D30" s="22" t="s">
        <v>68</v>
      </c>
      <c r="E30" s="1" t="s">
        <v>69</v>
      </c>
      <c r="F30" s="94" t="s">
        <v>30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IFERROR(INDEX(B24:B36, SMALL(IF("V"=F24:F36, ROW(F24:F36)-MIN(ROW(F24:F36))+1, ""), ROW() -23 )), "")</f>
        <v>Blue Mountain College</v>
      </c>
      <c r="AC30" s="13">
        <f t="array" ref="AC30">IFERROR(INDEX(C24:C36, SMALL(IF("V"=F24:F36, ROW(F24:F36)-MIN(ROW(F24:F36))+1, ""), ROW() -23 )), "")</f>
        <v>0</v>
      </c>
      <c r="AD30" s="13" t="str">
        <f t="array" ref="AD30">IFERROR(INDEX(D24:D36, SMALL(IF("V"=F24:F36, ROW(F24:F36)-MIN(ROW(F24:F36))+1, ""), ROW() -23 )), "")</f>
        <v>20-20285</v>
      </c>
      <c r="AE30" s="13" t="str">
        <f t="array" ref="AE30">IFERROR(INDEX(E24:E36, SMALL(IF("V"=F24:F36, ROW(F24:F36)-MIN(ROW(F24:F36))+1, ""), ROW() -23 )), "")</f>
        <v>Nikolas Wilcher</v>
      </c>
      <c r="AF30" s="13" t="str">
        <f t="array" ref="AF30">IFERROR(INDEX(B24:B36, SMALL(IF(ISNUMBER(SEARCH("JV1",F24:F36)), ROW(F24:F36)-MIN(ROW(F24:F36))+1, ""), ROW() -23 )), "")</f>
        <v/>
      </c>
      <c r="AG30" s="13" t="str">
        <f t="array" ref="AG30">IFERROR(INDEX(C24:C36, SMALL(IF(ISNUMBER(SEARCH("JV1",F24:F36)), ROW(F24:F36)-MIN(ROW(F24:F36))+1, ""), ROW() -23 )), "")</f>
        <v/>
      </c>
      <c r="AH30" s="13" t="str">
        <f t="array" ref="AH30">IFERROR(INDEX(D24:D36, SMALL(IF(ISNUMBER(SEARCH("JV1",F24:F36)), ROW(F24:F36)-MIN(ROW(F24:F36))+1, ""), ROW() -23 )), "")</f>
        <v/>
      </c>
      <c r="AI30" s="13" t="str">
        <f t="array" ref="AI30">IFERROR(INDEX(E24:E36, SMALL(IF(ISNUMBER(SEARCH("JV1",F24:F36)), ROW(F24:F36)-MIN(ROW(F24:F36))+1, ""), ROW() -23 )), "")</f>
        <v/>
      </c>
      <c r="AJ30" s="13" t="str">
        <f t="array" ref="AJ30">IFERROR(INDEX(B24:B36, SMALL(IF(ISNUMBER(SEARCH("JV2",F24:F36)), ROW(F24:F36)-MIN(ROW(F24:F36))+1, ""), ROW() -23 )), "")</f>
        <v/>
      </c>
      <c r="AK30" s="13" t="str">
        <f t="array" ref="AK30">IFERROR(INDEX(C24:C36, SMALL(IF(ISNUMBER(SEARCH("JV2",F24:F36)), ROW(F24:F36)-MIN(ROW(F24:F36))+1, ""), ROW() -23 )), "")</f>
        <v/>
      </c>
      <c r="AL30" s="13" t="str">
        <f t="array" ref="AL30">IFERROR(INDEX(D24:D36, SMALL(IF(ISNUMBER(SEARCH("JV2",F24:F36)), ROW(F24:F36)-MIN(ROW(F24:F36))+1, ""), ROW() -23 )), "")</f>
        <v/>
      </c>
      <c r="AM30" s="13" t="str">
        <f t="array" ref="AM30">IFERROR(INDEX(E24:E36, SMALL(IF(ISNUMBER(SEARCH("JV2",F24:F36)), ROW(F24:F36)-MIN(ROW(F24:F36))+1, ""), ROW() -23 )), "")</f>
        <v/>
      </c>
    </row>
    <row r="31" spans="2:39" s="13" customFormat="1" ht="15" customHeight="1">
      <c r="B31" s="21" t="s">
        <v>55</v>
      </c>
      <c r="C31" s="1"/>
      <c r="D31" s="22" t="s">
        <v>70</v>
      </c>
      <c r="E31" s="1" t="s">
        <v>71</v>
      </c>
      <c r="F31" s="94" t="s">
        <v>14</v>
      </c>
      <c r="G31" s="24"/>
      <c r="H31" s="25">
        <v>4417</v>
      </c>
      <c r="I31" s="24"/>
      <c r="J31" s="25" t="b">
        <v>0</v>
      </c>
      <c r="K31" s="19"/>
      <c r="L31" s="26"/>
      <c r="M31" s="27"/>
      <c r="AB31" s="13" t="str">
        <f t="array" ref="AB31">IFERROR(INDEX(B24:B36, SMALL(IF("V"=F24:F36, ROW(F24:F36)-MIN(ROW(F24:F36))+1, ""), ROW() -23 )), "")</f>
        <v>Blue Mountain College</v>
      </c>
      <c r="AC31" s="13">
        <f t="array" ref="AC31">IFERROR(INDEX(C24:C36, SMALL(IF("V"=F24:F36, ROW(F24:F36)-MIN(ROW(F24:F36))+1, ""), ROW() -23 )), "")</f>
        <v>0</v>
      </c>
      <c r="AD31" s="13" t="str">
        <f t="array" ref="AD31">IFERROR(INDEX(D24:D36, SMALL(IF("V"=F24:F36, ROW(F24:F36)-MIN(ROW(F24:F36))+1, ""), ROW() -23 )), "")</f>
        <v>17-23688</v>
      </c>
      <c r="AE31" s="13" t="str">
        <f t="array" ref="AE31">IFERROR(INDEX(E24:E36, SMALL(IF("V"=F24:F36, ROW(F24:F36)-MIN(ROW(F24:F36))+1, ""), ROW() -23 )), "")</f>
        <v>Peter Moore</v>
      </c>
      <c r="AF31" s="13" t="str">
        <f t="array" ref="AF31">IFERROR(INDEX(B24:B36, SMALL(IF(ISNUMBER(SEARCH("JV1",F24:F36)), ROW(F24:F36)-MIN(ROW(F24:F36))+1, ""), ROW() -23 )), "")</f>
        <v/>
      </c>
      <c r="AG31" s="13" t="str">
        <f t="array" ref="AG31">IFERROR(INDEX(C24:C36, SMALL(IF(ISNUMBER(SEARCH("JV1",F24:F36)), ROW(F24:F36)-MIN(ROW(F24:F36))+1, ""), ROW() -23 )), "")</f>
        <v/>
      </c>
      <c r="AH31" s="13" t="str">
        <f t="array" ref="AH31">IFERROR(INDEX(D24:D36, SMALL(IF(ISNUMBER(SEARCH("JV1",F24:F36)), ROW(F24:F36)-MIN(ROW(F24:F36))+1, ""), ROW() -23 )), "")</f>
        <v/>
      </c>
      <c r="AI31" s="13" t="str">
        <f t="array" ref="AI31">IFERROR(INDEX(E24:E36, SMALL(IF(ISNUMBER(SEARCH("JV1",F24:F36)), ROW(F24:F36)-MIN(ROW(F24:F36))+1, ""), ROW() -23 )), "")</f>
        <v/>
      </c>
      <c r="AJ31" s="13" t="str">
        <f t="array" ref="AJ31">IFERROR(INDEX(B24:B36, SMALL(IF(ISNUMBER(SEARCH("JV2",F24:F36)), ROW(F24:F36)-MIN(ROW(F24:F36))+1, ""), ROW() -23 )), "")</f>
        <v/>
      </c>
      <c r="AK31" s="13" t="str">
        <f t="array" ref="AK31">IFERROR(INDEX(C24:C36, SMALL(IF(ISNUMBER(SEARCH("JV2",F24:F36)), ROW(F24:F36)-MIN(ROW(F24:F36))+1, ""), ROW() -23 )), "")</f>
        <v/>
      </c>
      <c r="AL31" s="13" t="str">
        <f t="array" ref="AL31">IFERROR(INDEX(D24:D36, SMALL(IF(ISNUMBER(SEARCH("JV2",F24:F36)), ROW(F24:F36)-MIN(ROW(F24:F36))+1, ""), ROW() -23 )), "")</f>
        <v/>
      </c>
      <c r="AM31" s="13" t="str">
        <f t="array" ref="AM31">IFERROR(INDEX(E24:E36, SMALL(IF(ISNUMBER(SEARCH("JV2",F24:F36)), ROW(F24:F36)-MIN(ROW(F24:F36))+1, ""), ROW() -23 )), "")</f>
        <v/>
      </c>
    </row>
    <row r="32" spans="2:39" s="13" customFormat="1" ht="15" customHeight="1">
      <c r="B32" s="21" t="s">
        <v>55</v>
      </c>
      <c r="C32" s="1"/>
      <c r="D32" s="22" t="s">
        <v>72</v>
      </c>
      <c r="E32" s="1" t="s">
        <v>73</v>
      </c>
      <c r="F32" s="94" t="s">
        <v>14</v>
      </c>
      <c r="G32" s="24"/>
      <c r="H32" s="25">
        <v>4417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55</v>
      </c>
      <c r="C33" s="1"/>
      <c r="D33" s="22" t="s">
        <v>74</v>
      </c>
      <c r="E33" s="1" t="s">
        <v>75</v>
      </c>
      <c r="F33" s="94" t="s">
        <v>14</v>
      </c>
      <c r="G33" s="24"/>
      <c r="H33" s="25">
        <v>4417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55</v>
      </c>
      <c r="C34" s="1"/>
      <c r="D34" s="22" t="s">
        <v>76</v>
      </c>
      <c r="E34" s="1" t="s">
        <v>77</v>
      </c>
      <c r="F34" s="94" t="s">
        <v>30</v>
      </c>
      <c r="G34" s="24"/>
      <c r="H34" s="25">
        <v>4417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55</v>
      </c>
      <c r="C35" s="1"/>
      <c r="D35" s="22" t="s">
        <v>78</v>
      </c>
      <c r="E35" s="1" t="s">
        <v>79</v>
      </c>
      <c r="F35" s="94" t="s">
        <v>30</v>
      </c>
      <c r="G35" s="24"/>
      <c r="H35" s="25">
        <v>4417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55</v>
      </c>
      <c r="C36" s="1"/>
      <c r="D36" s="22" t="s">
        <v>80</v>
      </c>
      <c r="E36" s="1" t="s">
        <v>81</v>
      </c>
      <c r="F36" s="94" t="s">
        <v>30</v>
      </c>
      <c r="G36" s="24"/>
      <c r="H36" s="25">
        <v>4417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82</v>
      </c>
      <c r="C37" s="1"/>
      <c r="D37" s="22" t="s">
        <v>83</v>
      </c>
      <c r="E37" s="1" t="s">
        <v>84</v>
      </c>
      <c r="F37" s="94" t="s">
        <v>14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IFERROR(INDEX(B37:B49, SMALL(IF("V"=F37:F49, ROW(F37:F49)-MIN(ROW(F37:F49))+1, ""), ROW() -36 )), "")</f>
        <v>Campbellsville University</v>
      </c>
      <c r="AC37" s="13">
        <f t="array" ref="AC37">IFERROR(INDEX(C37:C49, SMALL(IF("V"=F37:F49, ROW(F37:F49)-MIN(ROW(F37:F49))+1, ""), ROW() -36 )), "")</f>
        <v>0</v>
      </c>
      <c r="AD37" s="13" t="str">
        <f t="array" ref="AD37">IFERROR(INDEX(D37:D49, SMALL(IF("V"=F37:F49, ROW(F37:F49)-MIN(ROW(F37:F49))+1, ""), ROW() -36 )), "")</f>
        <v>7914-8279</v>
      </c>
      <c r="AE37" s="13" t="str">
        <f t="array" ref="AE37">IFERROR(INDEX(E37:E49, SMALL(IF("V"=F37:F49, ROW(F37:F49)-MIN(ROW(F37:F49))+1, ""), ROW() -36 )), "")</f>
        <v>Adam Zimmerman</v>
      </c>
      <c r="AF37" s="13" t="str">
        <f t="array" ref="AF37">IFERROR(INDEX(B37:B49, SMALL(IF(ISNUMBER(SEARCH("JV1",F37:F49)), ROW(F37:F49)-MIN(ROW(F37:F49))+1, ""), ROW() -36 )), "")</f>
        <v/>
      </c>
      <c r="AG37" s="13" t="str">
        <f t="array" ref="AG37">IFERROR(INDEX(C37:C49, SMALL(IF(ISNUMBER(SEARCH("JV1",F37:F49)), ROW(F37:F49)-MIN(ROW(F37:F49))+1, ""), ROW() -36 )), "")</f>
        <v/>
      </c>
      <c r="AH37" s="13" t="str">
        <f t="array" ref="AH37">IFERROR(INDEX(D37:D49, SMALL(IF(ISNUMBER(SEARCH("JV1",F37:F49)), ROW(F37:F49)-MIN(ROW(F37:F49))+1, ""), ROW() -36 )), "")</f>
        <v/>
      </c>
      <c r="AI37" s="13" t="str">
        <f t="array" ref="AI37">IFERROR(INDEX(E37:E49, SMALL(IF(ISNUMBER(SEARCH("JV1",F37:F49)), ROW(F37:F49)-MIN(ROW(F37:F49))+1, ""), ROW() -36 )), "")</f>
        <v/>
      </c>
      <c r="AJ37" s="13" t="str">
        <f t="array" ref="AJ37">IFERROR(INDEX(B37:B49, SMALL(IF(ISNUMBER(SEARCH("JV2",F37:F49)), ROW(F37:F49)-MIN(ROW(F37:F49))+1, ""), ROW() -36 )), "")</f>
        <v/>
      </c>
      <c r="AK37" s="13" t="str">
        <f t="array" ref="AK37">IFERROR(INDEX(C37:C49, SMALL(IF(ISNUMBER(SEARCH("JV2",F37:F49)), ROW(F37:F49)-MIN(ROW(F37:F49))+1, ""), ROW() -36 )), "")</f>
        <v/>
      </c>
      <c r="AL37" s="13" t="str">
        <f t="array" ref="AL37">IFERROR(INDEX(D37:D49, SMALL(IF(ISNUMBER(SEARCH("JV2",F37:F49)), ROW(F37:F49)-MIN(ROW(F37:F49))+1, ""), ROW() -36 )), "")</f>
        <v/>
      </c>
      <c r="AM37" s="13" t="str">
        <f t="array" ref="AM37">IFERROR(INDEX(E37:E49, SMALL(IF(ISNUMBER(SEARCH("JV2",F37:F49)), ROW(F37:F49)-MIN(ROW(F37:F49))+1, ""), ROW() -36 )), "")</f>
        <v/>
      </c>
    </row>
    <row r="38" spans="2:39" s="13" customFormat="1" ht="15" customHeight="1">
      <c r="B38" s="21" t="s">
        <v>82</v>
      </c>
      <c r="C38" s="1"/>
      <c r="D38" s="22" t="s">
        <v>85</v>
      </c>
      <c r="E38" s="1" t="s">
        <v>86</v>
      </c>
      <c r="F38" s="94" t="s">
        <v>30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IFERROR(INDEX(B37:B49, SMALL(IF("V"=F37:F49, ROW(F37:F49)-MIN(ROW(F37:F49))+1, ""), ROW() -36 )), "")</f>
        <v>Campbellsville University</v>
      </c>
      <c r="AC38" s="13">
        <f t="array" ref="AC38">IFERROR(INDEX(C37:C49, SMALL(IF("V"=F37:F49, ROW(F37:F49)-MIN(ROW(F37:F49))+1, ""), ROW() -36 )), "")</f>
        <v>0</v>
      </c>
      <c r="AD38" s="13" t="str">
        <f t="array" ref="AD38">IFERROR(INDEX(D37:D49, SMALL(IF("V"=F37:F49, ROW(F37:F49)-MIN(ROW(F37:F49))+1, ""), ROW() -36 )), "")</f>
        <v>17-69158</v>
      </c>
      <c r="AE38" s="13" t="str">
        <f t="array" ref="AE38">IFERROR(INDEX(E37:E49, SMALL(IF("V"=F37:F49, ROW(F37:F49)-MIN(ROW(F37:F49))+1, ""), ROW() -36 )), "")</f>
        <v>Andrew McWhoster</v>
      </c>
      <c r="AF38" s="13" t="str">
        <f t="array" ref="AF38">IFERROR(INDEX(B37:B49, SMALL(IF(ISNUMBER(SEARCH("JV1",F37:F49)), ROW(F37:F49)-MIN(ROW(F37:F49))+1, ""), ROW() -36 )), "")</f>
        <v/>
      </c>
      <c r="AG38" s="13" t="str">
        <f t="array" ref="AG38">IFERROR(INDEX(C37:C49, SMALL(IF(ISNUMBER(SEARCH("JV1",F37:F49)), ROW(F37:F49)-MIN(ROW(F37:F49))+1, ""), ROW() -36 )), "")</f>
        <v/>
      </c>
      <c r="AH38" s="13" t="str">
        <f t="array" ref="AH38">IFERROR(INDEX(D37:D49, SMALL(IF(ISNUMBER(SEARCH("JV1",F37:F49)), ROW(F37:F49)-MIN(ROW(F37:F49))+1, ""), ROW() -36 )), "")</f>
        <v/>
      </c>
      <c r="AI38" s="13" t="str">
        <f t="array" ref="AI38">IFERROR(INDEX(E37:E49, SMALL(IF(ISNUMBER(SEARCH("JV1",F37:F49)), ROW(F37:F49)-MIN(ROW(F37:F49))+1, ""), ROW() -36 )), "")</f>
        <v/>
      </c>
      <c r="AJ38" s="13" t="str">
        <f t="array" ref="AJ38">IFERROR(INDEX(B37:B49, SMALL(IF(ISNUMBER(SEARCH("JV2",F37:F49)), ROW(F37:F49)-MIN(ROW(F37:F49))+1, ""), ROW() -36 )), "")</f>
        <v/>
      </c>
      <c r="AK38" s="13" t="str">
        <f t="array" ref="AK38">IFERROR(INDEX(C37:C49, SMALL(IF(ISNUMBER(SEARCH("JV2",F37:F49)), ROW(F37:F49)-MIN(ROW(F37:F49))+1, ""), ROW() -36 )), "")</f>
        <v/>
      </c>
      <c r="AL38" s="13" t="str">
        <f t="array" ref="AL38">IFERROR(INDEX(D37:D49, SMALL(IF(ISNUMBER(SEARCH("JV2",F37:F49)), ROW(F37:F49)-MIN(ROW(F37:F49))+1, ""), ROW() -36 )), "")</f>
        <v/>
      </c>
      <c r="AM38" s="13" t="str">
        <f t="array" ref="AM38">IFERROR(INDEX(E37:E49, SMALL(IF(ISNUMBER(SEARCH("JV2",F37:F49)), ROW(F37:F49)-MIN(ROW(F37:F49))+1, ""), ROW() -36 )), "")</f>
        <v/>
      </c>
    </row>
    <row r="39" spans="2:39" s="13" customFormat="1" ht="15" customHeight="1">
      <c r="B39" s="21" t="s">
        <v>82</v>
      </c>
      <c r="C39" s="1"/>
      <c r="D39" s="22" t="s">
        <v>87</v>
      </c>
      <c r="E39" s="1" t="s">
        <v>88</v>
      </c>
      <c r="F39" s="94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  <c r="AB39" s="13" t="str">
        <f t="array" ref="AB39">IFERROR(INDEX(B37:B49, SMALL(IF("V"=F37:F49, ROW(F37:F49)-MIN(ROW(F37:F49))+1, ""), ROW() -36 )), "")</f>
        <v>Campbellsville University</v>
      </c>
      <c r="AC39" s="13">
        <f t="array" ref="AC39">IFERROR(INDEX(C37:C49, SMALL(IF("V"=F37:F49, ROW(F37:F49)-MIN(ROW(F37:F49))+1, ""), ROW() -36 )), "")</f>
        <v>0</v>
      </c>
      <c r="AD39" s="13" t="str">
        <f t="array" ref="AD39">IFERROR(INDEX(D37:D49, SMALL(IF("V"=F37:F49, ROW(F37:F49)-MIN(ROW(F37:F49))+1, ""), ROW() -36 )), "")</f>
        <v>7914-11696</v>
      </c>
      <c r="AE39" s="13" t="str">
        <f t="array" ref="AE39">IFERROR(INDEX(E37:E49, SMALL(IF("V"=F37:F49, ROW(F37:F49)-MIN(ROW(F37:F49))+1, ""), ROW() -36 )), "")</f>
        <v>Blake Roberts</v>
      </c>
      <c r="AF39" s="13" t="str">
        <f t="array" ref="AF39">IFERROR(INDEX(B37:B49, SMALL(IF(ISNUMBER(SEARCH("JV1",F37:F49)), ROW(F37:F49)-MIN(ROW(F37:F49))+1, ""), ROW() -36 )), "")</f>
        <v/>
      </c>
      <c r="AG39" s="13" t="str">
        <f t="array" ref="AG39">IFERROR(INDEX(C37:C49, SMALL(IF(ISNUMBER(SEARCH("JV1",F37:F49)), ROW(F37:F49)-MIN(ROW(F37:F49))+1, ""), ROW() -36 )), "")</f>
        <v/>
      </c>
      <c r="AH39" s="13" t="str">
        <f t="array" ref="AH39">IFERROR(INDEX(D37:D49, SMALL(IF(ISNUMBER(SEARCH("JV1",F37:F49)), ROW(F37:F49)-MIN(ROW(F37:F49))+1, ""), ROW() -36 )), "")</f>
        <v/>
      </c>
      <c r="AI39" s="13" t="str">
        <f t="array" ref="AI39">IFERROR(INDEX(E37:E49, SMALL(IF(ISNUMBER(SEARCH("JV1",F37:F49)), ROW(F37:F49)-MIN(ROW(F37:F49))+1, ""), ROW() -36 )), "")</f>
        <v/>
      </c>
      <c r="AJ39" s="13" t="str">
        <f t="array" ref="AJ39">IFERROR(INDEX(B37:B49, SMALL(IF(ISNUMBER(SEARCH("JV2",F37:F49)), ROW(F37:F49)-MIN(ROW(F37:F49))+1, ""), ROW() -36 )), "")</f>
        <v/>
      </c>
      <c r="AK39" s="13" t="str">
        <f t="array" ref="AK39">IFERROR(INDEX(C37:C49, SMALL(IF(ISNUMBER(SEARCH("JV2",F37:F49)), ROW(F37:F49)-MIN(ROW(F37:F49))+1, ""), ROW() -36 )), "")</f>
        <v/>
      </c>
      <c r="AL39" s="13" t="str">
        <f t="array" ref="AL39">IFERROR(INDEX(D37:D49, SMALL(IF(ISNUMBER(SEARCH("JV2",F37:F49)), ROW(F37:F49)-MIN(ROW(F37:F49))+1, ""), ROW() -36 )), "")</f>
        <v/>
      </c>
      <c r="AM39" s="13" t="str">
        <f t="array" ref="AM39">IFERROR(INDEX(E37:E49, SMALL(IF(ISNUMBER(SEARCH("JV2",F37:F49)), ROW(F37:F49)-MIN(ROW(F37:F49))+1, ""), ROW() -36 )), "")</f>
        <v/>
      </c>
    </row>
    <row r="40" spans="2:39" s="13" customFormat="1" ht="15" customHeight="1">
      <c r="B40" s="21" t="s">
        <v>82</v>
      </c>
      <c r="C40" s="1"/>
      <c r="D40" s="22" t="s">
        <v>89</v>
      </c>
      <c r="E40" s="1" t="s">
        <v>90</v>
      </c>
      <c r="F40" s="94" t="s">
        <v>30</v>
      </c>
      <c r="G40" s="24"/>
      <c r="H40" s="25">
        <v>3225</v>
      </c>
      <c r="I40" s="24"/>
      <c r="J40" s="25" t="b">
        <v>0</v>
      </c>
      <c r="K40" s="19"/>
      <c r="L40" s="26"/>
      <c r="M40" s="27"/>
      <c r="AB40" s="13" t="str">
        <f t="array" ref="AB40">IFERROR(INDEX(B37:B49, SMALL(IF("V"=F37:F49, ROW(F37:F49)-MIN(ROW(F37:F49))+1, ""), ROW() -36 )), "")</f>
        <v>Campbellsville University</v>
      </c>
      <c r="AC40" s="13">
        <f t="array" ref="AC40">IFERROR(INDEX(C37:C49, SMALL(IF("V"=F37:F49, ROW(F37:F49)-MIN(ROW(F37:F49))+1, ""), ROW() -36 )), "")</f>
        <v>0</v>
      </c>
      <c r="AD40" s="13" t="str">
        <f t="array" ref="AD40">IFERROR(INDEX(D37:D49, SMALL(IF("V"=F37:F49, ROW(F37:F49)-MIN(ROW(F37:F49))+1, ""), ROW() -36 )), "")</f>
        <v>7914-43718</v>
      </c>
      <c r="AE40" s="13" t="str">
        <f t="array" ref="AE40">IFERROR(INDEX(E37:E49, SMALL(IF("V"=F37:F49, ROW(F37:F49)-MIN(ROW(F37:F49))+1, ""), ROW() -36 )), "")</f>
        <v>Emanuel Casillas</v>
      </c>
      <c r="AF40" s="13" t="str">
        <f t="array" ref="AF40">IFERROR(INDEX(B37:B49, SMALL(IF(ISNUMBER(SEARCH("JV1",F37:F49)), ROW(F37:F49)-MIN(ROW(F37:F49))+1, ""), ROW() -36 )), "")</f>
        <v/>
      </c>
      <c r="AG40" s="13" t="str">
        <f t="array" ref="AG40">IFERROR(INDEX(C37:C49, SMALL(IF(ISNUMBER(SEARCH("JV1",F37:F49)), ROW(F37:F49)-MIN(ROW(F37:F49))+1, ""), ROW() -36 )), "")</f>
        <v/>
      </c>
      <c r="AH40" s="13" t="str">
        <f t="array" ref="AH40">IFERROR(INDEX(D37:D49, SMALL(IF(ISNUMBER(SEARCH("JV1",F37:F49)), ROW(F37:F49)-MIN(ROW(F37:F49))+1, ""), ROW() -36 )), "")</f>
        <v/>
      </c>
      <c r="AI40" s="13" t="str">
        <f t="array" ref="AI40">IFERROR(INDEX(E37:E49, SMALL(IF(ISNUMBER(SEARCH("JV1",F37:F49)), ROW(F37:F49)-MIN(ROW(F37:F49))+1, ""), ROW() -36 )), "")</f>
        <v/>
      </c>
      <c r="AJ40" s="13" t="str">
        <f t="array" ref="AJ40">IFERROR(INDEX(B37:B49, SMALL(IF(ISNUMBER(SEARCH("JV2",F37:F49)), ROW(F37:F49)-MIN(ROW(F37:F49))+1, ""), ROW() -36 )), "")</f>
        <v/>
      </c>
      <c r="AK40" s="13" t="str">
        <f t="array" ref="AK40">IFERROR(INDEX(C37:C49, SMALL(IF(ISNUMBER(SEARCH("JV2",F37:F49)), ROW(F37:F49)-MIN(ROW(F37:F49))+1, ""), ROW() -36 )), "")</f>
        <v/>
      </c>
      <c r="AL40" s="13" t="str">
        <f t="array" ref="AL40">IFERROR(INDEX(D37:D49, SMALL(IF(ISNUMBER(SEARCH("JV2",F37:F49)), ROW(F37:F49)-MIN(ROW(F37:F49))+1, ""), ROW() -36 )), "")</f>
        <v/>
      </c>
      <c r="AM40" s="13" t="str">
        <f t="array" ref="AM40">IFERROR(INDEX(E37:E49, SMALL(IF(ISNUMBER(SEARCH("JV2",F37:F49)), ROW(F37:F49)-MIN(ROW(F37:F49))+1, ""), ROW() -36 )), "")</f>
        <v/>
      </c>
    </row>
    <row r="41" spans="2:39" s="13" customFormat="1" ht="15" customHeight="1">
      <c r="B41" s="21" t="s">
        <v>82</v>
      </c>
      <c r="C41" s="1"/>
      <c r="D41" s="22" t="s">
        <v>91</v>
      </c>
      <c r="E41" s="1" t="s">
        <v>92</v>
      </c>
      <c r="F41" s="94" t="s">
        <v>30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IFERROR(INDEX(B37:B49, SMALL(IF("V"=F37:F49, ROW(F37:F49)-MIN(ROW(F37:F49))+1, ""), ROW() -36 )), "")</f>
        <v>Campbellsville University</v>
      </c>
      <c r="AC41" s="13">
        <f t="array" ref="AC41">IFERROR(INDEX(C37:C49, SMALL(IF("V"=F37:F49, ROW(F37:F49)-MIN(ROW(F37:F49))+1, ""), ROW() -36 )), "")</f>
        <v>0</v>
      </c>
      <c r="AD41" s="13" t="str">
        <f t="array" ref="AD41">IFERROR(INDEX(D37:D49, SMALL(IF("V"=F37:F49, ROW(F37:F49)-MIN(ROW(F37:F49))+1, ""), ROW() -36 )), "")</f>
        <v>11-155583</v>
      </c>
      <c r="AE41" s="13" t="str">
        <f t="array" ref="AE41">IFERROR(INDEX(E37:E49, SMALL(IF("V"=F37:F49, ROW(F37:F49)-MIN(ROW(F37:F49))+1, ""), ROW() -36 )), "")</f>
        <v>Nolan Renfro</v>
      </c>
      <c r="AF41" s="13" t="str">
        <f t="array" ref="AF41">IFERROR(INDEX(B37:B49, SMALL(IF(ISNUMBER(SEARCH("JV1",F37:F49)), ROW(F37:F49)-MIN(ROW(F37:F49))+1, ""), ROW() -36 )), "")</f>
        <v/>
      </c>
      <c r="AG41" s="13" t="str">
        <f t="array" ref="AG41">IFERROR(INDEX(C37:C49, SMALL(IF(ISNUMBER(SEARCH("JV1",F37:F49)), ROW(F37:F49)-MIN(ROW(F37:F49))+1, ""), ROW() -36 )), "")</f>
        <v/>
      </c>
      <c r="AH41" s="13" t="str">
        <f t="array" ref="AH41">IFERROR(INDEX(D37:D49, SMALL(IF(ISNUMBER(SEARCH("JV1",F37:F49)), ROW(F37:F49)-MIN(ROW(F37:F49))+1, ""), ROW() -36 )), "")</f>
        <v/>
      </c>
      <c r="AI41" s="13" t="str">
        <f t="array" ref="AI41">IFERROR(INDEX(E37:E49, SMALL(IF(ISNUMBER(SEARCH("JV1",F37:F49)), ROW(F37:F49)-MIN(ROW(F37:F49))+1, ""), ROW() -36 )), "")</f>
        <v/>
      </c>
      <c r="AJ41" s="13" t="str">
        <f t="array" ref="AJ41">IFERROR(INDEX(B37:B49, SMALL(IF(ISNUMBER(SEARCH("JV2",F37:F49)), ROW(F37:F49)-MIN(ROW(F37:F49))+1, ""), ROW() -36 )), "")</f>
        <v/>
      </c>
      <c r="AK41" s="13" t="str">
        <f t="array" ref="AK41">IFERROR(INDEX(C37:C49, SMALL(IF(ISNUMBER(SEARCH("JV2",F37:F49)), ROW(F37:F49)-MIN(ROW(F37:F49))+1, ""), ROW() -36 )), "")</f>
        <v/>
      </c>
      <c r="AL41" s="13" t="str">
        <f t="array" ref="AL41">IFERROR(INDEX(D37:D49, SMALL(IF(ISNUMBER(SEARCH("JV2",F37:F49)), ROW(F37:F49)-MIN(ROW(F37:F49))+1, ""), ROW() -36 )), "")</f>
        <v/>
      </c>
      <c r="AM41" s="13" t="str">
        <f t="array" ref="AM41">IFERROR(INDEX(E37:E49, SMALL(IF(ISNUMBER(SEARCH("JV2",F37:F49)), ROW(F37:F49)-MIN(ROW(F37:F49))+1, ""), ROW() -36 )), "")</f>
        <v/>
      </c>
    </row>
    <row r="42" spans="2:39" s="13" customFormat="1" ht="15" customHeight="1">
      <c r="B42" s="21" t="s">
        <v>82</v>
      </c>
      <c r="C42" s="1"/>
      <c r="D42" s="22" t="s">
        <v>93</v>
      </c>
      <c r="E42" s="1" t="s">
        <v>94</v>
      </c>
      <c r="F42" s="94" t="s">
        <v>14</v>
      </c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IFERROR(INDEX(B37:B49, SMALL(IF("V"=F37:F49, ROW(F37:F49)-MIN(ROW(F37:F49))+1, ""), ROW() -36 )), "")</f>
        <v>Campbellsville University</v>
      </c>
      <c r="AC42" s="13">
        <f t="array" ref="AC42">IFERROR(INDEX(C37:C49, SMALL(IF("V"=F37:F49, ROW(F37:F49)-MIN(ROW(F37:F49))+1, ""), ROW() -36 )), "")</f>
        <v>0</v>
      </c>
      <c r="AD42" s="13" t="str">
        <f t="array" ref="AD42">IFERROR(INDEX(D37:D49, SMALL(IF("V"=F37:F49, ROW(F37:F49)-MIN(ROW(F37:F49))+1, ""), ROW() -36 )), "")</f>
        <v>19-5596</v>
      </c>
      <c r="AE42" s="13" t="str">
        <f t="array" ref="AE42">IFERROR(INDEX(E37:E49, SMALL(IF("V"=F37:F49, ROW(F37:F49)-MIN(ROW(F37:F49))+1, ""), ROW() -36 )), "")</f>
        <v>Zachary Budd</v>
      </c>
      <c r="AF42" s="13" t="str">
        <f t="array" ref="AF42">IFERROR(INDEX(B37:B49, SMALL(IF(ISNUMBER(SEARCH("JV1",F37:F49)), ROW(F37:F49)-MIN(ROW(F37:F49))+1, ""), ROW() -36 )), "")</f>
        <v/>
      </c>
      <c r="AG42" s="13" t="str">
        <f t="array" ref="AG42">IFERROR(INDEX(C37:C49, SMALL(IF(ISNUMBER(SEARCH("JV1",F37:F49)), ROW(F37:F49)-MIN(ROW(F37:F49))+1, ""), ROW() -36 )), "")</f>
        <v/>
      </c>
      <c r="AH42" s="13" t="str">
        <f t="array" ref="AH42">IFERROR(INDEX(D37:D49, SMALL(IF(ISNUMBER(SEARCH("JV1",F37:F49)), ROW(F37:F49)-MIN(ROW(F37:F49))+1, ""), ROW() -36 )), "")</f>
        <v/>
      </c>
      <c r="AI42" s="13" t="str">
        <f t="array" ref="AI42">IFERROR(INDEX(E37:E49, SMALL(IF(ISNUMBER(SEARCH("JV1",F37:F49)), ROW(F37:F49)-MIN(ROW(F37:F49))+1, ""), ROW() -36 )), "")</f>
        <v/>
      </c>
      <c r="AJ42" s="13" t="str">
        <f t="array" ref="AJ42">IFERROR(INDEX(B37:B49, SMALL(IF(ISNUMBER(SEARCH("JV2",F37:F49)), ROW(F37:F49)-MIN(ROW(F37:F49))+1, ""), ROW() -36 )), "")</f>
        <v/>
      </c>
      <c r="AK42" s="13" t="str">
        <f t="array" ref="AK42">IFERROR(INDEX(C37:C49, SMALL(IF(ISNUMBER(SEARCH("JV2",F37:F49)), ROW(F37:F49)-MIN(ROW(F37:F49))+1, ""), ROW() -36 )), "")</f>
        <v/>
      </c>
      <c r="AL42" s="13" t="str">
        <f t="array" ref="AL42">IFERROR(INDEX(D37:D49, SMALL(IF(ISNUMBER(SEARCH("JV2",F37:F49)), ROW(F37:F49)-MIN(ROW(F37:F49))+1, ""), ROW() -36 )), "")</f>
        <v/>
      </c>
      <c r="AM42" s="13" t="str">
        <f t="array" ref="AM42">IFERROR(INDEX(E37:E49, SMALL(IF(ISNUMBER(SEARCH("JV2",F37:F49)), ROW(F37:F49)-MIN(ROW(F37:F49))+1, ""), ROW() -36 )), "")</f>
        <v/>
      </c>
    </row>
    <row r="43" spans="2:39" s="13" customFormat="1" ht="15" customHeight="1">
      <c r="B43" s="21" t="s">
        <v>82</v>
      </c>
      <c r="C43" s="1"/>
      <c r="D43" s="22" t="s">
        <v>95</v>
      </c>
      <c r="E43" s="1" t="s">
        <v>96</v>
      </c>
      <c r="F43" s="94" t="s">
        <v>30</v>
      </c>
      <c r="G43" s="24"/>
      <c r="H43" s="25">
        <v>3225</v>
      </c>
      <c r="I43" s="24"/>
      <c r="J43" s="25" t="b">
        <v>0</v>
      </c>
      <c r="K43" s="19"/>
      <c r="L43" s="26"/>
      <c r="M43" s="27"/>
      <c r="AB43" s="13" t="str">
        <f t="array" ref="AB43">IFERROR(INDEX(B37:B49, SMALL(IF("V"=F37:F49, ROW(F37:F49)-MIN(ROW(F37:F49))+1, ""), ROW() -36 )), "")</f>
        <v/>
      </c>
      <c r="AC43" s="13" t="str">
        <f t="array" ref="AC43">IFERROR(INDEX(C37:C49, SMALL(IF("V"=F37:F49, ROW(F37:F49)-MIN(ROW(F37:F49))+1, ""), ROW() -36 )), "")</f>
        <v/>
      </c>
      <c r="AD43" s="13" t="str">
        <f t="array" ref="AD43">IFERROR(INDEX(D37:D49, SMALL(IF("V"=F37:F49, ROW(F37:F49)-MIN(ROW(F37:F49))+1, ""), ROW() -36 )), "")</f>
        <v/>
      </c>
      <c r="AE43" s="13" t="str">
        <f t="array" ref="AE43">IFERROR(INDEX(E37:E49, SMALL(IF("V"=F37:F49, ROW(F37:F49)-MIN(ROW(F37:F49))+1, ""), ROW() -36 )), "")</f>
        <v/>
      </c>
      <c r="AF43" s="13" t="str">
        <f t="array" ref="AF43">IFERROR(INDEX(B37:B49, SMALL(IF(ISNUMBER(SEARCH("JV1",F37:F49)), ROW(F37:F49)-MIN(ROW(F37:F49))+1, ""), ROW() -36 )), "")</f>
        <v/>
      </c>
      <c r="AG43" s="13" t="str">
        <f t="array" ref="AG43">IFERROR(INDEX(C37:C49, SMALL(IF(ISNUMBER(SEARCH("JV1",F37:F49)), ROW(F37:F49)-MIN(ROW(F37:F49))+1, ""), ROW() -36 )), "")</f>
        <v/>
      </c>
      <c r="AH43" s="13" t="str">
        <f t="array" ref="AH43">IFERROR(INDEX(D37:D49, SMALL(IF(ISNUMBER(SEARCH("JV1",F37:F49)), ROW(F37:F49)-MIN(ROW(F37:F49))+1, ""), ROW() -36 )), "")</f>
        <v/>
      </c>
      <c r="AI43" s="13" t="str">
        <f t="array" ref="AI43">IFERROR(INDEX(E37:E49, SMALL(IF(ISNUMBER(SEARCH("JV1",F37:F49)), ROW(F37:F49)-MIN(ROW(F37:F49))+1, ""), ROW() -36 )), "")</f>
        <v/>
      </c>
      <c r="AJ43" s="13" t="str">
        <f t="array" ref="AJ43">IFERROR(INDEX(B37:B49, SMALL(IF(ISNUMBER(SEARCH("JV2",F37:F49)), ROW(F37:F49)-MIN(ROW(F37:F49))+1, ""), ROW() -36 )), "")</f>
        <v/>
      </c>
      <c r="AK43" s="13" t="str">
        <f t="array" ref="AK43">IFERROR(INDEX(C37:C49, SMALL(IF(ISNUMBER(SEARCH("JV2",F37:F49)), ROW(F37:F49)-MIN(ROW(F37:F49))+1, ""), ROW() -36 )), "")</f>
        <v/>
      </c>
      <c r="AL43" s="13" t="str">
        <f t="array" ref="AL43">IFERROR(INDEX(D37:D49, SMALL(IF(ISNUMBER(SEARCH("JV2",F37:F49)), ROW(F37:F49)-MIN(ROW(F37:F49))+1, ""), ROW() -36 )), "")</f>
        <v/>
      </c>
      <c r="AM43" s="13" t="str">
        <f t="array" ref="AM43">IFERROR(INDEX(E37:E49, SMALL(IF(ISNUMBER(SEARCH("JV2",F37:F49)), ROW(F37:F49)-MIN(ROW(F37:F49))+1, ""), ROW() -36 )), "")</f>
        <v/>
      </c>
    </row>
    <row r="44" spans="2:39" s="13" customFormat="1" ht="15" customHeight="1">
      <c r="B44" s="21" t="s">
        <v>82</v>
      </c>
      <c r="C44" s="1"/>
      <c r="D44" s="22" t="s">
        <v>97</v>
      </c>
      <c r="E44" s="1" t="s">
        <v>98</v>
      </c>
      <c r="F44" s="94" t="s">
        <v>14</v>
      </c>
      <c r="G44" s="24"/>
      <c r="H44" s="25">
        <v>3225</v>
      </c>
      <c r="I44" s="24"/>
      <c r="J44" s="25" t="b">
        <v>0</v>
      </c>
      <c r="K44" s="19"/>
      <c r="L44" s="26"/>
      <c r="M44" s="27"/>
      <c r="AB44" s="13" t="str">
        <f t="array" ref="AB44">IFERROR(INDEX(B37:B49, SMALL(IF("V"=F37:F49, ROW(F37:F49)-MIN(ROW(F37:F49))+1, ""), ROW() -36 )), "")</f>
        <v/>
      </c>
      <c r="AC44" s="13" t="str">
        <f t="array" ref="AC44">IFERROR(INDEX(C37:C49, SMALL(IF("V"=F37:F49, ROW(F37:F49)-MIN(ROW(F37:F49))+1, ""), ROW() -36 )), "")</f>
        <v/>
      </c>
      <c r="AD44" s="13" t="str">
        <f t="array" ref="AD44">IFERROR(INDEX(D37:D49, SMALL(IF("V"=F37:F49, ROW(F37:F49)-MIN(ROW(F37:F49))+1, ""), ROW() -36 )), "")</f>
        <v/>
      </c>
      <c r="AE44" s="13" t="str">
        <f t="array" ref="AE44">IFERROR(INDEX(E37:E49, SMALL(IF("V"=F37:F49, ROW(F37:F49)-MIN(ROW(F37:F49))+1, ""), ROW() -36 )), "")</f>
        <v/>
      </c>
      <c r="AF44" s="13" t="str">
        <f t="array" ref="AF44">IFERROR(INDEX(B37:B49, SMALL(IF(ISNUMBER(SEARCH("JV1",F37:F49)), ROW(F37:F49)-MIN(ROW(F37:F49))+1, ""), ROW() -36 )), "")</f>
        <v/>
      </c>
      <c r="AG44" s="13" t="str">
        <f t="array" ref="AG44">IFERROR(INDEX(C37:C49, SMALL(IF(ISNUMBER(SEARCH("JV1",F37:F49)), ROW(F37:F49)-MIN(ROW(F37:F49))+1, ""), ROW() -36 )), "")</f>
        <v/>
      </c>
      <c r="AH44" s="13" t="str">
        <f t="array" ref="AH44">IFERROR(INDEX(D37:D49, SMALL(IF(ISNUMBER(SEARCH("JV1",F37:F49)), ROW(F37:F49)-MIN(ROW(F37:F49))+1, ""), ROW() -36 )), "")</f>
        <v/>
      </c>
      <c r="AI44" s="13" t="str">
        <f t="array" ref="AI44">IFERROR(INDEX(E37:E49, SMALL(IF(ISNUMBER(SEARCH("JV1",F37:F49)), ROW(F37:F49)-MIN(ROW(F37:F49))+1, ""), ROW() -36 )), "")</f>
        <v/>
      </c>
      <c r="AJ44" s="13" t="str">
        <f t="array" ref="AJ44">IFERROR(INDEX(B37:B49, SMALL(IF(ISNUMBER(SEARCH("JV2",F37:F49)), ROW(F37:F49)-MIN(ROW(F37:F49))+1, ""), ROW() -36 )), "")</f>
        <v/>
      </c>
      <c r="AK44" s="13" t="str">
        <f t="array" ref="AK44">IFERROR(INDEX(C37:C49, SMALL(IF(ISNUMBER(SEARCH("JV2",F37:F49)), ROW(F37:F49)-MIN(ROW(F37:F49))+1, ""), ROW() -36 )), "")</f>
        <v/>
      </c>
      <c r="AL44" s="13" t="str">
        <f t="array" ref="AL44">IFERROR(INDEX(D37:D49, SMALL(IF(ISNUMBER(SEARCH("JV2",F37:F49)), ROW(F37:F49)-MIN(ROW(F37:F49))+1, ""), ROW() -36 )), "")</f>
        <v/>
      </c>
      <c r="AM44" s="13" t="str">
        <f t="array" ref="AM44">IFERROR(INDEX(E37:E49, SMALL(IF(ISNUMBER(SEARCH("JV2",F37:F49)), ROW(F37:F49)-MIN(ROW(F37:F49))+1, ""), ROW() -36 )), "")</f>
        <v/>
      </c>
    </row>
    <row r="45" spans="2:39" s="13" customFormat="1" ht="15" customHeight="1">
      <c r="B45" s="21" t="s">
        <v>82</v>
      </c>
      <c r="C45" s="1"/>
      <c r="D45" s="22" t="s">
        <v>99</v>
      </c>
      <c r="E45" s="1" t="s">
        <v>100</v>
      </c>
      <c r="F45" s="94" t="s">
        <v>30</v>
      </c>
      <c r="G45" s="24"/>
      <c r="H45" s="25">
        <v>3225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82</v>
      </c>
      <c r="C46" s="1"/>
      <c r="D46" s="22" t="s">
        <v>101</v>
      </c>
      <c r="E46" s="1" t="s">
        <v>102</v>
      </c>
      <c r="F46" s="94" t="s">
        <v>30</v>
      </c>
      <c r="G46" s="24"/>
      <c r="H46" s="25">
        <v>3225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82</v>
      </c>
      <c r="C47" s="1"/>
      <c r="D47" s="22" t="s">
        <v>103</v>
      </c>
      <c r="E47" s="1" t="s">
        <v>104</v>
      </c>
      <c r="F47" s="94" t="s">
        <v>14</v>
      </c>
      <c r="G47" s="24"/>
      <c r="H47" s="25">
        <v>3225</v>
      </c>
      <c r="I47" s="24"/>
      <c r="J47" s="25" t="b">
        <v>0</v>
      </c>
      <c r="K47" s="19"/>
      <c r="L47" s="26"/>
      <c r="M47" s="27"/>
    </row>
    <row r="48" spans="2:39" s="13" customFormat="1" ht="15" customHeight="1">
      <c r="B48" s="21" t="s">
        <v>82</v>
      </c>
      <c r="C48" s="1"/>
      <c r="D48" s="22" t="s">
        <v>105</v>
      </c>
      <c r="E48" s="1" t="s">
        <v>106</v>
      </c>
      <c r="F48" s="94" t="s">
        <v>30</v>
      </c>
      <c r="G48" s="24"/>
      <c r="H48" s="25">
        <v>3225</v>
      </c>
      <c r="I48" s="24"/>
      <c r="J48" s="25" t="b">
        <v>0</v>
      </c>
      <c r="K48" s="19"/>
      <c r="L48" s="26"/>
      <c r="M48" s="27"/>
    </row>
    <row r="49" spans="2:39" s="13" customFormat="1" ht="15" customHeight="1">
      <c r="B49" s="21" t="s">
        <v>82</v>
      </c>
      <c r="C49" s="1"/>
      <c r="D49" s="22" t="s">
        <v>107</v>
      </c>
      <c r="E49" s="1" t="s">
        <v>108</v>
      </c>
      <c r="F49" s="94" t="s">
        <v>14</v>
      </c>
      <c r="G49" s="24"/>
      <c r="H49" s="25">
        <v>3225</v>
      </c>
      <c r="I49" s="24"/>
      <c r="J49" s="25" t="b">
        <v>0</v>
      </c>
      <c r="K49" s="19"/>
      <c r="L49" s="26"/>
      <c r="M49" s="27"/>
    </row>
    <row r="50" spans="2:39" s="13" customFormat="1" ht="15" customHeight="1">
      <c r="B50" s="21" t="s">
        <v>109</v>
      </c>
      <c r="C50" s="1"/>
      <c r="D50" s="28" t="s">
        <v>110</v>
      </c>
      <c r="E50" s="23" t="s">
        <v>30</v>
      </c>
      <c r="F50" s="94" t="s">
        <v>30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IFERROR(INDEX(B50:B57, SMALL(IF("V"=F50:F57, ROW(F50:F57)-MIN(ROW(F50:F57))+1, ""), ROW() -49 )), "")</f>
        <v>Cumberland University</v>
      </c>
      <c r="AC50" s="13">
        <f t="array" ref="AC50">IFERROR(INDEX(C50:C57, SMALL(IF("V"=F50:F57, ROW(F50:F57)-MIN(ROW(F50:F57))+1, ""), ROW() -49 )), "")</f>
        <v>0</v>
      </c>
      <c r="AD50" s="13" t="str">
        <f t="array" ref="AD50">IFERROR(INDEX(D50:D57, SMALL(IF("V"=F50:F57, ROW(F50:F57)-MIN(ROW(F50:F57))+1, ""), ROW() -49 )), "")</f>
        <v>18-52843</v>
      </c>
      <c r="AE50" s="13" t="str">
        <f t="array" ref="AE50">IFERROR(INDEX(E50:E57, SMALL(IF("V"=F50:F57, ROW(F50:F57)-MIN(ROW(F50:F57))+1, ""), ROW() -49 )), "")</f>
        <v>Grayson Hemontolor</v>
      </c>
      <c r="AF50" s="13" t="str">
        <f t="array" ref="AF50">IFERROR(INDEX(B50:B57, SMALL(IF(ISNUMBER(SEARCH("JV1",F50:F57)), ROW(F50:F57)-MIN(ROW(F50:F57))+1, ""), ROW() -49 )), "")</f>
        <v/>
      </c>
      <c r="AG50" s="13" t="str">
        <f t="array" ref="AG50">IFERROR(INDEX(C50:C57, SMALL(IF(ISNUMBER(SEARCH("JV1",F50:F57)), ROW(F50:F57)-MIN(ROW(F50:F57))+1, ""), ROW() -49 )), "")</f>
        <v/>
      </c>
      <c r="AH50" s="13" t="str">
        <f t="array" ref="AH50">IFERROR(INDEX(D50:D57, SMALL(IF(ISNUMBER(SEARCH("JV1",F50:F57)), ROW(F50:F57)-MIN(ROW(F50:F57))+1, ""), ROW() -49 )), "")</f>
        <v/>
      </c>
      <c r="AI50" s="13" t="str">
        <f t="array" ref="AI50">IFERROR(INDEX(E50:E57, SMALL(IF(ISNUMBER(SEARCH("JV1",F50:F57)), ROW(F50:F57)-MIN(ROW(F50:F57))+1, ""), ROW() -49 )), "")</f>
        <v/>
      </c>
      <c r="AJ50" s="13" t="str">
        <f t="array" ref="AJ50">IFERROR(INDEX(B50:B57, SMALL(IF(ISNUMBER(SEARCH("JV2",F50:F57)), ROW(F50:F57)-MIN(ROW(F50:F57))+1, ""), ROW() -49 )), "")</f>
        <v/>
      </c>
      <c r="AK50" s="13" t="str">
        <f t="array" ref="AK50">IFERROR(INDEX(C50:C57, SMALL(IF(ISNUMBER(SEARCH("JV2",F50:F57)), ROW(F50:F57)-MIN(ROW(F50:F57))+1, ""), ROW() -49 )), "")</f>
        <v/>
      </c>
      <c r="AL50" s="13" t="str">
        <f t="array" ref="AL50">IFERROR(INDEX(D50:D57, SMALL(IF(ISNUMBER(SEARCH("JV2",F50:F57)), ROW(F50:F57)-MIN(ROW(F50:F57))+1, ""), ROW() -49 )), "")</f>
        <v/>
      </c>
      <c r="AM50" s="13" t="str">
        <f t="array" ref="AM50">IFERROR(INDEX(E50:E57, SMALL(IF(ISNUMBER(SEARCH("JV2",F50:F57)), ROW(F50:F57)-MIN(ROW(F50:F57))+1, ""), ROW() -49 )), "")</f>
        <v/>
      </c>
    </row>
    <row r="51" spans="2:39" s="13" customFormat="1" ht="15" customHeight="1">
      <c r="B51" s="21" t="s">
        <v>109</v>
      </c>
      <c r="C51" s="1"/>
      <c r="D51" s="22" t="s">
        <v>111</v>
      </c>
      <c r="E51" s="1" t="s">
        <v>112</v>
      </c>
      <c r="F51" s="94" t="s">
        <v>14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IFERROR(INDEX(B50:B57, SMALL(IF("V"=F50:F57, ROW(F50:F57)-MIN(ROW(F50:F57))+1, ""), ROW() -49 )), "")</f>
        <v>Cumberland University</v>
      </c>
      <c r="AC51" s="13">
        <f t="array" ref="AC51">IFERROR(INDEX(C50:C57, SMALL(IF("V"=F50:F57, ROW(F50:F57)-MIN(ROW(F50:F57))+1, ""), ROW() -49 )), "")</f>
        <v>0</v>
      </c>
      <c r="AD51" s="13" t="str">
        <f t="array" ref="AD51">IFERROR(INDEX(D50:D57, SMALL(IF("V"=F50:F57, ROW(F50:F57)-MIN(ROW(F50:F57))+1, ""), ROW() -49 )), "")</f>
        <v>20-33136</v>
      </c>
      <c r="AE51" s="13" t="str">
        <f t="array" ref="AE51">IFERROR(INDEX(E50:E57, SMALL(IF("V"=F50:F57, ROW(F50:F57)-MIN(ROW(F50:F57))+1, ""), ROW() -49 )), "")</f>
        <v>Mason Adcok</v>
      </c>
      <c r="AF51" s="13" t="str">
        <f t="array" ref="AF51">IFERROR(INDEX(B50:B57, SMALL(IF(ISNUMBER(SEARCH("JV1",F50:F57)), ROW(F50:F57)-MIN(ROW(F50:F57))+1, ""), ROW() -49 )), "")</f>
        <v/>
      </c>
      <c r="AG51" s="13" t="str">
        <f t="array" ref="AG51">IFERROR(INDEX(C50:C57, SMALL(IF(ISNUMBER(SEARCH("JV1",F50:F57)), ROW(F50:F57)-MIN(ROW(F50:F57))+1, ""), ROW() -49 )), "")</f>
        <v/>
      </c>
      <c r="AH51" s="13" t="str">
        <f t="array" ref="AH51">IFERROR(INDEX(D50:D57, SMALL(IF(ISNUMBER(SEARCH("JV1",F50:F57)), ROW(F50:F57)-MIN(ROW(F50:F57))+1, ""), ROW() -49 )), "")</f>
        <v/>
      </c>
      <c r="AI51" s="13" t="str">
        <f t="array" ref="AI51">IFERROR(INDEX(E50:E57, SMALL(IF(ISNUMBER(SEARCH("JV1",F50:F57)), ROW(F50:F57)-MIN(ROW(F50:F57))+1, ""), ROW() -49 )), "")</f>
        <v/>
      </c>
      <c r="AJ51" s="13" t="str">
        <f t="array" ref="AJ51">IFERROR(INDEX(B50:B57, SMALL(IF(ISNUMBER(SEARCH("JV2",F50:F57)), ROW(F50:F57)-MIN(ROW(F50:F57))+1, ""), ROW() -49 )), "")</f>
        <v/>
      </c>
      <c r="AK51" s="13" t="str">
        <f t="array" ref="AK51">IFERROR(INDEX(C50:C57, SMALL(IF(ISNUMBER(SEARCH("JV2",F50:F57)), ROW(F50:F57)-MIN(ROW(F50:F57))+1, ""), ROW() -49 )), "")</f>
        <v/>
      </c>
      <c r="AL51" s="13" t="str">
        <f t="array" ref="AL51">IFERROR(INDEX(D50:D57, SMALL(IF(ISNUMBER(SEARCH("JV2",F50:F57)), ROW(F50:F57)-MIN(ROW(F50:F57))+1, ""), ROW() -49 )), "")</f>
        <v/>
      </c>
      <c r="AM51" s="13" t="str">
        <f t="array" ref="AM51">IFERROR(INDEX(E50:E57, SMALL(IF(ISNUMBER(SEARCH("JV2",F50:F57)), ROW(F50:F57)-MIN(ROW(F50:F57))+1, ""), ROW() -49 )), "")</f>
        <v/>
      </c>
    </row>
    <row r="52" spans="2:39" s="13" customFormat="1" ht="15" customHeight="1">
      <c r="B52" s="21" t="s">
        <v>109</v>
      </c>
      <c r="C52" s="1"/>
      <c r="D52" s="22" t="s">
        <v>113</v>
      </c>
      <c r="E52" s="1" t="s">
        <v>114</v>
      </c>
      <c r="F52" s="94" t="s">
        <v>30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IFERROR(INDEX(B50:B57, SMALL(IF("V"=F50:F57, ROW(F50:F57)-MIN(ROW(F50:F57))+1, ""), ROW() -49 )), "")</f>
        <v>Cumberland University</v>
      </c>
      <c r="AC52" s="13">
        <f t="array" ref="AC52">IFERROR(INDEX(C50:C57, SMALL(IF("V"=F50:F57, ROW(F50:F57)-MIN(ROW(F50:F57))+1, ""), ROW() -49 )), "")</f>
        <v>0</v>
      </c>
      <c r="AD52" s="13" t="str">
        <f t="array" ref="AD52">IFERROR(INDEX(D50:D57, SMALL(IF("V"=F50:F57, ROW(F50:F57)-MIN(ROW(F50:F57))+1, ""), ROW() -49 )), "")</f>
        <v>17-77117</v>
      </c>
      <c r="AE52" s="13" t="str">
        <f t="array" ref="AE52">IFERROR(INDEX(E50:E57, SMALL(IF("V"=F50:F57, ROW(F50:F57)-MIN(ROW(F50:F57))+1, ""), ROW() -49 )), "")</f>
        <v>Matthew Charlton</v>
      </c>
      <c r="AF52" s="13" t="str">
        <f t="array" ref="AF52">IFERROR(INDEX(B50:B57, SMALL(IF(ISNUMBER(SEARCH("JV1",F50:F57)), ROW(F50:F57)-MIN(ROW(F50:F57))+1, ""), ROW() -49 )), "")</f>
        <v/>
      </c>
      <c r="AG52" s="13" t="str">
        <f t="array" ref="AG52">IFERROR(INDEX(C50:C57, SMALL(IF(ISNUMBER(SEARCH("JV1",F50:F57)), ROW(F50:F57)-MIN(ROW(F50:F57))+1, ""), ROW() -49 )), "")</f>
        <v/>
      </c>
      <c r="AH52" s="13" t="str">
        <f t="array" ref="AH52">IFERROR(INDEX(D50:D57, SMALL(IF(ISNUMBER(SEARCH("JV1",F50:F57)), ROW(F50:F57)-MIN(ROW(F50:F57))+1, ""), ROW() -49 )), "")</f>
        <v/>
      </c>
      <c r="AI52" s="13" t="str">
        <f t="array" ref="AI52">IFERROR(INDEX(E50:E57, SMALL(IF(ISNUMBER(SEARCH("JV1",F50:F57)), ROW(F50:F57)-MIN(ROW(F50:F57))+1, ""), ROW() -49 )), "")</f>
        <v/>
      </c>
      <c r="AJ52" s="13" t="str">
        <f t="array" ref="AJ52">IFERROR(INDEX(B50:B57, SMALL(IF(ISNUMBER(SEARCH("JV2",F50:F57)), ROW(F50:F57)-MIN(ROW(F50:F57))+1, ""), ROW() -49 )), "")</f>
        <v/>
      </c>
      <c r="AK52" s="13" t="str">
        <f t="array" ref="AK52">IFERROR(INDEX(C50:C57, SMALL(IF(ISNUMBER(SEARCH("JV2",F50:F57)), ROW(F50:F57)-MIN(ROW(F50:F57))+1, ""), ROW() -49 )), "")</f>
        <v/>
      </c>
      <c r="AL52" s="13" t="str">
        <f t="array" ref="AL52">IFERROR(INDEX(D50:D57, SMALL(IF(ISNUMBER(SEARCH("JV2",F50:F57)), ROW(F50:F57)-MIN(ROW(F50:F57))+1, ""), ROW() -49 )), "")</f>
        <v/>
      </c>
      <c r="AM52" s="13" t="str">
        <f t="array" ref="AM52">IFERROR(INDEX(E50:E57, SMALL(IF(ISNUMBER(SEARCH("JV2",F50:F57)), ROW(F50:F57)-MIN(ROW(F50:F57))+1, ""), ROW() -49 )), "")</f>
        <v/>
      </c>
    </row>
    <row r="53" spans="2:39" s="13" customFormat="1" ht="15" customHeight="1">
      <c r="B53" s="21" t="s">
        <v>109</v>
      </c>
      <c r="C53" s="1"/>
      <c r="D53" s="22" t="s">
        <v>115</v>
      </c>
      <c r="E53" s="1" t="s">
        <v>116</v>
      </c>
      <c r="F53" s="94" t="s">
        <v>14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IFERROR(INDEX(B50:B57, SMALL(IF("V"=F50:F57, ROW(F50:F57)-MIN(ROW(F50:F57))+1, ""), ROW() -49 )), "")</f>
        <v>Cumberland University</v>
      </c>
      <c r="AC53" s="13">
        <f t="array" ref="AC53">IFERROR(INDEX(C50:C57, SMALL(IF("V"=F50:F57, ROW(F50:F57)-MIN(ROW(F50:F57))+1, ""), ROW() -49 )), "")</f>
        <v>0</v>
      </c>
      <c r="AD53" s="13" t="str">
        <f t="array" ref="AD53">IFERROR(INDEX(D50:D57, SMALL(IF("V"=F50:F57, ROW(F50:F57)-MIN(ROW(F50:F57))+1, ""), ROW() -49 )), "")</f>
        <v>19-6124</v>
      </c>
      <c r="AE53" s="13" t="str">
        <f t="array" ref="AE53">IFERROR(INDEX(E50:E57, SMALL(IF("V"=F50:F57, ROW(F50:F57)-MIN(ROW(F50:F57))+1, ""), ROW() -49 )), "")</f>
        <v>Matthew Dominey</v>
      </c>
      <c r="AF53" s="13" t="str">
        <f t="array" ref="AF53">IFERROR(INDEX(B50:B57, SMALL(IF(ISNUMBER(SEARCH("JV1",F50:F57)), ROW(F50:F57)-MIN(ROW(F50:F57))+1, ""), ROW() -49 )), "")</f>
        <v/>
      </c>
      <c r="AG53" s="13" t="str">
        <f t="array" ref="AG53">IFERROR(INDEX(C50:C57, SMALL(IF(ISNUMBER(SEARCH("JV1",F50:F57)), ROW(F50:F57)-MIN(ROW(F50:F57))+1, ""), ROW() -49 )), "")</f>
        <v/>
      </c>
      <c r="AH53" s="13" t="str">
        <f t="array" ref="AH53">IFERROR(INDEX(D50:D57, SMALL(IF(ISNUMBER(SEARCH("JV1",F50:F57)), ROW(F50:F57)-MIN(ROW(F50:F57))+1, ""), ROW() -49 )), "")</f>
        <v/>
      </c>
      <c r="AI53" s="13" t="str">
        <f t="array" ref="AI53">IFERROR(INDEX(E50:E57, SMALL(IF(ISNUMBER(SEARCH("JV1",F50:F57)), ROW(F50:F57)-MIN(ROW(F50:F57))+1, ""), ROW() -49 )), "")</f>
        <v/>
      </c>
      <c r="AJ53" s="13" t="str">
        <f t="array" ref="AJ53">IFERROR(INDEX(B50:B57, SMALL(IF(ISNUMBER(SEARCH("JV2",F50:F57)), ROW(F50:F57)-MIN(ROW(F50:F57))+1, ""), ROW() -49 )), "")</f>
        <v/>
      </c>
      <c r="AK53" s="13" t="str">
        <f t="array" ref="AK53">IFERROR(INDEX(C50:C57, SMALL(IF(ISNUMBER(SEARCH("JV2",F50:F57)), ROW(F50:F57)-MIN(ROW(F50:F57))+1, ""), ROW() -49 )), "")</f>
        <v/>
      </c>
      <c r="AL53" s="13" t="str">
        <f t="array" ref="AL53">IFERROR(INDEX(D50:D57, SMALL(IF(ISNUMBER(SEARCH("JV2",F50:F57)), ROW(F50:F57)-MIN(ROW(F50:F57))+1, ""), ROW() -49 )), "")</f>
        <v/>
      </c>
      <c r="AM53" s="13" t="str">
        <f t="array" ref="AM53">IFERROR(INDEX(E50:E57, SMALL(IF(ISNUMBER(SEARCH("JV2",F50:F57)), ROW(F50:F57)-MIN(ROW(F50:F57))+1, ""), ROW() -49 )), "")</f>
        <v/>
      </c>
    </row>
    <row r="54" spans="2:39" s="13" customFormat="1" ht="15" customHeight="1">
      <c r="B54" s="21" t="s">
        <v>109</v>
      </c>
      <c r="C54" s="1"/>
      <c r="D54" s="22" t="s">
        <v>117</v>
      </c>
      <c r="E54" s="1" t="s">
        <v>118</v>
      </c>
      <c r="F54" s="94" t="s">
        <v>14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IFERROR(INDEX(B50:B57, SMALL(IF("V"=F50:F57, ROW(F50:F57)-MIN(ROW(F50:F57))+1, ""), ROW() -49 )), "")</f>
        <v>Cumberland University</v>
      </c>
      <c r="AC54" s="13">
        <f t="array" ref="AC54">IFERROR(INDEX(C50:C57, SMALL(IF("V"=F50:F57, ROW(F50:F57)-MIN(ROW(F50:F57))+1, ""), ROW() -49 )), "")</f>
        <v>0</v>
      </c>
      <c r="AD54" s="13" t="str">
        <f t="array" ref="AD54">IFERROR(INDEX(D50:D57, SMALL(IF("V"=F50:F57, ROW(F50:F57)-MIN(ROW(F50:F57))+1, ""), ROW() -49 )), "")</f>
        <v>16-99164</v>
      </c>
      <c r="AE54" s="13" t="str">
        <f t="array" ref="AE54">IFERROR(INDEX(E50:E57, SMALL(IF("V"=F50:F57, ROW(F50:F57)-MIN(ROW(F50:F57))+1, ""), ROW() -49 )), "")</f>
        <v>Taylor Fielder</v>
      </c>
      <c r="AF54" s="13" t="str">
        <f t="array" ref="AF54">IFERROR(INDEX(B50:B57, SMALL(IF(ISNUMBER(SEARCH("JV1",F50:F57)), ROW(F50:F57)-MIN(ROW(F50:F57))+1, ""), ROW() -49 )), "")</f>
        <v/>
      </c>
      <c r="AG54" s="13" t="str">
        <f t="array" ref="AG54">IFERROR(INDEX(C50:C57, SMALL(IF(ISNUMBER(SEARCH("JV1",F50:F57)), ROW(F50:F57)-MIN(ROW(F50:F57))+1, ""), ROW() -49 )), "")</f>
        <v/>
      </c>
      <c r="AH54" s="13" t="str">
        <f t="array" ref="AH54">IFERROR(INDEX(D50:D57, SMALL(IF(ISNUMBER(SEARCH("JV1",F50:F57)), ROW(F50:F57)-MIN(ROW(F50:F57))+1, ""), ROW() -49 )), "")</f>
        <v/>
      </c>
      <c r="AI54" s="13" t="str">
        <f t="array" ref="AI54">IFERROR(INDEX(E50:E57, SMALL(IF(ISNUMBER(SEARCH("JV1",F50:F57)), ROW(F50:F57)-MIN(ROW(F50:F57))+1, ""), ROW() -49 )), "")</f>
        <v/>
      </c>
      <c r="AJ54" s="13" t="str">
        <f t="array" ref="AJ54">IFERROR(INDEX(B50:B57, SMALL(IF(ISNUMBER(SEARCH("JV2",F50:F57)), ROW(F50:F57)-MIN(ROW(F50:F57))+1, ""), ROW() -49 )), "")</f>
        <v/>
      </c>
      <c r="AK54" s="13" t="str">
        <f t="array" ref="AK54">IFERROR(INDEX(C50:C57, SMALL(IF(ISNUMBER(SEARCH("JV2",F50:F57)), ROW(F50:F57)-MIN(ROW(F50:F57))+1, ""), ROW() -49 )), "")</f>
        <v/>
      </c>
      <c r="AL54" s="13" t="str">
        <f t="array" ref="AL54">IFERROR(INDEX(D50:D57, SMALL(IF(ISNUMBER(SEARCH("JV2",F50:F57)), ROW(F50:F57)-MIN(ROW(F50:F57))+1, ""), ROW() -49 )), "")</f>
        <v/>
      </c>
      <c r="AM54" s="13" t="str">
        <f t="array" ref="AM54">IFERROR(INDEX(E50:E57, SMALL(IF(ISNUMBER(SEARCH("JV2",F50:F57)), ROW(F50:F57)-MIN(ROW(F50:F57))+1, ""), ROW() -49 )), "")</f>
        <v/>
      </c>
    </row>
    <row r="55" spans="2:39" s="13" customFormat="1" ht="15" customHeight="1">
      <c r="B55" s="21" t="s">
        <v>109</v>
      </c>
      <c r="C55" s="1"/>
      <c r="D55" s="22" t="s">
        <v>119</v>
      </c>
      <c r="E55" s="1" t="s">
        <v>120</v>
      </c>
      <c r="F55" s="94" t="s">
        <v>14</v>
      </c>
      <c r="G55" s="24"/>
      <c r="H55" s="25">
        <v>3434</v>
      </c>
      <c r="I55" s="24"/>
      <c r="J55" s="25" t="b">
        <v>0</v>
      </c>
      <c r="K55" s="19"/>
      <c r="L55" s="26"/>
      <c r="M55" s="27"/>
      <c r="AB55" s="13" t="str">
        <f t="array" ref="AB55">IFERROR(INDEX(B50:B57, SMALL(IF("V"=F50:F57, ROW(F50:F57)-MIN(ROW(F50:F57))+1, ""), ROW() -49 )), "")</f>
        <v>Cumberland University</v>
      </c>
      <c r="AC55" s="13">
        <f t="array" ref="AC55">IFERROR(INDEX(C50:C57, SMALL(IF("V"=F50:F57, ROW(F50:F57)-MIN(ROW(F50:F57))+1, ""), ROW() -49 )), "")</f>
        <v>0</v>
      </c>
      <c r="AD55" s="13" t="str">
        <f t="array" ref="AD55">IFERROR(INDEX(D50:D57, SMALL(IF("V"=F50:F57, ROW(F50:F57)-MIN(ROW(F50:F57))+1, ""), ROW() -49 )), "")</f>
        <v>11-307191</v>
      </c>
      <c r="AE55" s="13" t="str">
        <f t="array" ref="AE55">IFERROR(INDEX(E50:E57, SMALL(IF("V"=F50:F57, ROW(F50:F57)-MIN(ROW(F50:F57))+1, ""), ROW() -49 )), "")</f>
        <v>Thomas Chenault</v>
      </c>
      <c r="AF55" s="13" t="str">
        <f t="array" ref="AF55">IFERROR(INDEX(B50:B57, SMALL(IF(ISNUMBER(SEARCH("JV1",F50:F57)), ROW(F50:F57)-MIN(ROW(F50:F57))+1, ""), ROW() -49 )), "")</f>
        <v/>
      </c>
      <c r="AG55" s="13" t="str">
        <f t="array" ref="AG55">IFERROR(INDEX(C50:C57, SMALL(IF(ISNUMBER(SEARCH("JV1",F50:F57)), ROW(F50:F57)-MIN(ROW(F50:F57))+1, ""), ROW() -49 )), "")</f>
        <v/>
      </c>
      <c r="AH55" s="13" t="str">
        <f t="array" ref="AH55">IFERROR(INDEX(D50:D57, SMALL(IF(ISNUMBER(SEARCH("JV1",F50:F57)), ROW(F50:F57)-MIN(ROW(F50:F57))+1, ""), ROW() -49 )), "")</f>
        <v/>
      </c>
      <c r="AI55" s="13" t="str">
        <f t="array" ref="AI55">IFERROR(INDEX(E50:E57, SMALL(IF(ISNUMBER(SEARCH("JV1",F50:F57)), ROW(F50:F57)-MIN(ROW(F50:F57))+1, ""), ROW() -49 )), "")</f>
        <v/>
      </c>
      <c r="AJ55" s="13" t="str">
        <f t="array" ref="AJ55">IFERROR(INDEX(B50:B57, SMALL(IF(ISNUMBER(SEARCH("JV2",F50:F57)), ROW(F50:F57)-MIN(ROW(F50:F57))+1, ""), ROW() -49 )), "")</f>
        <v/>
      </c>
      <c r="AK55" s="13" t="str">
        <f t="array" ref="AK55">IFERROR(INDEX(C50:C57, SMALL(IF(ISNUMBER(SEARCH("JV2",F50:F57)), ROW(F50:F57)-MIN(ROW(F50:F57))+1, ""), ROW() -49 )), "")</f>
        <v/>
      </c>
      <c r="AL55" s="13" t="str">
        <f t="array" ref="AL55">IFERROR(INDEX(D50:D57, SMALL(IF(ISNUMBER(SEARCH("JV2",F50:F57)), ROW(F50:F57)-MIN(ROW(F50:F57))+1, ""), ROW() -49 )), "")</f>
        <v/>
      </c>
      <c r="AM55" s="13" t="str">
        <f t="array" ref="AM55">IFERROR(INDEX(E50:E57, SMALL(IF(ISNUMBER(SEARCH("JV2",F50:F57)), ROW(F50:F57)-MIN(ROW(F50:F57))+1, ""), ROW() -49 )), "")</f>
        <v/>
      </c>
    </row>
    <row r="56" spans="2:39" s="13" customFormat="1" ht="15" customHeight="1">
      <c r="B56" s="21" t="s">
        <v>109</v>
      </c>
      <c r="C56" s="1"/>
      <c r="D56" s="22" t="s">
        <v>121</v>
      </c>
      <c r="E56" s="1" t="s">
        <v>122</v>
      </c>
      <c r="F56" s="94" t="s">
        <v>14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IFERROR(INDEX(B50:B57, SMALL(IF("V"=F50:F57, ROW(F50:F57)-MIN(ROW(F50:F57))+1, ""), ROW() -49 )), "")</f>
        <v/>
      </c>
      <c r="AC56" s="13" t="str">
        <f t="array" ref="AC56">IFERROR(INDEX(C50:C57, SMALL(IF("V"=F50:F57, ROW(F50:F57)-MIN(ROW(F50:F57))+1, ""), ROW() -49 )), "")</f>
        <v/>
      </c>
      <c r="AD56" s="13" t="str">
        <f t="array" ref="AD56">IFERROR(INDEX(D50:D57, SMALL(IF("V"=F50:F57, ROW(F50:F57)-MIN(ROW(F50:F57))+1, ""), ROW() -49 )), "")</f>
        <v/>
      </c>
      <c r="AE56" s="13" t="str">
        <f t="array" ref="AE56">IFERROR(INDEX(E50:E57, SMALL(IF("V"=F50:F57, ROW(F50:F57)-MIN(ROW(F50:F57))+1, ""), ROW() -49 )), "")</f>
        <v/>
      </c>
      <c r="AF56" s="13" t="str">
        <f t="array" ref="AF56">IFERROR(INDEX(B50:B57, SMALL(IF(ISNUMBER(SEARCH("JV1",F50:F57)), ROW(F50:F57)-MIN(ROW(F50:F57))+1, ""), ROW() -49 )), "")</f>
        <v/>
      </c>
      <c r="AG56" s="13" t="str">
        <f t="array" ref="AG56">IFERROR(INDEX(C50:C57, SMALL(IF(ISNUMBER(SEARCH("JV1",F50:F57)), ROW(F50:F57)-MIN(ROW(F50:F57))+1, ""), ROW() -49 )), "")</f>
        <v/>
      </c>
      <c r="AH56" s="13" t="str">
        <f t="array" ref="AH56">IFERROR(INDEX(D50:D57, SMALL(IF(ISNUMBER(SEARCH("JV1",F50:F57)), ROW(F50:F57)-MIN(ROW(F50:F57))+1, ""), ROW() -49 )), "")</f>
        <v/>
      </c>
      <c r="AI56" s="13" t="str">
        <f t="array" ref="AI56">IFERROR(INDEX(E50:E57, SMALL(IF(ISNUMBER(SEARCH("JV1",F50:F57)), ROW(F50:F57)-MIN(ROW(F50:F57))+1, ""), ROW() -49 )), "")</f>
        <v/>
      </c>
      <c r="AJ56" s="13" t="str">
        <f t="array" ref="AJ56">IFERROR(INDEX(B50:B57, SMALL(IF(ISNUMBER(SEARCH("JV2",F50:F57)), ROW(F50:F57)-MIN(ROW(F50:F57))+1, ""), ROW() -49 )), "")</f>
        <v/>
      </c>
      <c r="AK56" s="13" t="str">
        <f t="array" ref="AK56">IFERROR(INDEX(C50:C57, SMALL(IF(ISNUMBER(SEARCH("JV2",F50:F57)), ROW(F50:F57)-MIN(ROW(F50:F57))+1, ""), ROW() -49 )), "")</f>
        <v/>
      </c>
      <c r="AL56" s="13" t="str">
        <f t="array" ref="AL56">IFERROR(INDEX(D50:D57, SMALL(IF(ISNUMBER(SEARCH("JV2",F50:F57)), ROW(F50:F57)-MIN(ROW(F50:F57))+1, ""), ROW() -49 )), "")</f>
        <v/>
      </c>
      <c r="AM56" s="13" t="str">
        <f t="array" ref="AM56">IFERROR(INDEX(E50:E57, SMALL(IF(ISNUMBER(SEARCH("JV2",F50:F57)), ROW(F50:F57)-MIN(ROW(F50:F57))+1, ""), ROW() -49 )), "")</f>
        <v/>
      </c>
    </row>
    <row r="57" spans="2:39" s="13" customFormat="1" ht="15" customHeight="1">
      <c r="B57" s="21" t="s">
        <v>109</v>
      </c>
      <c r="C57" s="1"/>
      <c r="D57" s="22" t="s">
        <v>123</v>
      </c>
      <c r="E57" s="1" t="s">
        <v>124</v>
      </c>
      <c r="F57" s="94" t="s">
        <v>14</v>
      </c>
      <c r="G57" s="24"/>
      <c r="H57" s="25">
        <v>3434</v>
      </c>
      <c r="I57" s="24"/>
      <c r="J57" s="25" t="b">
        <v>0</v>
      </c>
      <c r="K57" s="19"/>
      <c r="L57" s="26"/>
      <c r="M57" s="27"/>
      <c r="AB57" s="13" t="str">
        <f t="array" ref="AB57">IFERROR(INDEX(B50:B57, SMALL(IF("V"=F50:F57, ROW(F50:F57)-MIN(ROW(F50:F57))+1, ""), ROW() -49 )), "")</f>
        <v/>
      </c>
      <c r="AC57" s="13" t="str">
        <f t="array" ref="AC57">IFERROR(INDEX(C50:C57, SMALL(IF("V"=F50:F57, ROW(F50:F57)-MIN(ROW(F50:F57))+1, ""), ROW() -49 )), "")</f>
        <v/>
      </c>
      <c r="AD57" s="13" t="str">
        <f t="array" ref="AD57">IFERROR(INDEX(D50:D57, SMALL(IF("V"=F50:F57, ROW(F50:F57)-MIN(ROW(F50:F57))+1, ""), ROW() -49 )), "")</f>
        <v/>
      </c>
      <c r="AE57" s="13" t="str">
        <f t="array" ref="AE57">IFERROR(INDEX(E50:E57, SMALL(IF("V"=F50:F57, ROW(F50:F57)-MIN(ROW(F50:F57))+1, ""), ROW() -49 )), "")</f>
        <v/>
      </c>
      <c r="AF57" s="13" t="str">
        <f t="array" ref="AF57">IFERROR(INDEX(B50:B57, SMALL(IF(ISNUMBER(SEARCH("JV1",F50:F57)), ROW(F50:F57)-MIN(ROW(F50:F57))+1, ""), ROW() -49 )), "")</f>
        <v/>
      </c>
      <c r="AG57" s="13" t="str">
        <f t="array" ref="AG57">IFERROR(INDEX(C50:C57, SMALL(IF(ISNUMBER(SEARCH("JV1",F50:F57)), ROW(F50:F57)-MIN(ROW(F50:F57))+1, ""), ROW() -49 )), "")</f>
        <v/>
      </c>
      <c r="AH57" s="13" t="str">
        <f t="array" ref="AH57">IFERROR(INDEX(D50:D57, SMALL(IF(ISNUMBER(SEARCH("JV1",F50:F57)), ROW(F50:F57)-MIN(ROW(F50:F57))+1, ""), ROW() -49 )), "")</f>
        <v/>
      </c>
      <c r="AI57" s="13" t="str">
        <f t="array" ref="AI57">IFERROR(INDEX(E50:E57, SMALL(IF(ISNUMBER(SEARCH("JV1",F50:F57)), ROW(F50:F57)-MIN(ROW(F50:F57))+1, ""), ROW() -49 )), "")</f>
        <v/>
      </c>
      <c r="AJ57" s="13" t="str">
        <f t="array" ref="AJ57">IFERROR(INDEX(B50:B57, SMALL(IF(ISNUMBER(SEARCH("JV2",F50:F57)), ROW(F50:F57)-MIN(ROW(F50:F57))+1, ""), ROW() -49 )), "")</f>
        <v/>
      </c>
      <c r="AK57" s="13" t="str">
        <f t="array" ref="AK57">IFERROR(INDEX(C50:C57, SMALL(IF(ISNUMBER(SEARCH("JV2",F50:F57)), ROW(F50:F57)-MIN(ROW(F50:F57))+1, ""), ROW() -49 )), "")</f>
        <v/>
      </c>
      <c r="AL57" s="13" t="str">
        <f t="array" ref="AL57">IFERROR(INDEX(D50:D57, SMALL(IF(ISNUMBER(SEARCH("JV2",F50:F57)), ROW(F50:F57)-MIN(ROW(F50:F57))+1, ""), ROW() -49 )), "")</f>
        <v/>
      </c>
      <c r="AM57" s="13" t="str">
        <f t="array" ref="AM57">IFERROR(INDEX(E50:E57, SMALL(IF(ISNUMBER(SEARCH("JV2",F50:F57)), ROW(F50:F57)-MIN(ROW(F50:F57))+1, ""), ROW() -49 )), "")</f>
        <v/>
      </c>
    </row>
    <row r="58" spans="2:39" s="13" customFormat="1" ht="15" customHeight="1">
      <c r="B58" s="21" t="s">
        <v>125</v>
      </c>
      <c r="C58" s="1"/>
      <c r="D58" s="22" t="s">
        <v>126</v>
      </c>
      <c r="E58" s="1" t="s">
        <v>127</v>
      </c>
      <c r="F58" s="94" t="s">
        <v>14</v>
      </c>
      <c r="G58" s="24"/>
      <c r="H58" s="25">
        <v>4393</v>
      </c>
      <c r="I58" s="24"/>
      <c r="J58" s="25" t="b">
        <v>0</v>
      </c>
      <c r="K58" s="19"/>
      <c r="L58" s="26"/>
      <c r="M58" s="27"/>
      <c r="AB58" s="13" t="str">
        <f t="array" ref="AB58">IFERROR(INDEX(B58:B65, SMALL(IF("V"=F58:F65, ROW(F58:F65)-MIN(ROW(F58:F65))+1, ""), ROW() -57 )), "")</f>
        <v>Life University</v>
      </c>
      <c r="AC58" s="13">
        <f t="array" ref="AC58">IFERROR(INDEX(C58:C65, SMALL(IF("V"=F58:F65, ROW(F58:F65)-MIN(ROW(F58:F65))+1, ""), ROW() -57 )), "")</f>
        <v>0</v>
      </c>
      <c r="AD58" s="13" t="str">
        <f t="array" ref="AD58">IFERROR(INDEX(D58:D65, SMALL(IF("V"=F58:F65, ROW(F58:F65)-MIN(ROW(F58:F65))+1, ""), ROW() -57 )), "")</f>
        <v>16-21698</v>
      </c>
      <c r="AE58" s="13" t="str">
        <f t="array" ref="AE58">IFERROR(INDEX(E58:E65, SMALL(IF("V"=F58:F65, ROW(F58:F65)-MIN(ROW(F58:F65))+1, ""), ROW() -57 )), "")</f>
        <v>Adarius Reese</v>
      </c>
      <c r="AF58" s="13" t="str">
        <f t="array" ref="AF58">IFERROR(INDEX(B58:B65, SMALL(IF(ISNUMBER(SEARCH("JV1",F58:F65)), ROW(F58:F65)-MIN(ROW(F58:F65))+1, ""), ROW() -57 )), "")</f>
        <v/>
      </c>
      <c r="AG58" s="13" t="str">
        <f t="array" ref="AG58">IFERROR(INDEX(C58:C65, SMALL(IF(ISNUMBER(SEARCH("JV1",F58:F65)), ROW(F58:F65)-MIN(ROW(F58:F65))+1, ""), ROW() -57 )), "")</f>
        <v/>
      </c>
      <c r="AH58" s="13" t="str">
        <f t="array" ref="AH58">IFERROR(INDEX(D58:D65, SMALL(IF(ISNUMBER(SEARCH("JV1",F58:F65)), ROW(F58:F65)-MIN(ROW(F58:F65))+1, ""), ROW() -57 )), "")</f>
        <v/>
      </c>
      <c r="AI58" s="13" t="str">
        <f t="array" ref="AI58">IFERROR(INDEX(E58:E65, SMALL(IF(ISNUMBER(SEARCH("JV1",F58:F65)), ROW(F58:F65)-MIN(ROW(F58:F65))+1, ""), ROW() -57 )), "")</f>
        <v/>
      </c>
      <c r="AJ58" s="13" t="str">
        <f t="array" ref="AJ58">IFERROR(INDEX(B58:B65, SMALL(IF(ISNUMBER(SEARCH("JV2",F58:F65)), ROW(F58:F65)-MIN(ROW(F58:F65))+1, ""), ROW() -57 )), "")</f>
        <v/>
      </c>
      <c r="AK58" s="13" t="str">
        <f t="array" ref="AK58">IFERROR(INDEX(C58:C65, SMALL(IF(ISNUMBER(SEARCH("JV2",F58:F65)), ROW(F58:F65)-MIN(ROW(F58:F65))+1, ""), ROW() -57 )), "")</f>
        <v/>
      </c>
      <c r="AL58" s="13" t="str">
        <f t="array" ref="AL58">IFERROR(INDEX(D58:D65, SMALL(IF(ISNUMBER(SEARCH("JV2",F58:F65)), ROW(F58:F65)-MIN(ROW(F58:F65))+1, ""), ROW() -57 )), "")</f>
        <v/>
      </c>
      <c r="AM58" s="13" t="str">
        <f t="array" ref="AM58">IFERROR(INDEX(E58:E65, SMALL(IF(ISNUMBER(SEARCH("JV2",F58:F65)), ROW(F58:F65)-MIN(ROW(F58:F65))+1, ""), ROW() -57 )), "")</f>
        <v/>
      </c>
    </row>
    <row r="59" spans="2:39" s="13" customFormat="1" ht="15" customHeight="1">
      <c r="B59" s="21" t="s">
        <v>125</v>
      </c>
      <c r="C59" s="1"/>
      <c r="D59" s="22" t="s">
        <v>128</v>
      </c>
      <c r="E59" s="1" t="s">
        <v>129</v>
      </c>
      <c r="F59" s="94" t="s">
        <v>14</v>
      </c>
      <c r="G59" s="24"/>
      <c r="H59" s="25">
        <v>4393</v>
      </c>
      <c r="I59" s="24"/>
      <c r="J59" s="25" t="b">
        <v>0</v>
      </c>
      <c r="K59" s="19"/>
      <c r="L59" s="26"/>
      <c r="M59" s="27"/>
      <c r="AB59" s="13" t="str">
        <f t="array" ref="AB59">IFERROR(INDEX(B58:B65, SMALL(IF("V"=F58:F65, ROW(F58:F65)-MIN(ROW(F58:F65))+1, ""), ROW() -57 )), "")</f>
        <v>Life University</v>
      </c>
      <c r="AC59" s="13">
        <f t="array" ref="AC59">IFERROR(INDEX(C58:C65, SMALL(IF("V"=F58:F65, ROW(F58:F65)-MIN(ROW(F58:F65))+1, ""), ROW() -57 )), "")</f>
        <v>0</v>
      </c>
      <c r="AD59" s="13" t="str">
        <f t="array" ref="AD59">IFERROR(INDEX(D58:D65, SMALL(IF("V"=F58:F65, ROW(F58:F65)-MIN(ROW(F58:F65))+1, ""), ROW() -57 )), "")</f>
        <v>11-753150</v>
      </c>
      <c r="AE59" s="13" t="str">
        <f t="array" ref="AE59">IFERROR(INDEX(E58:E65, SMALL(IF("V"=F58:F65, ROW(F58:F65)-MIN(ROW(F58:F65))+1, ""), ROW() -57 )), "")</f>
        <v>Craig Sanders</v>
      </c>
      <c r="AF59" s="13" t="str">
        <f t="array" ref="AF59">IFERROR(INDEX(B58:B65, SMALL(IF(ISNUMBER(SEARCH("JV1",F58:F65)), ROW(F58:F65)-MIN(ROW(F58:F65))+1, ""), ROW() -57 )), "")</f>
        <v/>
      </c>
      <c r="AG59" s="13" t="str">
        <f t="array" ref="AG59">IFERROR(INDEX(C58:C65, SMALL(IF(ISNUMBER(SEARCH("JV1",F58:F65)), ROW(F58:F65)-MIN(ROW(F58:F65))+1, ""), ROW() -57 )), "")</f>
        <v/>
      </c>
      <c r="AH59" s="13" t="str">
        <f t="array" ref="AH59">IFERROR(INDEX(D58:D65, SMALL(IF(ISNUMBER(SEARCH("JV1",F58:F65)), ROW(F58:F65)-MIN(ROW(F58:F65))+1, ""), ROW() -57 )), "")</f>
        <v/>
      </c>
      <c r="AI59" s="13" t="str">
        <f t="array" ref="AI59">IFERROR(INDEX(E58:E65, SMALL(IF(ISNUMBER(SEARCH("JV1",F58:F65)), ROW(F58:F65)-MIN(ROW(F58:F65))+1, ""), ROW() -57 )), "")</f>
        <v/>
      </c>
      <c r="AJ59" s="13" t="str">
        <f t="array" ref="AJ59">IFERROR(INDEX(B58:B65, SMALL(IF(ISNUMBER(SEARCH("JV2",F58:F65)), ROW(F58:F65)-MIN(ROW(F58:F65))+1, ""), ROW() -57 )), "")</f>
        <v/>
      </c>
      <c r="AK59" s="13" t="str">
        <f t="array" ref="AK59">IFERROR(INDEX(C58:C65, SMALL(IF(ISNUMBER(SEARCH("JV2",F58:F65)), ROW(F58:F65)-MIN(ROW(F58:F65))+1, ""), ROW() -57 )), "")</f>
        <v/>
      </c>
      <c r="AL59" s="13" t="str">
        <f t="array" ref="AL59">IFERROR(INDEX(D58:D65, SMALL(IF(ISNUMBER(SEARCH("JV2",F58:F65)), ROW(F58:F65)-MIN(ROW(F58:F65))+1, ""), ROW() -57 )), "")</f>
        <v/>
      </c>
      <c r="AM59" s="13" t="str">
        <f t="array" ref="AM59">IFERROR(INDEX(E58:E65, SMALL(IF(ISNUMBER(SEARCH("JV2",F58:F65)), ROW(F58:F65)-MIN(ROW(F58:F65))+1, ""), ROW() -57 )), "")</f>
        <v/>
      </c>
    </row>
    <row r="60" spans="2:39" s="13" customFormat="1" ht="15" customHeight="1">
      <c r="B60" s="21" t="s">
        <v>125</v>
      </c>
      <c r="C60" s="1"/>
      <c r="D60" s="22" t="s">
        <v>130</v>
      </c>
      <c r="E60" s="1" t="s">
        <v>131</v>
      </c>
      <c r="F60" s="94" t="s">
        <v>30</v>
      </c>
      <c r="G60" s="24"/>
      <c r="H60" s="25">
        <v>4393</v>
      </c>
      <c r="I60" s="24"/>
      <c r="J60" s="25" t="b">
        <v>0</v>
      </c>
      <c r="K60" s="19"/>
      <c r="L60" s="26"/>
      <c r="M60" s="27"/>
      <c r="AB60" s="13" t="str">
        <f t="array" ref="AB60">IFERROR(INDEX(B58:B65, SMALL(IF("V"=F58:F65, ROW(F58:F65)-MIN(ROW(F58:F65))+1, ""), ROW() -57 )), "")</f>
        <v>Life University</v>
      </c>
      <c r="AC60" s="13">
        <f t="array" ref="AC60">IFERROR(INDEX(C58:C65, SMALL(IF("V"=F58:F65, ROW(F58:F65)-MIN(ROW(F58:F65))+1, ""), ROW() -57 )), "")</f>
        <v>0</v>
      </c>
      <c r="AD60" s="13" t="str">
        <f t="array" ref="AD60">IFERROR(INDEX(D58:D65, SMALL(IF("V"=F58:F65, ROW(F58:F65)-MIN(ROW(F58:F65))+1, ""), ROW() -57 )), "")</f>
        <v>5589-444</v>
      </c>
      <c r="AE60" s="13" t="str">
        <f t="array" ref="AE60">IFERROR(INDEX(E58:E65, SMALL(IF("V"=F58:F65, ROW(F58:F65)-MIN(ROW(F58:F65))+1, ""), ROW() -57 )), "")</f>
        <v>George Walden</v>
      </c>
      <c r="AF60" s="13" t="str">
        <f t="array" ref="AF60">IFERROR(INDEX(B58:B65, SMALL(IF(ISNUMBER(SEARCH("JV1",F58:F65)), ROW(F58:F65)-MIN(ROW(F58:F65))+1, ""), ROW() -57 )), "")</f>
        <v/>
      </c>
      <c r="AG60" s="13" t="str">
        <f t="array" ref="AG60">IFERROR(INDEX(C58:C65, SMALL(IF(ISNUMBER(SEARCH("JV1",F58:F65)), ROW(F58:F65)-MIN(ROW(F58:F65))+1, ""), ROW() -57 )), "")</f>
        <v/>
      </c>
      <c r="AH60" s="13" t="str">
        <f t="array" ref="AH60">IFERROR(INDEX(D58:D65, SMALL(IF(ISNUMBER(SEARCH("JV1",F58:F65)), ROW(F58:F65)-MIN(ROW(F58:F65))+1, ""), ROW() -57 )), "")</f>
        <v/>
      </c>
      <c r="AI60" s="13" t="str">
        <f t="array" ref="AI60">IFERROR(INDEX(E58:E65, SMALL(IF(ISNUMBER(SEARCH("JV1",F58:F65)), ROW(F58:F65)-MIN(ROW(F58:F65))+1, ""), ROW() -57 )), "")</f>
        <v/>
      </c>
      <c r="AJ60" s="13" t="str">
        <f t="array" ref="AJ60">IFERROR(INDEX(B58:B65, SMALL(IF(ISNUMBER(SEARCH("JV2",F58:F65)), ROW(F58:F65)-MIN(ROW(F58:F65))+1, ""), ROW() -57 )), "")</f>
        <v/>
      </c>
      <c r="AK60" s="13" t="str">
        <f t="array" ref="AK60">IFERROR(INDEX(C58:C65, SMALL(IF(ISNUMBER(SEARCH("JV2",F58:F65)), ROW(F58:F65)-MIN(ROW(F58:F65))+1, ""), ROW() -57 )), "")</f>
        <v/>
      </c>
      <c r="AL60" s="13" t="str">
        <f t="array" ref="AL60">IFERROR(INDEX(D58:D65, SMALL(IF(ISNUMBER(SEARCH("JV2",F58:F65)), ROW(F58:F65)-MIN(ROW(F58:F65))+1, ""), ROW() -57 )), "")</f>
        <v/>
      </c>
      <c r="AM60" s="13" t="str">
        <f t="array" ref="AM60">IFERROR(INDEX(E58:E65, SMALL(IF(ISNUMBER(SEARCH("JV2",F58:F65)), ROW(F58:F65)-MIN(ROW(F58:F65))+1, ""), ROW() -57 )), "")</f>
        <v/>
      </c>
    </row>
    <row r="61" spans="2:39" s="13" customFormat="1" ht="15" customHeight="1">
      <c r="B61" s="21" t="s">
        <v>125</v>
      </c>
      <c r="C61" s="1"/>
      <c r="D61" s="22" t="s">
        <v>132</v>
      </c>
      <c r="E61" s="1" t="s">
        <v>133</v>
      </c>
      <c r="F61" s="94" t="s">
        <v>14</v>
      </c>
      <c r="G61" s="24"/>
      <c r="H61" s="25">
        <v>4393</v>
      </c>
      <c r="I61" s="24"/>
      <c r="J61" s="25" t="b">
        <v>0</v>
      </c>
      <c r="K61" s="19"/>
      <c r="L61" s="26"/>
      <c r="M61" s="27"/>
      <c r="AB61" s="13" t="str">
        <f t="array" ref="AB61">IFERROR(INDEX(B58:B65, SMALL(IF("V"=F58:F65, ROW(F58:F65)-MIN(ROW(F58:F65))+1, ""), ROW() -57 )), "")</f>
        <v>Life University</v>
      </c>
      <c r="AC61" s="13">
        <f t="array" ref="AC61">IFERROR(INDEX(C58:C65, SMALL(IF("V"=F58:F65, ROW(F58:F65)-MIN(ROW(F58:F65))+1, ""), ROW() -57 )), "")</f>
        <v>0</v>
      </c>
      <c r="AD61" s="13" t="str">
        <f t="array" ref="AD61">IFERROR(INDEX(D58:D65, SMALL(IF("V"=F58:F65, ROW(F58:F65)-MIN(ROW(F58:F65))+1, ""), ROW() -57 )), "")</f>
        <v>11-220108</v>
      </c>
      <c r="AE61" s="13" t="str">
        <f t="array" ref="AE61">IFERROR(INDEX(E58:E65, SMALL(IF("V"=F58:F65, ROW(F58:F65)-MIN(ROW(F58:F65))+1, ""), ROW() -57 )), "")</f>
        <v>Isaiah Tukes</v>
      </c>
      <c r="AF61" s="13" t="str">
        <f t="array" ref="AF61">IFERROR(INDEX(B58:B65, SMALL(IF(ISNUMBER(SEARCH("JV1",F58:F65)), ROW(F58:F65)-MIN(ROW(F58:F65))+1, ""), ROW() -57 )), "")</f>
        <v/>
      </c>
      <c r="AG61" s="13" t="str">
        <f t="array" ref="AG61">IFERROR(INDEX(C58:C65, SMALL(IF(ISNUMBER(SEARCH("JV1",F58:F65)), ROW(F58:F65)-MIN(ROW(F58:F65))+1, ""), ROW() -57 )), "")</f>
        <v/>
      </c>
      <c r="AH61" s="13" t="str">
        <f t="array" ref="AH61">IFERROR(INDEX(D58:D65, SMALL(IF(ISNUMBER(SEARCH("JV1",F58:F65)), ROW(F58:F65)-MIN(ROW(F58:F65))+1, ""), ROW() -57 )), "")</f>
        <v/>
      </c>
      <c r="AI61" s="13" t="str">
        <f t="array" ref="AI61">IFERROR(INDEX(E58:E65, SMALL(IF(ISNUMBER(SEARCH("JV1",F58:F65)), ROW(F58:F65)-MIN(ROW(F58:F65))+1, ""), ROW() -57 )), "")</f>
        <v/>
      </c>
      <c r="AJ61" s="13" t="str">
        <f t="array" ref="AJ61">IFERROR(INDEX(B58:B65, SMALL(IF(ISNUMBER(SEARCH("JV2",F58:F65)), ROW(F58:F65)-MIN(ROW(F58:F65))+1, ""), ROW() -57 )), "")</f>
        <v/>
      </c>
      <c r="AK61" s="13" t="str">
        <f t="array" ref="AK61">IFERROR(INDEX(C58:C65, SMALL(IF(ISNUMBER(SEARCH("JV2",F58:F65)), ROW(F58:F65)-MIN(ROW(F58:F65))+1, ""), ROW() -57 )), "")</f>
        <v/>
      </c>
      <c r="AL61" s="13" t="str">
        <f t="array" ref="AL61">IFERROR(INDEX(D58:D65, SMALL(IF(ISNUMBER(SEARCH("JV2",F58:F65)), ROW(F58:F65)-MIN(ROW(F58:F65))+1, ""), ROW() -57 )), "")</f>
        <v/>
      </c>
      <c r="AM61" s="13" t="str">
        <f t="array" ref="AM61">IFERROR(INDEX(E58:E65, SMALL(IF(ISNUMBER(SEARCH("JV2",F58:F65)), ROW(F58:F65)-MIN(ROW(F58:F65))+1, ""), ROW() -57 )), "")</f>
        <v/>
      </c>
    </row>
    <row r="62" spans="2:39" s="13" customFormat="1" ht="15" customHeight="1">
      <c r="B62" s="21" t="s">
        <v>125</v>
      </c>
      <c r="C62" s="1"/>
      <c r="D62" s="22" t="s">
        <v>134</v>
      </c>
      <c r="E62" s="1" t="s">
        <v>135</v>
      </c>
      <c r="F62" s="94" t="s">
        <v>30</v>
      </c>
      <c r="G62" s="24"/>
      <c r="H62" s="25">
        <v>4393</v>
      </c>
      <c r="I62" s="24"/>
      <c r="J62" s="25" t="b">
        <v>0</v>
      </c>
      <c r="K62" s="19"/>
      <c r="L62" s="26"/>
      <c r="M62" s="27"/>
      <c r="AB62" s="13" t="str">
        <f t="array" ref="AB62">IFERROR(INDEX(B58:B65, SMALL(IF("V"=F58:F65, ROW(F58:F65)-MIN(ROW(F58:F65))+1, ""), ROW() -57 )), "")</f>
        <v>Life University</v>
      </c>
      <c r="AC62" s="13">
        <f t="array" ref="AC62">IFERROR(INDEX(C58:C65, SMALL(IF("V"=F58:F65, ROW(F58:F65)-MIN(ROW(F58:F65))+1, ""), ROW() -57 )), "")</f>
        <v>0</v>
      </c>
      <c r="AD62" s="13" t="str">
        <f t="array" ref="AD62">IFERROR(INDEX(D58:D65, SMALL(IF("V"=F58:F65, ROW(F58:F65)-MIN(ROW(F58:F65))+1, ""), ROW() -57 )), "")</f>
        <v>11-715951</v>
      </c>
      <c r="AE62" s="13" t="str">
        <f t="array" ref="AE62">IFERROR(INDEX(E58:E65, SMALL(IF("V"=F58:F65, ROW(F58:F65)-MIN(ROW(F58:F65))+1, ""), ROW() -57 )), "")</f>
        <v>Kyle Richardson</v>
      </c>
      <c r="AF62" s="13" t="str">
        <f t="array" ref="AF62">IFERROR(INDEX(B58:B65, SMALL(IF(ISNUMBER(SEARCH("JV1",F58:F65)), ROW(F58:F65)-MIN(ROW(F58:F65))+1, ""), ROW() -57 )), "")</f>
        <v/>
      </c>
      <c r="AG62" s="13" t="str">
        <f t="array" ref="AG62">IFERROR(INDEX(C58:C65, SMALL(IF(ISNUMBER(SEARCH("JV1",F58:F65)), ROW(F58:F65)-MIN(ROW(F58:F65))+1, ""), ROW() -57 )), "")</f>
        <v/>
      </c>
      <c r="AH62" s="13" t="str">
        <f t="array" ref="AH62">IFERROR(INDEX(D58:D65, SMALL(IF(ISNUMBER(SEARCH("JV1",F58:F65)), ROW(F58:F65)-MIN(ROW(F58:F65))+1, ""), ROW() -57 )), "")</f>
        <v/>
      </c>
      <c r="AI62" s="13" t="str">
        <f t="array" ref="AI62">IFERROR(INDEX(E58:E65, SMALL(IF(ISNUMBER(SEARCH("JV1",F58:F65)), ROW(F58:F65)-MIN(ROW(F58:F65))+1, ""), ROW() -57 )), "")</f>
        <v/>
      </c>
      <c r="AJ62" s="13" t="str">
        <f t="array" ref="AJ62">IFERROR(INDEX(B58:B65, SMALL(IF(ISNUMBER(SEARCH("JV2",F58:F65)), ROW(F58:F65)-MIN(ROW(F58:F65))+1, ""), ROW() -57 )), "")</f>
        <v/>
      </c>
      <c r="AK62" s="13" t="str">
        <f t="array" ref="AK62">IFERROR(INDEX(C58:C65, SMALL(IF(ISNUMBER(SEARCH("JV2",F58:F65)), ROW(F58:F65)-MIN(ROW(F58:F65))+1, ""), ROW() -57 )), "")</f>
        <v/>
      </c>
      <c r="AL62" s="13" t="str">
        <f t="array" ref="AL62">IFERROR(INDEX(D58:D65, SMALL(IF(ISNUMBER(SEARCH("JV2",F58:F65)), ROW(F58:F65)-MIN(ROW(F58:F65))+1, ""), ROW() -57 )), "")</f>
        <v/>
      </c>
      <c r="AM62" s="13" t="str">
        <f t="array" ref="AM62">IFERROR(INDEX(E58:E65, SMALL(IF(ISNUMBER(SEARCH("JV2",F58:F65)), ROW(F58:F65)-MIN(ROW(F58:F65))+1, ""), ROW() -57 )), "")</f>
        <v/>
      </c>
    </row>
    <row r="63" spans="2:39" s="13" customFormat="1" ht="15" customHeight="1">
      <c r="B63" s="21" t="s">
        <v>125</v>
      </c>
      <c r="C63" s="1"/>
      <c r="D63" s="22" t="s">
        <v>136</v>
      </c>
      <c r="E63" s="1" t="s">
        <v>137</v>
      </c>
      <c r="F63" s="94" t="s">
        <v>14</v>
      </c>
      <c r="G63" s="24"/>
      <c r="H63" s="25">
        <v>4393</v>
      </c>
      <c r="I63" s="24"/>
      <c r="J63" s="25" t="b">
        <v>0</v>
      </c>
      <c r="K63" s="19"/>
      <c r="L63" s="26"/>
      <c r="M63" s="27"/>
      <c r="AB63" s="13" t="str">
        <f t="array" ref="AB63">IFERROR(INDEX(B58:B65, SMALL(IF("V"=F58:F65, ROW(F58:F65)-MIN(ROW(F58:F65))+1, ""), ROW() -57 )), "")</f>
        <v/>
      </c>
      <c r="AC63" s="13" t="str">
        <f t="array" ref="AC63">IFERROR(INDEX(C58:C65, SMALL(IF("V"=F58:F65, ROW(F58:F65)-MIN(ROW(F58:F65))+1, ""), ROW() -57 )), "")</f>
        <v/>
      </c>
      <c r="AD63" s="13" t="str">
        <f t="array" ref="AD63">IFERROR(INDEX(D58:D65, SMALL(IF("V"=F58:F65, ROW(F58:F65)-MIN(ROW(F58:F65))+1, ""), ROW() -57 )), "")</f>
        <v/>
      </c>
      <c r="AE63" s="13" t="str">
        <f t="array" ref="AE63">IFERROR(INDEX(E58:E65, SMALL(IF("V"=F58:F65, ROW(F58:F65)-MIN(ROW(F58:F65))+1, ""), ROW() -57 )), "")</f>
        <v/>
      </c>
      <c r="AF63" s="13" t="str">
        <f t="array" ref="AF63">IFERROR(INDEX(B58:B65, SMALL(IF(ISNUMBER(SEARCH("JV1",F58:F65)), ROW(F58:F65)-MIN(ROW(F58:F65))+1, ""), ROW() -57 )), "")</f>
        <v/>
      </c>
      <c r="AG63" s="13" t="str">
        <f t="array" ref="AG63">IFERROR(INDEX(C58:C65, SMALL(IF(ISNUMBER(SEARCH("JV1",F58:F65)), ROW(F58:F65)-MIN(ROW(F58:F65))+1, ""), ROW() -57 )), "")</f>
        <v/>
      </c>
      <c r="AH63" s="13" t="str">
        <f t="array" ref="AH63">IFERROR(INDEX(D58:D65, SMALL(IF(ISNUMBER(SEARCH("JV1",F58:F65)), ROW(F58:F65)-MIN(ROW(F58:F65))+1, ""), ROW() -57 )), "")</f>
        <v/>
      </c>
      <c r="AI63" s="13" t="str">
        <f t="array" ref="AI63">IFERROR(INDEX(E58:E65, SMALL(IF(ISNUMBER(SEARCH("JV1",F58:F65)), ROW(F58:F65)-MIN(ROW(F58:F65))+1, ""), ROW() -57 )), "")</f>
        <v/>
      </c>
      <c r="AJ63" s="13" t="str">
        <f t="array" ref="AJ63">IFERROR(INDEX(B58:B65, SMALL(IF(ISNUMBER(SEARCH("JV2",F58:F65)), ROW(F58:F65)-MIN(ROW(F58:F65))+1, ""), ROW() -57 )), "")</f>
        <v/>
      </c>
      <c r="AK63" s="13" t="str">
        <f t="array" ref="AK63">IFERROR(INDEX(C58:C65, SMALL(IF(ISNUMBER(SEARCH("JV2",F58:F65)), ROW(F58:F65)-MIN(ROW(F58:F65))+1, ""), ROW() -57 )), "")</f>
        <v/>
      </c>
      <c r="AL63" s="13" t="str">
        <f t="array" ref="AL63">IFERROR(INDEX(D58:D65, SMALL(IF(ISNUMBER(SEARCH("JV2",F58:F65)), ROW(F58:F65)-MIN(ROW(F58:F65))+1, ""), ROW() -57 )), "")</f>
        <v/>
      </c>
      <c r="AM63" s="13" t="str">
        <f t="array" ref="AM63">IFERROR(INDEX(E58:E65, SMALL(IF(ISNUMBER(SEARCH("JV2",F58:F65)), ROW(F58:F65)-MIN(ROW(F58:F65))+1, ""), ROW() -57 )), "")</f>
        <v/>
      </c>
    </row>
    <row r="64" spans="2:39" s="13" customFormat="1" ht="15" customHeight="1">
      <c r="B64" s="21" t="s">
        <v>125</v>
      </c>
      <c r="C64" s="1"/>
      <c r="D64" s="22" t="s">
        <v>138</v>
      </c>
      <c r="E64" s="1" t="s">
        <v>139</v>
      </c>
      <c r="F64" s="94" t="s">
        <v>14</v>
      </c>
      <c r="G64" s="24"/>
      <c r="H64" s="25">
        <v>4393</v>
      </c>
      <c r="I64" s="24"/>
      <c r="J64" s="25" t="b">
        <v>0</v>
      </c>
      <c r="K64" s="19"/>
      <c r="L64" s="26"/>
      <c r="M64" s="27"/>
      <c r="AB64" s="13" t="str">
        <f t="array" ref="AB64">IFERROR(INDEX(B58:B65, SMALL(IF("V"=F58:F65, ROW(F58:F65)-MIN(ROW(F58:F65))+1, ""), ROW() -57 )), "")</f>
        <v/>
      </c>
      <c r="AC64" s="13" t="str">
        <f t="array" ref="AC64">IFERROR(INDEX(C58:C65, SMALL(IF("V"=F58:F65, ROW(F58:F65)-MIN(ROW(F58:F65))+1, ""), ROW() -57 )), "")</f>
        <v/>
      </c>
      <c r="AD64" s="13" t="str">
        <f t="array" ref="AD64">IFERROR(INDEX(D58:D65, SMALL(IF("V"=F58:F65, ROW(F58:F65)-MIN(ROW(F58:F65))+1, ""), ROW() -57 )), "")</f>
        <v/>
      </c>
      <c r="AE64" s="13" t="str">
        <f t="array" ref="AE64">IFERROR(INDEX(E58:E65, SMALL(IF("V"=F58:F65, ROW(F58:F65)-MIN(ROW(F58:F65))+1, ""), ROW() -57 )), "")</f>
        <v/>
      </c>
      <c r="AF64" s="13" t="str">
        <f t="array" ref="AF64">IFERROR(INDEX(B58:B65, SMALL(IF(ISNUMBER(SEARCH("JV1",F58:F65)), ROW(F58:F65)-MIN(ROW(F58:F65))+1, ""), ROW() -57 )), "")</f>
        <v/>
      </c>
      <c r="AG64" s="13" t="str">
        <f t="array" ref="AG64">IFERROR(INDEX(C58:C65, SMALL(IF(ISNUMBER(SEARCH("JV1",F58:F65)), ROW(F58:F65)-MIN(ROW(F58:F65))+1, ""), ROW() -57 )), "")</f>
        <v/>
      </c>
      <c r="AH64" s="13" t="str">
        <f t="array" ref="AH64">IFERROR(INDEX(D58:D65, SMALL(IF(ISNUMBER(SEARCH("JV1",F58:F65)), ROW(F58:F65)-MIN(ROW(F58:F65))+1, ""), ROW() -57 )), "")</f>
        <v/>
      </c>
      <c r="AI64" s="13" t="str">
        <f t="array" ref="AI64">IFERROR(INDEX(E58:E65, SMALL(IF(ISNUMBER(SEARCH("JV1",F58:F65)), ROW(F58:F65)-MIN(ROW(F58:F65))+1, ""), ROW() -57 )), "")</f>
        <v/>
      </c>
      <c r="AJ64" s="13" t="str">
        <f t="array" ref="AJ64">IFERROR(INDEX(B58:B65, SMALL(IF(ISNUMBER(SEARCH("JV2",F58:F65)), ROW(F58:F65)-MIN(ROW(F58:F65))+1, ""), ROW() -57 )), "")</f>
        <v/>
      </c>
      <c r="AK64" s="13" t="str">
        <f t="array" ref="AK64">IFERROR(INDEX(C58:C65, SMALL(IF(ISNUMBER(SEARCH("JV2",F58:F65)), ROW(F58:F65)-MIN(ROW(F58:F65))+1, ""), ROW() -57 )), "")</f>
        <v/>
      </c>
      <c r="AL64" s="13" t="str">
        <f t="array" ref="AL64">IFERROR(INDEX(D58:D65, SMALL(IF(ISNUMBER(SEARCH("JV2",F58:F65)), ROW(F58:F65)-MIN(ROW(F58:F65))+1, ""), ROW() -57 )), "")</f>
        <v/>
      </c>
      <c r="AM64" s="13" t="str">
        <f t="array" ref="AM64">IFERROR(INDEX(E58:E65, SMALL(IF(ISNUMBER(SEARCH("JV2",F58:F65)), ROW(F58:F65)-MIN(ROW(F58:F65))+1, ""), ROW() -57 )), "")</f>
        <v/>
      </c>
    </row>
    <row r="65" spans="2:39" s="13" customFormat="1" ht="15" customHeight="1">
      <c r="B65" s="21" t="s">
        <v>125</v>
      </c>
      <c r="C65" s="1"/>
      <c r="D65" s="22" t="s">
        <v>140</v>
      </c>
      <c r="E65" s="1" t="s">
        <v>141</v>
      </c>
      <c r="F65" s="94" t="s">
        <v>30</v>
      </c>
      <c r="G65" s="24"/>
      <c r="H65" s="25">
        <v>4393</v>
      </c>
      <c r="I65" s="24"/>
      <c r="J65" s="25" t="b">
        <v>0</v>
      </c>
      <c r="K65" s="19"/>
      <c r="L65" s="26"/>
      <c r="M65" s="27"/>
      <c r="AB65" s="13" t="str">
        <f t="array" ref="AB65">IFERROR(INDEX(B58:B65, SMALL(IF("V"=F58:F65, ROW(F58:F65)-MIN(ROW(F58:F65))+1, ""), ROW() -57 )), "")</f>
        <v/>
      </c>
      <c r="AC65" s="13" t="str">
        <f t="array" ref="AC65">IFERROR(INDEX(C58:C65, SMALL(IF("V"=F58:F65, ROW(F58:F65)-MIN(ROW(F58:F65))+1, ""), ROW() -57 )), "")</f>
        <v/>
      </c>
      <c r="AD65" s="13" t="str">
        <f t="array" ref="AD65">IFERROR(INDEX(D58:D65, SMALL(IF("V"=F58:F65, ROW(F58:F65)-MIN(ROW(F58:F65))+1, ""), ROW() -57 )), "")</f>
        <v/>
      </c>
      <c r="AE65" s="13" t="str">
        <f t="array" ref="AE65">IFERROR(INDEX(E58:E65, SMALL(IF("V"=F58:F65, ROW(F58:F65)-MIN(ROW(F58:F65))+1, ""), ROW() -57 )), "")</f>
        <v/>
      </c>
      <c r="AF65" s="13" t="str">
        <f t="array" ref="AF65">IFERROR(INDEX(B58:B65, SMALL(IF(ISNUMBER(SEARCH("JV1",F58:F65)), ROW(F58:F65)-MIN(ROW(F58:F65))+1, ""), ROW() -57 )), "")</f>
        <v/>
      </c>
      <c r="AG65" s="13" t="str">
        <f t="array" ref="AG65">IFERROR(INDEX(C58:C65, SMALL(IF(ISNUMBER(SEARCH("JV1",F58:F65)), ROW(F58:F65)-MIN(ROW(F58:F65))+1, ""), ROW() -57 )), "")</f>
        <v/>
      </c>
      <c r="AH65" s="13" t="str">
        <f t="array" ref="AH65">IFERROR(INDEX(D58:D65, SMALL(IF(ISNUMBER(SEARCH("JV1",F58:F65)), ROW(F58:F65)-MIN(ROW(F58:F65))+1, ""), ROW() -57 )), "")</f>
        <v/>
      </c>
      <c r="AI65" s="13" t="str">
        <f t="array" ref="AI65">IFERROR(INDEX(E58:E65, SMALL(IF(ISNUMBER(SEARCH("JV1",F58:F65)), ROW(F58:F65)-MIN(ROW(F58:F65))+1, ""), ROW() -57 )), "")</f>
        <v/>
      </c>
      <c r="AJ65" s="13" t="str">
        <f t="array" ref="AJ65">IFERROR(INDEX(B58:B65, SMALL(IF(ISNUMBER(SEARCH("JV2",F58:F65)), ROW(F58:F65)-MIN(ROW(F58:F65))+1, ""), ROW() -57 )), "")</f>
        <v/>
      </c>
      <c r="AK65" s="13" t="str">
        <f t="array" ref="AK65">IFERROR(INDEX(C58:C65, SMALL(IF(ISNUMBER(SEARCH("JV2",F58:F65)), ROW(F58:F65)-MIN(ROW(F58:F65))+1, ""), ROW() -57 )), "")</f>
        <v/>
      </c>
      <c r="AL65" s="13" t="str">
        <f t="array" ref="AL65">IFERROR(INDEX(D58:D65, SMALL(IF(ISNUMBER(SEARCH("JV2",F58:F65)), ROW(F58:F65)-MIN(ROW(F58:F65))+1, ""), ROW() -57 )), "")</f>
        <v/>
      </c>
      <c r="AM65" s="13" t="str">
        <f t="array" ref="AM65">IFERROR(INDEX(E58:E65, SMALL(IF(ISNUMBER(SEARCH("JV2",F58:F65)), ROW(F58:F65)-MIN(ROW(F58:F65))+1, ""), ROW() -57 )), "")</f>
        <v/>
      </c>
    </row>
    <row r="66" spans="2:39" s="13" customFormat="1" ht="15" customHeight="1">
      <c r="B66" s="21" t="s">
        <v>142</v>
      </c>
      <c r="C66" s="1"/>
      <c r="D66" s="28" t="s">
        <v>110</v>
      </c>
      <c r="E66" s="23" t="s">
        <v>30</v>
      </c>
      <c r="F66" s="94" t="s">
        <v>30</v>
      </c>
      <c r="G66" s="24"/>
      <c r="H66" s="25">
        <v>2452</v>
      </c>
      <c r="I66" s="24"/>
      <c r="J66" s="25" t="b">
        <v>0</v>
      </c>
      <c r="K66" s="19"/>
      <c r="L66" s="26"/>
      <c r="M66" s="27"/>
      <c r="AB66" s="13" t="str">
        <f t="array" ref="AB66">IFERROR(INDEX(B66:B73, SMALL(IF("V"=F66:F73, ROW(F66:F73)-MIN(ROW(F66:F73))+1, ""), ROW() -65 )), "")</f>
        <v>Lindsey Wilson College</v>
      </c>
      <c r="AC66" s="13">
        <f t="array" ref="AC66">IFERROR(INDEX(C66:C73, SMALL(IF("V"=F66:F73, ROW(F66:F73)-MIN(ROW(F66:F73))+1, ""), ROW() -65 )), "")</f>
        <v>0</v>
      </c>
      <c r="AD66" s="13" t="str">
        <f t="array" ref="AD66">IFERROR(INDEX(D66:D73, SMALL(IF("V"=F66:F73, ROW(F66:F73)-MIN(ROW(F66:F73))+1, ""), ROW() -65 )), "")</f>
        <v>7914-10905</v>
      </c>
      <c r="AE66" s="13" t="str">
        <f t="array" ref="AE66">IFERROR(INDEX(E66:E73, SMALL(IF("V"=F66:F73, ROW(F66:F73)-MIN(ROW(F66:F73))+1, ""), ROW() -65 )), "")</f>
        <v>Andrew O'Dell</v>
      </c>
      <c r="AF66" s="13" t="str">
        <f t="array" ref="AF66">IFERROR(INDEX(B66:B73, SMALL(IF(ISNUMBER(SEARCH("JV1",F66:F73)), ROW(F66:F73)-MIN(ROW(F66:F73))+1, ""), ROW() -65 )), "")</f>
        <v/>
      </c>
      <c r="AG66" s="13" t="str">
        <f t="array" ref="AG66">IFERROR(INDEX(C66:C73, SMALL(IF(ISNUMBER(SEARCH("JV1",F66:F73)), ROW(F66:F73)-MIN(ROW(F66:F73))+1, ""), ROW() -65 )), "")</f>
        <v/>
      </c>
      <c r="AH66" s="13" t="str">
        <f t="array" ref="AH66">IFERROR(INDEX(D66:D73, SMALL(IF(ISNUMBER(SEARCH("JV1",F66:F73)), ROW(F66:F73)-MIN(ROW(F66:F73))+1, ""), ROW() -65 )), "")</f>
        <v/>
      </c>
      <c r="AI66" s="13" t="str">
        <f t="array" ref="AI66">IFERROR(INDEX(E66:E73, SMALL(IF(ISNUMBER(SEARCH("JV1",F66:F73)), ROW(F66:F73)-MIN(ROW(F66:F73))+1, ""), ROW() -65 )), "")</f>
        <v/>
      </c>
      <c r="AJ66" s="13" t="str">
        <f t="array" ref="AJ66">IFERROR(INDEX(B66:B73, SMALL(IF(ISNUMBER(SEARCH("JV2",F66:F73)), ROW(F66:F73)-MIN(ROW(F66:F73))+1, ""), ROW() -65 )), "")</f>
        <v/>
      </c>
      <c r="AK66" s="13" t="str">
        <f t="array" ref="AK66">IFERROR(INDEX(C66:C73, SMALL(IF(ISNUMBER(SEARCH("JV2",F66:F73)), ROW(F66:F73)-MIN(ROW(F66:F73))+1, ""), ROW() -65 )), "")</f>
        <v/>
      </c>
      <c r="AL66" s="13" t="str">
        <f t="array" ref="AL66">IFERROR(INDEX(D66:D73, SMALL(IF(ISNUMBER(SEARCH("JV2",F66:F73)), ROW(F66:F73)-MIN(ROW(F66:F73))+1, ""), ROW() -65 )), "")</f>
        <v/>
      </c>
      <c r="AM66" s="13" t="str">
        <f t="array" ref="AM66">IFERROR(INDEX(E66:E73, SMALL(IF(ISNUMBER(SEARCH("JV2",F66:F73)), ROW(F66:F73)-MIN(ROW(F66:F73))+1, ""), ROW() -65 )), "")</f>
        <v/>
      </c>
    </row>
    <row r="67" spans="2:39" s="13" customFormat="1" ht="15" customHeight="1">
      <c r="B67" s="21" t="s">
        <v>142</v>
      </c>
      <c r="C67" s="1"/>
      <c r="D67" s="28" t="s">
        <v>110</v>
      </c>
      <c r="E67" s="23" t="s">
        <v>30</v>
      </c>
      <c r="F67" s="94" t="s">
        <v>30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IFERROR(INDEX(B66:B73, SMALL(IF("V"=F66:F73, ROW(F66:F73)-MIN(ROW(F66:F73))+1, ""), ROW() -65 )), "")</f>
        <v>Lindsey Wilson College</v>
      </c>
      <c r="AC67" s="13">
        <f t="array" ref="AC67">IFERROR(INDEX(C66:C73, SMALL(IF("V"=F66:F73, ROW(F66:F73)-MIN(ROW(F66:F73))+1, ""), ROW() -65 )), "")</f>
        <v>0</v>
      </c>
      <c r="AD67" s="13" t="str">
        <f t="array" ref="AD67">IFERROR(INDEX(D66:D73, SMALL(IF("V"=F66:F73, ROW(F66:F73)-MIN(ROW(F66:F73))+1, ""), ROW() -65 )), "")</f>
        <v>5919-634</v>
      </c>
      <c r="AE67" s="13" t="str">
        <f t="array" ref="AE67">IFERROR(INDEX(E66:E73, SMALL(IF("V"=F66:F73, ROW(F66:F73)-MIN(ROW(F66:F73))+1, ""), ROW() -65 )), "")</f>
        <v>Brandon Pendley</v>
      </c>
      <c r="AF67" s="13" t="str">
        <f t="array" ref="AF67">IFERROR(INDEX(B66:B73, SMALL(IF(ISNUMBER(SEARCH("JV1",F66:F73)), ROW(F66:F73)-MIN(ROW(F66:F73))+1, ""), ROW() -65 )), "")</f>
        <v/>
      </c>
      <c r="AG67" s="13" t="str">
        <f t="array" ref="AG67">IFERROR(INDEX(C66:C73, SMALL(IF(ISNUMBER(SEARCH("JV1",F66:F73)), ROW(F66:F73)-MIN(ROW(F66:F73))+1, ""), ROW() -65 )), "")</f>
        <v/>
      </c>
      <c r="AH67" s="13" t="str">
        <f t="array" ref="AH67">IFERROR(INDEX(D66:D73, SMALL(IF(ISNUMBER(SEARCH("JV1",F66:F73)), ROW(F66:F73)-MIN(ROW(F66:F73))+1, ""), ROW() -65 )), "")</f>
        <v/>
      </c>
      <c r="AI67" s="13" t="str">
        <f t="array" ref="AI67">IFERROR(INDEX(E66:E73, SMALL(IF(ISNUMBER(SEARCH("JV1",F66:F73)), ROW(F66:F73)-MIN(ROW(F66:F73))+1, ""), ROW() -65 )), "")</f>
        <v/>
      </c>
      <c r="AJ67" s="13" t="str">
        <f t="array" ref="AJ67">IFERROR(INDEX(B66:B73, SMALL(IF(ISNUMBER(SEARCH("JV2",F66:F73)), ROW(F66:F73)-MIN(ROW(F66:F73))+1, ""), ROW() -65 )), "")</f>
        <v/>
      </c>
      <c r="AK67" s="13" t="str">
        <f t="array" ref="AK67">IFERROR(INDEX(C66:C73, SMALL(IF(ISNUMBER(SEARCH("JV2",F66:F73)), ROW(F66:F73)-MIN(ROW(F66:F73))+1, ""), ROW() -65 )), "")</f>
        <v/>
      </c>
      <c r="AL67" s="13" t="str">
        <f t="array" ref="AL67">IFERROR(INDEX(D66:D73, SMALL(IF(ISNUMBER(SEARCH("JV2",F66:F73)), ROW(F66:F73)-MIN(ROW(F66:F73))+1, ""), ROW() -65 )), "")</f>
        <v/>
      </c>
      <c r="AM67" s="13" t="str">
        <f t="array" ref="AM67">IFERROR(INDEX(E66:E73, SMALL(IF(ISNUMBER(SEARCH("JV2",F66:F73)), ROW(F66:F73)-MIN(ROW(F66:F73))+1, ""), ROW() -65 )), "")</f>
        <v/>
      </c>
    </row>
    <row r="68" spans="2:39" s="13" customFormat="1" ht="15" customHeight="1">
      <c r="B68" s="21" t="s">
        <v>142</v>
      </c>
      <c r="C68" s="1"/>
      <c r="D68" s="22" t="s">
        <v>143</v>
      </c>
      <c r="E68" s="1" t="s">
        <v>144</v>
      </c>
      <c r="F68" s="94" t="s">
        <v>14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IFERROR(INDEX(B66:B73, SMALL(IF("V"=F66:F73, ROW(F66:F73)-MIN(ROW(F66:F73))+1, ""), ROW() -65 )), "")</f>
        <v>Lindsey Wilson College</v>
      </c>
      <c r="AC68" s="13">
        <f t="array" ref="AC68">IFERROR(INDEX(C66:C73, SMALL(IF("V"=F66:F73, ROW(F66:F73)-MIN(ROW(F66:F73))+1, ""), ROW() -65 )), "")</f>
        <v>0</v>
      </c>
      <c r="AD68" s="13" t="str">
        <f t="array" ref="AD68">IFERROR(INDEX(D66:D73, SMALL(IF("V"=F66:F73, ROW(F66:F73)-MIN(ROW(F66:F73))+1, ""), ROW() -65 )), "")</f>
        <v>16-149154</v>
      </c>
      <c r="AE68" s="13" t="str">
        <f t="array" ref="AE68">IFERROR(INDEX(E66:E73, SMALL(IF("V"=F66:F73, ROW(F66:F73)-MIN(ROW(F66:F73))+1, ""), ROW() -65 )), "")</f>
        <v>Patrick Walker</v>
      </c>
      <c r="AF68" s="13" t="str">
        <f t="array" ref="AF68">IFERROR(INDEX(B66:B73, SMALL(IF(ISNUMBER(SEARCH("JV1",F66:F73)), ROW(F66:F73)-MIN(ROW(F66:F73))+1, ""), ROW() -65 )), "")</f>
        <v/>
      </c>
      <c r="AG68" s="13" t="str">
        <f t="array" ref="AG68">IFERROR(INDEX(C66:C73, SMALL(IF(ISNUMBER(SEARCH("JV1",F66:F73)), ROW(F66:F73)-MIN(ROW(F66:F73))+1, ""), ROW() -65 )), "")</f>
        <v/>
      </c>
      <c r="AH68" s="13" t="str">
        <f t="array" ref="AH68">IFERROR(INDEX(D66:D73, SMALL(IF(ISNUMBER(SEARCH("JV1",F66:F73)), ROW(F66:F73)-MIN(ROW(F66:F73))+1, ""), ROW() -65 )), "")</f>
        <v/>
      </c>
      <c r="AI68" s="13" t="str">
        <f t="array" ref="AI68">IFERROR(INDEX(E66:E73, SMALL(IF(ISNUMBER(SEARCH("JV1",F66:F73)), ROW(F66:F73)-MIN(ROW(F66:F73))+1, ""), ROW() -65 )), "")</f>
        <v/>
      </c>
      <c r="AJ68" s="13" t="str">
        <f t="array" ref="AJ68">IFERROR(INDEX(B66:B73, SMALL(IF(ISNUMBER(SEARCH("JV2",F66:F73)), ROW(F66:F73)-MIN(ROW(F66:F73))+1, ""), ROW() -65 )), "")</f>
        <v/>
      </c>
      <c r="AK68" s="13" t="str">
        <f t="array" ref="AK68">IFERROR(INDEX(C66:C73, SMALL(IF(ISNUMBER(SEARCH("JV2",F66:F73)), ROW(F66:F73)-MIN(ROW(F66:F73))+1, ""), ROW() -65 )), "")</f>
        <v/>
      </c>
      <c r="AL68" s="13" t="str">
        <f t="array" ref="AL68">IFERROR(INDEX(D66:D73, SMALL(IF(ISNUMBER(SEARCH("JV2",F66:F73)), ROW(F66:F73)-MIN(ROW(F66:F73))+1, ""), ROW() -65 )), "")</f>
        <v/>
      </c>
      <c r="AM68" s="13" t="str">
        <f t="array" ref="AM68">IFERROR(INDEX(E66:E73, SMALL(IF(ISNUMBER(SEARCH("JV2",F66:F73)), ROW(F66:F73)-MIN(ROW(F66:F73))+1, ""), ROW() -65 )), "")</f>
        <v/>
      </c>
    </row>
    <row r="69" spans="2:39" s="13" customFormat="1" ht="15" customHeight="1">
      <c r="B69" s="21" t="s">
        <v>142</v>
      </c>
      <c r="C69" s="1"/>
      <c r="D69" s="22" t="s">
        <v>145</v>
      </c>
      <c r="E69" s="1" t="s">
        <v>146</v>
      </c>
      <c r="F69" s="94" t="s">
        <v>30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IFERROR(INDEX(B66:B73, SMALL(IF("V"=F66:F73, ROW(F66:F73)-MIN(ROW(F66:F73))+1, ""), ROW() -65 )), "")</f>
        <v>Lindsey Wilson College</v>
      </c>
      <c r="AC69" s="13">
        <f t="array" ref="AC69">IFERROR(INDEX(C66:C73, SMALL(IF("V"=F66:F73, ROW(F66:F73)-MIN(ROW(F66:F73))+1, ""), ROW() -65 )), "")</f>
        <v>0</v>
      </c>
      <c r="AD69" s="13" t="str">
        <f t="array" ref="AD69">IFERROR(INDEX(D66:D73, SMALL(IF("V"=F66:F73, ROW(F66:F73)-MIN(ROW(F66:F73))+1, ""), ROW() -65 )), "")</f>
        <v>11-448902</v>
      </c>
      <c r="AE69" s="13" t="str">
        <f t="array" ref="AE69">IFERROR(INDEX(E66:E73, SMALL(IF("V"=F66:F73, ROW(F66:F73)-MIN(ROW(F66:F73))+1, ""), ROW() -65 )), "")</f>
        <v>Payton Redmon</v>
      </c>
      <c r="AF69" s="13" t="str">
        <f t="array" ref="AF69">IFERROR(INDEX(B66:B73, SMALL(IF(ISNUMBER(SEARCH("JV1",F66:F73)), ROW(F66:F73)-MIN(ROW(F66:F73))+1, ""), ROW() -65 )), "")</f>
        <v/>
      </c>
      <c r="AG69" s="13" t="str">
        <f t="array" ref="AG69">IFERROR(INDEX(C66:C73, SMALL(IF(ISNUMBER(SEARCH("JV1",F66:F73)), ROW(F66:F73)-MIN(ROW(F66:F73))+1, ""), ROW() -65 )), "")</f>
        <v/>
      </c>
      <c r="AH69" s="13" t="str">
        <f t="array" ref="AH69">IFERROR(INDEX(D66:D73, SMALL(IF(ISNUMBER(SEARCH("JV1",F66:F73)), ROW(F66:F73)-MIN(ROW(F66:F73))+1, ""), ROW() -65 )), "")</f>
        <v/>
      </c>
      <c r="AI69" s="13" t="str">
        <f t="array" ref="AI69">IFERROR(INDEX(E66:E73, SMALL(IF(ISNUMBER(SEARCH("JV1",F66:F73)), ROW(F66:F73)-MIN(ROW(F66:F73))+1, ""), ROW() -65 )), "")</f>
        <v/>
      </c>
      <c r="AJ69" s="13" t="str">
        <f t="array" ref="AJ69">IFERROR(INDEX(B66:B73, SMALL(IF(ISNUMBER(SEARCH("JV2",F66:F73)), ROW(F66:F73)-MIN(ROW(F66:F73))+1, ""), ROW() -65 )), "")</f>
        <v/>
      </c>
      <c r="AK69" s="13" t="str">
        <f t="array" ref="AK69">IFERROR(INDEX(C66:C73, SMALL(IF(ISNUMBER(SEARCH("JV2",F66:F73)), ROW(F66:F73)-MIN(ROW(F66:F73))+1, ""), ROW() -65 )), "")</f>
        <v/>
      </c>
      <c r="AL69" s="13" t="str">
        <f t="array" ref="AL69">IFERROR(INDEX(D66:D73, SMALL(IF(ISNUMBER(SEARCH("JV2",F66:F73)), ROW(F66:F73)-MIN(ROW(F66:F73))+1, ""), ROW() -65 )), "")</f>
        <v/>
      </c>
      <c r="AM69" s="13" t="str">
        <f t="array" ref="AM69">IFERROR(INDEX(E66:E73, SMALL(IF(ISNUMBER(SEARCH("JV2",F66:F73)), ROW(F66:F73)-MIN(ROW(F66:F73))+1, ""), ROW() -65 )), "")</f>
        <v/>
      </c>
    </row>
    <row r="70" spans="2:39" s="13" customFormat="1" ht="15" customHeight="1">
      <c r="B70" s="21" t="s">
        <v>142</v>
      </c>
      <c r="C70" s="1"/>
      <c r="D70" s="22" t="s">
        <v>147</v>
      </c>
      <c r="E70" s="1" t="s">
        <v>148</v>
      </c>
      <c r="F70" s="94" t="s">
        <v>14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IFERROR(INDEX(B66:B73, SMALL(IF("V"=F66:F73, ROW(F66:F73)-MIN(ROW(F66:F73))+1, ""), ROW() -65 )), "")</f>
        <v>Lindsey Wilson College</v>
      </c>
      <c r="AC70" s="13">
        <f t="array" ref="AC70">IFERROR(INDEX(C66:C73, SMALL(IF("V"=F66:F73, ROW(F66:F73)-MIN(ROW(F66:F73))+1, ""), ROW() -65 )), "")</f>
        <v>0</v>
      </c>
      <c r="AD70" s="13" t="str">
        <f t="array" ref="AD70">IFERROR(INDEX(D66:D73, SMALL(IF("V"=F66:F73, ROW(F66:F73)-MIN(ROW(F66:F73))+1, ""), ROW() -65 )), "")</f>
        <v>7914-23206</v>
      </c>
      <c r="AE70" s="13" t="str">
        <f t="array" ref="AE70">IFERROR(INDEX(E66:E73, SMALL(IF("V"=F66:F73, ROW(F66:F73)-MIN(ROW(F66:F73))+1, ""), ROW() -65 )), "")</f>
        <v>Tanner Goodman</v>
      </c>
      <c r="AF70" s="13" t="str">
        <f t="array" ref="AF70">IFERROR(INDEX(B66:B73, SMALL(IF(ISNUMBER(SEARCH("JV1",F66:F73)), ROW(F66:F73)-MIN(ROW(F66:F73))+1, ""), ROW() -65 )), "")</f>
        <v/>
      </c>
      <c r="AG70" s="13" t="str">
        <f t="array" ref="AG70">IFERROR(INDEX(C66:C73, SMALL(IF(ISNUMBER(SEARCH("JV1",F66:F73)), ROW(F66:F73)-MIN(ROW(F66:F73))+1, ""), ROW() -65 )), "")</f>
        <v/>
      </c>
      <c r="AH70" s="13" t="str">
        <f t="array" ref="AH70">IFERROR(INDEX(D66:D73, SMALL(IF(ISNUMBER(SEARCH("JV1",F66:F73)), ROW(F66:F73)-MIN(ROW(F66:F73))+1, ""), ROW() -65 )), "")</f>
        <v/>
      </c>
      <c r="AI70" s="13" t="str">
        <f t="array" ref="AI70">IFERROR(INDEX(E66:E73, SMALL(IF(ISNUMBER(SEARCH("JV1",F66:F73)), ROW(F66:F73)-MIN(ROW(F66:F73))+1, ""), ROW() -65 )), "")</f>
        <v/>
      </c>
      <c r="AJ70" s="13" t="str">
        <f t="array" ref="AJ70">IFERROR(INDEX(B66:B73, SMALL(IF(ISNUMBER(SEARCH("JV2",F66:F73)), ROW(F66:F73)-MIN(ROW(F66:F73))+1, ""), ROW() -65 )), "")</f>
        <v/>
      </c>
      <c r="AK70" s="13" t="str">
        <f t="array" ref="AK70">IFERROR(INDEX(C66:C73, SMALL(IF(ISNUMBER(SEARCH("JV2",F66:F73)), ROW(F66:F73)-MIN(ROW(F66:F73))+1, ""), ROW() -65 )), "")</f>
        <v/>
      </c>
      <c r="AL70" s="13" t="str">
        <f t="array" ref="AL70">IFERROR(INDEX(D66:D73, SMALL(IF(ISNUMBER(SEARCH("JV2",F66:F73)), ROW(F66:F73)-MIN(ROW(F66:F73))+1, ""), ROW() -65 )), "")</f>
        <v/>
      </c>
      <c r="AM70" s="13" t="str">
        <f t="array" ref="AM70">IFERROR(INDEX(E66:E73, SMALL(IF(ISNUMBER(SEARCH("JV2",F66:F73)), ROW(F66:F73)-MIN(ROW(F66:F73))+1, ""), ROW() -65 )), "")</f>
        <v/>
      </c>
    </row>
    <row r="71" spans="2:39" s="13" customFormat="1" ht="15" customHeight="1">
      <c r="B71" s="21" t="s">
        <v>142</v>
      </c>
      <c r="C71" s="1"/>
      <c r="D71" s="22" t="s">
        <v>149</v>
      </c>
      <c r="E71" s="1" t="s">
        <v>150</v>
      </c>
      <c r="F71" s="94" t="s">
        <v>14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IFERROR(INDEX(B66:B73, SMALL(IF("V"=F66:F73, ROW(F66:F73)-MIN(ROW(F66:F73))+1, ""), ROW() -65 )), "")</f>
        <v/>
      </c>
      <c r="AC71" s="13" t="str">
        <f t="array" ref="AC71">IFERROR(INDEX(C66:C73, SMALL(IF("V"=F66:F73, ROW(F66:F73)-MIN(ROW(F66:F73))+1, ""), ROW() -65 )), "")</f>
        <v/>
      </c>
      <c r="AD71" s="13" t="str">
        <f t="array" ref="AD71">IFERROR(INDEX(D66:D73, SMALL(IF("V"=F66:F73, ROW(F66:F73)-MIN(ROW(F66:F73))+1, ""), ROW() -65 )), "")</f>
        <v/>
      </c>
      <c r="AE71" s="13" t="str">
        <f t="array" ref="AE71">IFERROR(INDEX(E66:E73, SMALL(IF("V"=F66:F73, ROW(F66:F73)-MIN(ROW(F66:F73))+1, ""), ROW() -65 )), "")</f>
        <v/>
      </c>
      <c r="AF71" s="13" t="str">
        <f t="array" ref="AF71">IFERROR(INDEX(B66:B73, SMALL(IF(ISNUMBER(SEARCH("JV1",F66:F73)), ROW(F66:F73)-MIN(ROW(F66:F73))+1, ""), ROW() -65 )), "")</f>
        <v/>
      </c>
      <c r="AG71" s="13" t="str">
        <f t="array" ref="AG71">IFERROR(INDEX(C66:C73, SMALL(IF(ISNUMBER(SEARCH("JV1",F66:F73)), ROW(F66:F73)-MIN(ROW(F66:F73))+1, ""), ROW() -65 )), "")</f>
        <v/>
      </c>
      <c r="AH71" s="13" t="str">
        <f t="array" ref="AH71">IFERROR(INDEX(D66:D73, SMALL(IF(ISNUMBER(SEARCH("JV1",F66:F73)), ROW(F66:F73)-MIN(ROW(F66:F73))+1, ""), ROW() -65 )), "")</f>
        <v/>
      </c>
      <c r="AI71" s="13" t="str">
        <f t="array" ref="AI71">IFERROR(INDEX(E66:E73, SMALL(IF(ISNUMBER(SEARCH("JV1",F66:F73)), ROW(F66:F73)-MIN(ROW(F66:F73))+1, ""), ROW() -65 )), "")</f>
        <v/>
      </c>
      <c r="AJ71" s="13" t="str">
        <f t="array" ref="AJ71">IFERROR(INDEX(B66:B73, SMALL(IF(ISNUMBER(SEARCH("JV2",F66:F73)), ROW(F66:F73)-MIN(ROW(F66:F73))+1, ""), ROW() -65 )), "")</f>
        <v/>
      </c>
      <c r="AK71" s="13" t="str">
        <f t="array" ref="AK71">IFERROR(INDEX(C66:C73, SMALL(IF(ISNUMBER(SEARCH("JV2",F66:F73)), ROW(F66:F73)-MIN(ROW(F66:F73))+1, ""), ROW() -65 )), "")</f>
        <v/>
      </c>
      <c r="AL71" s="13" t="str">
        <f t="array" ref="AL71">IFERROR(INDEX(D66:D73, SMALL(IF(ISNUMBER(SEARCH("JV2",F66:F73)), ROW(F66:F73)-MIN(ROW(F66:F73))+1, ""), ROW() -65 )), "")</f>
        <v/>
      </c>
      <c r="AM71" s="13" t="str">
        <f t="array" ref="AM71">IFERROR(INDEX(E66:E73, SMALL(IF(ISNUMBER(SEARCH("JV2",F66:F73)), ROW(F66:F73)-MIN(ROW(F66:F73))+1, ""), ROW() -65 )), "")</f>
        <v/>
      </c>
    </row>
    <row r="72" spans="2:39" s="13" customFormat="1" ht="15" customHeight="1">
      <c r="B72" s="21" t="s">
        <v>142</v>
      </c>
      <c r="C72" s="1"/>
      <c r="D72" s="22" t="s">
        <v>151</v>
      </c>
      <c r="E72" s="1" t="s">
        <v>152</v>
      </c>
      <c r="F72" s="94" t="s">
        <v>14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IFERROR(INDEX(B66:B73, SMALL(IF("V"=F66:F73, ROW(F66:F73)-MIN(ROW(F66:F73))+1, ""), ROW() -65 )), "")</f>
        <v/>
      </c>
      <c r="AC72" s="13" t="str">
        <f t="array" ref="AC72">IFERROR(INDEX(C66:C73, SMALL(IF("V"=F66:F73, ROW(F66:F73)-MIN(ROW(F66:F73))+1, ""), ROW() -65 )), "")</f>
        <v/>
      </c>
      <c r="AD72" s="13" t="str">
        <f t="array" ref="AD72">IFERROR(INDEX(D66:D73, SMALL(IF("V"=F66:F73, ROW(F66:F73)-MIN(ROW(F66:F73))+1, ""), ROW() -65 )), "")</f>
        <v/>
      </c>
      <c r="AE72" s="13" t="str">
        <f t="array" ref="AE72">IFERROR(INDEX(E66:E73, SMALL(IF("V"=F66:F73, ROW(F66:F73)-MIN(ROW(F66:F73))+1, ""), ROW() -65 )), "")</f>
        <v/>
      </c>
      <c r="AF72" s="13" t="str">
        <f t="array" ref="AF72">IFERROR(INDEX(B66:B73, SMALL(IF(ISNUMBER(SEARCH("JV1",F66:F73)), ROW(F66:F73)-MIN(ROW(F66:F73))+1, ""), ROW() -65 )), "")</f>
        <v/>
      </c>
      <c r="AG72" s="13" t="str">
        <f t="array" ref="AG72">IFERROR(INDEX(C66:C73, SMALL(IF(ISNUMBER(SEARCH("JV1",F66:F73)), ROW(F66:F73)-MIN(ROW(F66:F73))+1, ""), ROW() -65 )), "")</f>
        <v/>
      </c>
      <c r="AH72" s="13" t="str">
        <f t="array" ref="AH72">IFERROR(INDEX(D66:D73, SMALL(IF(ISNUMBER(SEARCH("JV1",F66:F73)), ROW(F66:F73)-MIN(ROW(F66:F73))+1, ""), ROW() -65 )), "")</f>
        <v/>
      </c>
      <c r="AI72" s="13" t="str">
        <f t="array" ref="AI72">IFERROR(INDEX(E66:E73, SMALL(IF(ISNUMBER(SEARCH("JV1",F66:F73)), ROW(F66:F73)-MIN(ROW(F66:F73))+1, ""), ROW() -65 )), "")</f>
        <v/>
      </c>
      <c r="AJ72" s="13" t="str">
        <f t="array" ref="AJ72">IFERROR(INDEX(B66:B73, SMALL(IF(ISNUMBER(SEARCH("JV2",F66:F73)), ROW(F66:F73)-MIN(ROW(F66:F73))+1, ""), ROW() -65 )), "")</f>
        <v/>
      </c>
      <c r="AK72" s="13" t="str">
        <f t="array" ref="AK72">IFERROR(INDEX(C66:C73, SMALL(IF(ISNUMBER(SEARCH("JV2",F66:F73)), ROW(F66:F73)-MIN(ROW(F66:F73))+1, ""), ROW() -65 )), "")</f>
        <v/>
      </c>
      <c r="AL72" s="13" t="str">
        <f t="array" ref="AL72">IFERROR(INDEX(D66:D73, SMALL(IF(ISNUMBER(SEARCH("JV2",F66:F73)), ROW(F66:F73)-MIN(ROW(F66:F73))+1, ""), ROW() -65 )), "")</f>
        <v/>
      </c>
      <c r="AM72" s="13" t="str">
        <f t="array" ref="AM72">IFERROR(INDEX(E66:E73, SMALL(IF(ISNUMBER(SEARCH("JV2",F66:F73)), ROW(F66:F73)-MIN(ROW(F66:F73))+1, ""), ROW() -65 )), "")</f>
        <v/>
      </c>
    </row>
    <row r="73" spans="2:39" s="13" customFormat="1" ht="15" customHeight="1">
      <c r="B73" s="21" t="s">
        <v>142</v>
      </c>
      <c r="C73" s="1"/>
      <c r="D73" s="22" t="s">
        <v>153</v>
      </c>
      <c r="E73" s="1" t="s">
        <v>154</v>
      </c>
      <c r="F73" s="94" t="s">
        <v>14</v>
      </c>
      <c r="G73" s="24"/>
      <c r="H73" s="25">
        <v>2452</v>
      </c>
      <c r="I73" s="24"/>
      <c r="J73" s="25" t="b">
        <v>0</v>
      </c>
      <c r="K73" s="19"/>
      <c r="L73" s="26"/>
      <c r="M73" s="27"/>
      <c r="AB73" s="13" t="str">
        <f t="array" ref="AB73">IFERROR(INDEX(B66:B73, SMALL(IF("V"=F66:F73, ROW(F66:F73)-MIN(ROW(F66:F73))+1, ""), ROW() -65 )), "")</f>
        <v/>
      </c>
      <c r="AC73" s="13" t="str">
        <f t="array" ref="AC73">IFERROR(INDEX(C66:C73, SMALL(IF("V"=F66:F73, ROW(F66:F73)-MIN(ROW(F66:F73))+1, ""), ROW() -65 )), "")</f>
        <v/>
      </c>
      <c r="AD73" s="13" t="str">
        <f t="array" ref="AD73">IFERROR(INDEX(D66:D73, SMALL(IF("V"=F66:F73, ROW(F66:F73)-MIN(ROW(F66:F73))+1, ""), ROW() -65 )), "")</f>
        <v/>
      </c>
      <c r="AE73" s="13" t="str">
        <f t="array" ref="AE73">IFERROR(INDEX(E66:E73, SMALL(IF("V"=F66:F73, ROW(F66:F73)-MIN(ROW(F66:F73))+1, ""), ROW() -65 )), "")</f>
        <v/>
      </c>
      <c r="AF73" s="13" t="str">
        <f t="array" ref="AF73">IFERROR(INDEX(B66:B73, SMALL(IF(ISNUMBER(SEARCH("JV1",F66:F73)), ROW(F66:F73)-MIN(ROW(F66:F73))+1, ""), ROW() -65 )), "")</f>
        <v/>
      </c>
      <c r="AG73" s="13" t="str">
        <f t="array" ref="AG73">IFERROR(INDEX(C66:C73, SMALL(IF(ISNUMBER(SEARCH("JV1",F66:F73)), ROW(F66:F73)-MIN(ROW(F66:F73))+1, ""), ROW() -65 )), "")</f>
        <v/>
      </c>
      <c r="AH73" s="13" t="str">
        <f t="array" ref="AH73">IFERROR(INDEX(D66:D73, SMALL(IF(ISNUMBER(SEARCH("JV1",F66:F73)), ROW(F66:F73)-MIN(ROW(F66:F73))+1, ""), ROW() -65 )), "")</f>
        <v/>
      </c>
      <c r="AI73" s="13" t="str">
        <f t="array" ref="AI73">IFERROR(INDEX(E66:E73, SMALL(IF(ISNUMBER(SEARCH("JV1",F66:F73)), ROW(F66:F73)-MIN(ROW(F66:F73))+1, ""), ROW() -65 )), "")</f>
        <v/>
      </c>
      <c r="AJ73" s="13" t="str">
        <f t="array" ref="AJ73">IFERROR(INDEX(B66:B73, SMALL(IF(ISNUMBER(SEARCH("JV2",F66:F73)), ROW(F66:F73)-MIN(ROW(F66:F73))+1, ""), ROW() -65 )), "")</f>
        <v/>
      </c>
      <c r="AK73" s="13" t="str">
        <f t="array" ref="AK73">IFERROR(INDEX(C66:C73, SMALL(IF(ISNUMBER(SEARCH("JV2",F66:F73)), ROW(F66:F73)-MIN(ROW(F66:F73))+1, ""), ROW() -65 )), "")</f>
        <v/>
      </c>
      <c r="AL73" s="13" t="str">
        <f t="array" ref="AL73">IFERROR(INDEX(D66:D73, SMALL(IF(ISNUMBER(SEARCH("JV2",F66:F73)), ROW(F66:F73)-MIN(ROW(F66:F73))+1, ""), ROW() -65 )), "")</f>
        <v/>
      </c>
      <c r="AM73" s="13" t="str">
        <f t="array" ref="AM73">IFERROR(INDEX(E66:E73, SMALL(IF(ISNUMBER(SEARCH("JV2",F66:F73)), ROW(F66:F73)-MIN(ROW(F66:F73))+1, ""), ROW() -65 )), "")</f>
        <v/>
      </c>
    </row>
    <row r="74" spans="2:39" s="13" customFormat="1" ht="15" customHeight="1">
      <c r="B74" s="21" t="s">
        <v>155</v>
      </c>
      <c r="C74" s="1"/>
      <c r="D74" s="22" t="s">
        <v>156</v>
      </c>
      <c r="E74" s="1" t="s">
        <v>157</v>
      </c>
      <c r="F74" s="94" t="s">
        <v>14</v>
      </c>
      <c r="G74" s="24"/>
      <c r="H74" s="25">
        <v>3433</v>
      </c>
      <c r="I74" s="24"/>
      <c r="J74" s="25" t="b">
        <v>0</v>
      </c>
      <c r="K74" s="19"/>
      <c r="L74" s="26"/>
      <c r="M74" s="27"/>
      <c r="AB74" s="13" t="str">
        <f t="array" ref="AB74">IFERROR(INDEX(B74:B87, SMALL(IF("V"=F74:F87, ROW(F74:F87)-MIN(ROW(F74:F87))+1, ""), ROW() -73 )), "")</f>
        <v>Marian University (IN)</v>
      </c>
      <c r="AC74" s="13">
        <f t="array" ref="AC74">IFERROR(INDEX(C74:C87, SMALL(IF("V"=F74:F87, ROW(F74:F87)-MIN(ROW(F74:F87))+1, ""), ROW() -73 )), "")</f>
        <v>0</v>
      </c>
      <c r="AD74" s="13" t="str">
        <f t="array" ref="AD74">IFERROR(INDEX(D74:D87, SMALL(IF("V"=F74:F87, ROW(F74:F87)-MIN(ROW(F74:F87))+1, ""), ROW() -73 )), "")</f>
        <v>8950-3001</v>
      </c>
      <c r="AE74" s="13" t="str">
        <f t="array" ref="AE74">IFERROR(INDEX(E74:E87, SMALL(IF("V"=F74:F87, ROW(F74:F87)-MIN(ROW(F74:F87))+1, ""), ROW() -73 )), "")</f>
        <v>Aaron Goad</v>
      </c>
      <c r="AF74" s="13" t="str">
        <f t="array" ref="AF74">IFERROR(INDEX(B74:B87, SMALL(IF(ISNUMBER(SEARCH("JV1",F74:F87)), ROW(F74:F87)-MIN(ROW(F74:F87))+1, ""), ROW() -73 )), "")</f>
        <v/>
      </c>
      <c r="AG74" s="13" t="str">
        <f t="array" ref="AG74">IFERROR(INDEX(C74:C87, SMALL(IF(ISNUMBER(SEARCH("JV1",F74:F87)), ROW(F74:F87)-MIN(ROW(F74:F87))+1, ""), ROW() -73 )), "")</f>
        <v/>
      </c>
      <c r="AH74" s="13" t="str">
        <f t="array" ref="AH74">IFERROR(INDEX(D74:D87, SMALL(IF(ISNUMBER(SEARCH("JV1",F74:F87)), ROW(F74:F87)-MIN(ROW(F74:F87))+1, ""), ROW() -73 )), "")</f>
        <v/>
      </c>
      <c r="AI74" s="13" t="str">
        <f t="array" ref="AI74">IFERROR(INDEX(E74:E87, SMALL(IF(ISNUMBER(SEARCH("JV1",F74:F87)), ROW(F74:F87)-MIN(ROW(F74:F87))+1, ""), ROW() -73 )), "")</f>
        <v/>
      </c>
      <c r="AJ74" s="13" t="str">
        <f t="array" ref="AJ74">IFERROR(INDEX(B74:B87, SMALL(IF(ISNUMBER(SEARCH("JV2",F74:F87)), ROW(F74:F87)-MIN(ROW(F74:F87))+1, ""), ROW() -73 )), "")</f>
        <v/>
      </c>
      <c r="AK74" s="13" t="str">
        <f t="array" ref="AK74">IFERROR(INDEX(C74:C87, SMALL(IF(ISNUMBER(SEARCH("JV2",F74:F87)), ROW(F74:F87)-MIN(ROW(F74:F87))+1, ""), ROW() -73 )), "")</f>
        <v/>
      </c>
      <c r="AL74" s="13" t="str">
        <f t="array" ref="AL74">IFERROR(INDEX(D74:D87, SMALL(IF(ISNUMBER(SEARCH("JV2",F74:F87)), ROW(F74:F87)-MIN(ROW(F74:F87))+1, ""), ROW() -73 )), "")</f>
        <v/>
      </c>
      <c r="AM74" s="13" t="str">
        <f t="array" ref="AM74">IFERROR(INDEX(E74:E87, SMALL(IF(ISNUMBER(SEARCH("JV2",F74:F87)), ROW(F74:F87)-MIN(ROW(F74:F87))+1, ""), ROW() -73 )), "")</f>
        <v/>
      </c>
    </row>
    <row r="75" spans="2:39" s="13" customFormat="1" ht="15" customHeight="1">
      <c r="B75" s="21" t="s">
        <v>155</v>
      </c>
      <c r="C75" s="1"/>
      <c r="D75" s="22" t="s">
        <v>158</v>
      </c>
      <c r="E75" s="1" t="s">
        <v>159</v>
      </c>
      <c r="F75" s="94" t="s">
        <v>30</v>
      </c>
      <c r="G75" s="24"/>
      <c r="H75" s="25">
        <v>3433</v>
      </c>
      <c r="I75" s="24"/>
      <c r="J75" s="25" t="b">
        <v>0</v>
      </c>
      <c r="K75" s="19"/>
      <c r="L75" s="26"/>
      <c r="M75" s="27"/>
      <c r="AB75" s="13" t="str">
        <f t="array" ref="AB75">IFERROR(INDEX(B74:B87, SMALL(IF("V"=F74:F87, ROW(F74:F87)-MIN(ROW(F74:F87))+1, ""), ROW() -73 )), "")</f>
        <v>Marian University (IN)</v>
      </c>
      <c r="AC75" s="13">
        <f t="array" ref="AC75">IFERROR(INDEX(C74:C87, SMALL(IF("V"=F74:F87, ROW(F74:F87)-MIN(ROW(F74:F87))+1, ""), ROW() -73 )), "")</f>
        <v>0</v>
      </c>
      <c r="AD75" s="13" t="str">
        <f t="array" ref="AD75">IFERROR(INDEX(D74:D87, SMALL(IF("V"=F74:F87, ROW(F74:F87)-MIN(ROW(F74:F87))+1, ""), ROW() -73 )), "")</f>
        <v>8889-45815</v>
      </c>
      <c r="AE75" s="13" t="str">
        <f t="array" ref="AE75">IFERROR(INDEX(E74:E87, SMALL(IF("V"=F74:F87, ROW(F74:F87)-MIN(ROW(F74:F87))+1, ""), ROW() -73 )), "")</f>
        <v>Brendon Fuller</v>
      </c>
      <c r="AF75" s="13" t="str">
        <f t="array" ref="AF75">IFERROR(INDEX(B74:B87, SMALL(IF(ISNUMBER(SEARCH("JV1",F74:F87)), ROW(F74:F87)-MIN(ROW(F74:F87))+1, ""), ROW() -73 )), "")</f>
        <v/>
      </c>
      <c r="AG75" s="13" t="str">
        <f t="array" ref="AG75">IFERROR(INDEX(C74:C87, SMALL(IF(ISNUMBER(SEARCH("JV1",F74:F87)), ROW(F74:F87)-MIN(ROW(F74:F87))+1, ""), ROW() -73 )), "")</f>
        <v/>
      </c>
      <c r="AH75" s="13" t="str">
        <f t="array" ref="AH75">IFERROR(INDEX(D74:D87, SMALL(IF(ISNUMBER(SEARCH("JV1",F74:F87)), ROW(F74:F87)-MIN(ROW(F74:F87))+1, ""), ROW() -73 )), "")</f>
        <v/>
      </c>
      <c r="AI75" s="13" t="str">
        <f t="array" ref="AI75">IFERROR(INDEX(E74:E87, SMALL(IF(ISNUMBER(SEARCH("JV1",F74:F87)), ROW(F74:F87)-MIN(ROW(F74:F87))+1, ""), ROW() -73 )), "")</f>
        <v/>
      </c>
      <c r="AJ75" s="13" t="str">
        <f t="array" ref="AJ75">IFERROR(INDEX(B74:B87, SMALL(IF(ISNUMBER(SEARCH("JV2",F74:F87)), ROW(F74:F87)-MIN(ROW(F74:F87))+1, ""), ROW() -73 )), "")</f>
        <v/>
      </c>
      <c r="AK75" s="13" t="str">
        <f t="array" ref="AK75">IFERROR(INDEX(C74:C87, SMALL(IF(ISNUMBER(SEARCH("JV2",F74:F87)), ROW(F74:F87)-MIN(ROW(F74:F87))+1, ""), ROW() -73 )), "")</f>
        <v/>
      </c>
      <c r="AL75" s="13" t="str">
        <f t="array" ref="AL75">IFERROR(INDEX(D74:D87, SMALL(IF(ISNUMBER(SEARCH("JV2",F74:F87)), ROW(F74:F87)-MIN(ROW(F74:F87))+1, ""), ROW() -73 )), "")</f>
        <v/>
      </c>
      <c r="AM75" s="13" t="str">
        <f t="array" ref="AM75">IFERROR(INDEX(E74:E87, SMALL(IF(ISNUMBER(SEARCH("JV2",F74:F87)), ROW(F74:F87)-MIN(ROW(F74:F87))+1, ""), ROW() -73 )), "")</f>
        <v/>
      </c>
    </row>
    <row r="76" spans="2:39" s="13" customFormat="1" ht="15" customHeight="1">
      <c r="B76" s="21" t="s">
        <v>155</v>
      </c>
      <c r="C76" s="1"/>
      <c r="D76" s="22" t="s">
        <v>160</v>
      </c>
      <c r="E76" s="1" t="s">
        <v>161</v>
      </c>
      <c r="F76" s="94" t="s">
        <v>30</v>
      </c>
      <c r="G76" s="24"/>
      <c r="H76" s="25">
        <v>3433</v>
      </c>
      <c r="I76" s="24"/>
      <c r="J76" s="25" t="b">
        <v>0</v>
      </c>
      <c r="K76" s="19"/>
      <c r="L76" s="26"/>
      <c r="M76" s="27"/>
      <c r="AB76" s="13" t="str">
        <f t="array" ref="AB76">IFERROR(INDEX(B74:B87, SMALL(IF("V"=F74:F87, ROW(F74:F87)-MIN(ROW(F74:F87))+1, ""), ROW() -73 )), "")</f>
        <v>Marian University (IN)</v>
      </c>
      <c r="AC76" s="13">
        <f t="array" ref="AC76">IFERROR(INDEX(C74:C87, SMALL(IF("V"=F74:F87, ROW(F74:F87)-MIN(ROW(F74:F87))+1, ""), ROW() -73 )), "")</f>
        <v>0</v>
      </c>
      <c r="AD76" s="13" t="str">
        <f t="array" ref="AD76">IFERROR(INDEX(D74:D87, SMALL(IF("V"=F74:F87, ROW(F74:F87)-MIN(ROW(F74:F87))+1, ""), ROW() -73 )), "")</f>
        <v>5734-146</v>
      </c>
      <c r="AE76" s="13" t="str">
        <f t="array" ref="AE76">IFERROR(INDEX(E74:E87, SMALL(IF("V"=F74:F87, ROW(F74:F87)-MIN(ROW(F74:F87))+1, ""), ROW() -73 )), "")</f>
        <v>Jeffery Mann</v>
      </c>
      <c r="AF76" s="13" t="str">
        <f t="array" ref="AF76">IFERROR(INDEX(B74:B87, SMALL(IF(ISNUMBER(SEARCH("JV1",F74:F87)), ROW(F74:F87)-MIN(ROW(F74:F87))+1, ""), ROW() -73 )), "")</f>
        <v/>
      </c>
      <c r="AG76" s="13" t="str">
        <f t="array" ref="AG76">IFERROR(INDEX(C74:C87, SMALL(IF(ISNUMBER(SEARCH("JV1",F74:F87)), ROW(F74:F87)-MIN(ROW(F74:F87))+1, ""), ROW() -73 )), "")</f>
        <v/>
      </c>
      <c r="AH76" s="13" t="str">
        <f t="array" ref="AH76">IFERROR(INDEX(D74:D87, SMALL(IF(ISNUMBER(SEARCH("JV1",F74:F87)), ROW(F74:F87)-MIN(ROW(F74:F87))+1, ""), ROW() -73 )), "")</f>
        <v/>
      </c>
      <c r="AI76" s="13" t="str">
        <f t="array" ref="AI76">IFERROR(INDEX(E74:E87, SMALL(IF(ISNUMBER(SEARCH("JV1",F74:F87)), ROW(F74:F87)-MIN(ROW(F74:F87))+1, ""), ROW() -73 )), "")</f>
        <v/>
      </c>
      <c r="AJ76" s="13" t="str">
        <f t="array" ref="AJ76">IFERROR(INDEX(B74:B87, SMALL(IF(ISNUMBER(SEARCH("JV2",F74:F87)), ROW(F74:F87)-MIN(ROW(F74:F87))+1, ""), ROW() -73 )), "")</f>
        <v/>
      </c>
      <c r="AK76" s="13" t="str">
        <f t="array" ref="AK76">IFERROR(INDEX(C74:C87, SMALL(IF(ISNUMBER(SEARCH("JV2",F74:F87)), ROW(F74:F87)-MIN(ROW(F74:F87))+1, ""), ROW() -73 )), "")</f>
        <v/>
      </c>
      <c r="AL76" s="13" t="str">
        <f t="array" ref="AL76">IFERROR(INDEX(D74:D87, SMALL(IF(ISNUMBER(SEARCH("JV2",F74:F87)), ROW(F74:F87)-MIN(ROW(F74:F87))+1, ""), ROW() -73 )), "")</f>
        <v/>
      </c>
      <c r="AM76" s="13" t="str">
        <f t="array" ref="AM76">IFERROR(INDEX(E74:E87, SMALL(IF(ISNUMBER(SEARCH("JV2",F74:F87)), ROW(F74:F87)-MIN(ROW(F74:F87))+1, ""), ROW() -73 )), "")</f>
        <v/>
      </c>
    </row>
    <row r="77" spans="2:39" s="13" customFormat="1" ht="15" customHeight="1">
      <c r="B77" s="21" t="s">
        <v>155</v>
      </c>
      <c r="C77" s="1"/>
      <c r="D77" s="22" t="s">
        <v>162</v>
      </c>
      <c r="E77" s="1" t="s">
        <v>163</v>
      </c>
      <c r="F77" s="94" t="s">
        <v>14</v>
      </c>
      <c r="G77" s="24"/>
      <c r="H77" s="25">
        <v>3433</v>
      </c>
      <c r="I77" s="24"/>
      <c r="J77" s="25" t="b">
        <v>0</v>
      </c>
      <c r="K77" s="19"/>
      <c r="L77" s="26"/>
      <c r="M77" s="27"/>
      <c r="AB77" s="13" t="str">
        <f t="array" ref="AB77">IFERROR(INDEX(B74:B87, SMALL(IF("V"=F74:F87, ROW(F74:F87)-MIN(ROW(F74:F87))+1, ""), ROW() -73 )), "")</f>
        <v>Marian University (IN)</v>
      </c>
      <c r="AC77" s="13">
        <f t="array" ref="AC77">IFERROR(INDEX(C74:C87, SMALL(IF("V"=F74:F87, ROW(F74:F87)-MIN(ROW(F74:F87))+1, ""), ROW() -73 )), "")</f>
        <v>0</v>
      </c>
      <c r="AD77" s="13" t="str">
        <f t="array" ref="AD77">IFERROR(INDEX(D74:D87, SMALL(IF("V"=F74:F87, ROW(F74:F87)-MIN(ROW(F74:F87))+1, ""), ROW() -73 )), "")</f>
        <v>5734-786</v>
      </c>
      <c r="AE77" s="13" t="str">
        <f t="array" ref="AE77">IFERROR(INDEX(E74:E87, SMALL(IF("V"=F74:F87, ROW(F74:F87)-MIN(ROW(F74:F87))+1, ""), ROW() -73 )), "")</f>
        <v>Jordan Shepherd</v>
      </c>
      <c r="AF77" s="13" t="str">
        <f t="array" ref="AF77">IFERROR(INDEX(B74:B87, SMALL(IF(ISNUMBER(SEARCH("JV1",F74:F87)), ROW(F74:F87)-MIN(ROW(F74:F87))+1, ""), ROW() -73 )), "")</f>
        <v/>
      </c>
      <c r="AG77" s="13" t="str">
        <f t="array" ref="AG77">IFERROR(INDEX(C74:C87, SMALL(IF(ISNUMBER(SEARCH("JV1",F74:F87)), ROW(F74:F87)-MIN(ROW(F74:F87))+1, ""), ROW() -73 )), "")</f>
        <v/>
      </c>
      <c r="AH77" s="13" t="str">
        <f t="array" ref="AH77">IFERROR(INDEX(D74:D87, SMALL(IF(ISNUMBER(SEARCH("JV1",F74:F87)), ROW(F74:F87)-MIN(ROW(F74:F87))+1, ""), ROW() -73 )), "")</f>
        <v/>
      </c>
      <c r="AI77" s="13" t="str">
        <f t="array" ref="AI77">IFERROR(INDEX(E74:E87, SMALL(IF(ISNUMBER(SEARCH("JV1",F74:F87)), ROW(F74:F87)-MIN(ROW(F74:F87))+1, ""), ROW() -73 )), "")</f>
        <v/>
      </c>
      <c r="AJ77" s="13" t="str">
        <f t="array" ref="AJ77">IFERROR(INDEX(B74:B87, SMALL(IF(ISNUMBER(SEARCH("JV2",F74:F87)), ROW(F74:F87)-MIN(ROW(F74:F87))+1, ""), ROW() -73 )), "")</f>
        <v/>
      </c>
      <c r="AK77" s="13" t="str">
        <f t="array" ref="AK77">IFERROR(INDEX(C74:C87, SMALL(IF(ISNUMBER(SEARCH("JV2",F74:F87)), ROW(F74:F87)-MIN(ROW(F74:F87))+1, ""), ROW() -73 )), "")</f>
        <v/>
      </c>
      <c r="AL77" s="13" t="str">
        <f t="array" ref="AL77">IFERROR(INDEX(D74:D87, SMALL(IF(ISNUMBER(SEARCH("JV2",F74:F87)), ROW(F74:F87)-MIN(ROW(F74:F87))+1, ""), ROW() -73 )), "")</f>
        <v/>
      </c>
      <c r="AM77" s="13" t="str">
        <f t="array" ref="AM77">IFERROR(INDEX(E74:E87, SMALL(IF(ISNUMBER(SEARCH("JV2",F74:F87)), ROW(F74:F87)-MIN(ROW(F74:F87))+1, ""), ROW() -73 )), "")</f>
        <v/>
      </c>
    </row>
    <row r="78" spans="2:39" s="13" customFormat="1" ht="15" customHeight="1">
      <c r="B78" s="21" t="s">
        <v>155</v>
      </c>
      <c r="C78" s="1"/>
      <c r="D78" s="22" t="s">
        <v>164</v>
      </c>
      <c r="E78" s="1" t="s">
        <v>165</v>
      </c>
      <c r="F78" s="94" t="s">
        <v>30</v>
      </c>
      <c r="G78" s="24"/>
      <c r="H78" s="25">
        <v>3433</v>
      </c>
      <c r="I78" s="24"/>
      <c r="J78" s="25" t="b">
        <v>0</v>
      </c>
      <c r="K78" s="19"/>
      <c r="L78" s="26"/>
      <c r="M78" s="27"/>
      <c r="AB78" s="13" t="str">
        <f t="array" ref="AB78">IFERROR(INDEX(B74:B87, SMALL(IF("V"=F74:F87, ROW(F74:F87)-MIN(ROW(F74:F87))+1, ""), ROW() -73 )), "")</f>
        <v>Marian University (IN)</v>
      </c>
      <c r="AC78" s="13">
        <f t="array" ref="AC78">IFERROR(INDEX(C74:C87, SMALL(IF("V"=F74:F87, ROW(F74:F87)-MIN(ROW(F74:F87))+1, ""), ROW() -73 )), "")</f>
        <v>0</v>
      </c>
      <c r="AD78" s="13" t="str">
        <f t="array" ref="AD78">IFERROR(INDEX(D74:D87, SMALL(IF("V"=F74:F87, ROW(F74:F87)-MIN(ROW(F74:F87))+1, ""), ROW() -73 )), "")</f>
        <v>11-222227</v>
      </c>
      <c r="AE78" s="13" t="str">
        <f t="array" ref="AE78">IFERROR(INDEX(E74:E87, SMALL(IF("V"=F74:F87, ROW(F74:F87)-MIN(ROW(F74:F87))+1, ""), ROW() -73 )), "")</f>
        <v>Nicholas Beedie</v>
      </c>
      <c r="AF78" s="13" t="str">
        <f t="array" ref="AF78">IFERROR(INDEX(B74:B87, SMALL(IF(ISNUMBER(SEARCH("JV1",F74:F87)), ROW(F74:F87)-MIN(ROW(F74:F87))+1, ""), ROW() -73 )), "")</f>
        <v/>
      </c>
      <c r="AG78" s="13" t="str">
        <f t="array" ref="AG78">IFERROR(INDEX(C74:C87, SMALL(IF(ISNUMBER(SEARCH("JV1",F74:F87)), ROW(F74:F87)-MIN(ROW(F74:F87))+1, ""), ROW() -73 )), "")</f>
        <v/>
      </c>
      <c r="AH78" s="13" t="str">
        <f t="array" ref="AH78">IFERROR(INDEX(D74:D87, SMALL(IF(ISNUMBER(SEARCH("JV1",F74:F87)), ROW(F74:F87)-MIN(ROW(F74:F87))+1, ""), ROW() -73 )), "")</f>
        <v/>
      </c>
      <c r="AI78" s="13" t="str">
        <f t="array" ref="AI78">IFERROR(INDEX(E74:E87, SMALL(IF(ISNUMBER(SEARCH("JV1",F74:F87)), ROW(F74:F87)-MIN(ROW(F74:F87))+1, ""), ROW() -73 )), "")</f>
        <v/>
      </c>
      <c r="AJ78" s="13" t="str">
        <f t="array" ref="AJ78">IFERROR(INDEX(B74:B87, SMALL(IF(ISNUMBER(SEARCH("JV2",F74:F87)), ROW(F74:F87)-MIN(ROW(F74:F87))+1, ""), ROW() -73 )), "")</f>
        <v/>
      </c>
      <c r="AK78" s="13" t="str">
        <f t="array" ref="AK78">IFERROR(INDEX(C74:C87, SMALL(IF(ISNUMBER(SEARCH("JV2",F74:F87)), ROW(F74:F87)-MIN(ROW(F74:F87))+1, ""), ROW() -73 )), "")</f>
        <v/>
      </c>
      <c r="AL78" s="13" t="str">
        <f t="array" ref="AL78">IFERROR(INDEX(D74:D87, SMALL(IF(ISNUMBER(SEARCH("JV2",F74:F87)), ROW(F74:F87)-MIN(ROW(F74:F87))+1, ""), ROW() -73 )), "")</f>
        <v/>
      </c>
      <c r="AM78" s="13" t="str">
        <f t="array" ref="AM78">IFERROR(INDEX(E74:E87, SMALL(IF(ISNUMBER(SEARCH("JV2",F74:F87)), ROW(F74:F87)-MIN(ROW(F74:F87))+1, ""), ROW() -73 )), "")</f>
        <v/>
      </c>
    </row>
    <row r="79" spans="2:39" s="13" customFormat="1" ht="15" customHeight="1">
      <c r="B79" s="21" t="s">
        <v>155</v>
      </c>
      <c r="C79" s="1"/>
      <c r="D79" s="22" t="s">
        <v>166</v>
      </c>
      <c r="E79" s="1" t="s">
        <v>167</v>
      </c>
      <c r="F79" s="94" t="s">
        <v>14</v>
      </c>
      <c r="G79" s="24"/>
      <c r="H79" s="25">
        <v>3433</v>
      </c>
      <c r="I79" s="24"/>
      <c r="J79" s="25" t="b">
        <v>0</v>
      </c>
      <c r="K79" s="19"/>
      <c r="L79" s="26"/>
      <c r="M79" s="27"/>
      <c r="AB79" s="13" t="str">
        <f t="array" ref="AB79">IFERROR(INDEX(B74:B87, SMALL(IF("V"=F74:F87, ROW(F74:F87)-MIN(ROW(F74:F87))+1, ""), ROW() -73 )), "")</f>
        <v>Marian University (IN)</v>
      </c>
      <c r="AC79" s="13">
        <f t="array" ref="AC79">IFERROR(INDEX(C74:C87, SMALL(IF("V"=F74:F87, ROW(F74:F87)-MIN(ROW(F74:F87))+1, ""), ROW() -73 )), "")</f>
        <v>0</v>
      </c>
      <c r="AD79" s="13" t="str">
        <f t="array" ref="AD79">IFERROR(INDEX(D74:D87, SMALL(IF("V"=F74:F87, ROW(F74:F87)-MIN(ROW(F74:F87))+1, ""), ROW() -73 )), "")</f>
        <v>5785-8993</v>
      </c>
      <c r="AE79" s="13" t="str">
        <f t="array" ref="AE79">IFERROR(INDEX(E74:E87, SMALL(IF("V"=F74:F87, ROW(F74:F87)-MIN(ROW(F74:F87))+1, ""), ROW() -73 )), "")</f>
        <v>Nicholas Graveel</v>
      </c>
      <c r="AF79" s="13" t="str">
        <f t="array" ref="AF79">IFERROR(INDEX(B74:B87, SMALL(IF(ISNUMBER(SEARCH("JV1",F74:F87)), ROW(F74:F87)-MIN(ROW(F74:F87))+1, ""), ROW() -73 )), "")</f>
        <v/>
      </c>
      <c r="AG79" s="13" t="str">
        <f t="array" ref="AG79">IFERROR(INDEX(C74:C87, SMALL(IF(ISNUMBER(SEARCH("JV1",F74:F87)), ROW(F74:F87)-MIN(ROW(F74:F87))+1, ""), ROW() -73 )), "")</f>
        <v/>
      </c>
      <c r="AH79" s="13" t="str">
        <f t="array" ref="AH79">IFERROR(INDEX(D74:D87, SMALL(IF(ISNUMBER(SEARCH("JV1",F74:F87)), ROW(F74:F87)-MIN(ROW(F74:F87))+1, ""), ROW() -73 )), "")</f>
        <v/>
      </c>
      <c r="AI79" s="13" t="str">
        <f t="array" ref="AI79">IFERROR(INDEX(E74:E87, SMALL(IF(ISNUMBER(SEARCH("JV1",F74:F87)), ROW(F74:F87)-MIN(ROW(F74:F87))+1, ""), ROW() -73 )), "")</f>
        <v/>
      </c>
      <c r="AJ79" s="13" t="str">
        <f t="array" ref="AJ79">IFERROR(INDEX(B74:B87, SMALL(IF(ISNUMBER(SEARCH("JV2",F74:F87)), ROW(F74:F87)-MIN(ROW(F74:F87))+1, ""), ROW() -73 )), "")</f>
        <v/>
      </c>
      <c r="AK79" s="13" t="str">
        <f t="array" ref="AK79">IFERROR(INDEX(C74:C87, SMALL(IF(ISNUMBER(SEARCH("JV2",F74:F87)), ROW(F74:F87)-MIN(ROW(F74:F87))+1, ""), ROW() -73 )), "")</f>
        <v/>
      </c>
      <c r="AL79" s="13" t="str">
        <f t="array" ref="AL79">IFERROR(INDEX(D74:D87, SMALL(IF(ISNUMBER(SEARCH("JV2",F74:F87)), ROW(F74:F87)-MIN(ROW(F74:F87))+1, ""), ROW() -73 )), "")</f>
        <v/>
      </c>
      <c r="AM79" s="13" t="str">
        <f t="array" ref="AM79">IFERROR(INDEX(E74:E87, SMALL(IF(ISNUMBER(SEARCH("JV2",F74:F87)), ROW(F74:F87)-MIN(ROW(F74:F87))+1, ""), ROW() -73 )), "")</f>
        <v/>
      </c>
    </row>
    <row r="80" spans="2:39" s="13" customFormat="1" ht="15" customHeight="1">
      <c r="B80" s="21" t="s">
        <v>155</v>
      </c>
      <c r="C80" s="1"/>
      <c r="D80" s="22" t="s">
        <v>168</v>
      </c>
      <c r="E80" s="1" t="s">
        <v>169</v>
      </c>
      <c r="F80" s="94" t="s">
        <v>30</v>
      </c>
      <c r="G80" s="24"/>
      <c r="H80" s="25">
        <v>3433</v>
      </c>
      <c r="I80" s="24"/>
      <c r="J80" s="25" t="b">
        <v>0</v>
      </c>
      <c r="K80" s="19"/>
      <c r="L80" s="26"/>
      <c r="M80" s="27"/>
      <c r="AB80" s="13" t="str">
        <f t="array" ref="AB80">IFERROR(INDEX(B74:B87, SMALL(IF("V"=F74:F87, ROW(F74:F87)-MIN(ROW(F74:F87))+1, ""), ROW() -73 )), "")</f>
        <v>Marian University (IN)</v>
      </c>
      <c r="AC80" s="13">
        <f t="array" ref="AC80">IFERROR(INDEX(C74:C87, SMALL(IF("V"=F74:F87, ROW(F74:F87)-MIN(ROW(F74:F87))+1, ""), ROW() -73 )), "")</f>
        <v>0</v>
      </c>
      <c r="AD80" s="13" t="str">
        <f t="array" ref="AD80">IFERROR(INDEX(D74:D87, SMALL(IF("V"=F74:F87, ROW(F74:F87)-MIN(ROW(F74:F87))+1, ""), ROW() -73 )), "")</f>
        <v>15-183536</v>
      </c>
      <c r="AE80" s="13" t="str">
        <f t="array" ref="AE80">IFERROR(INDEX(E74:E87, SMALL(IF("V"=F74:F87, ROW(F74:F87)-MIN(ROW(F74:F87))+1, ""), ROW() -73 )), "")</f>
        <v>Thomas Smith</v>
      </c>
      <c r="AF80" s="13" t="str">
        <f t="array" ref="AF80">IFERROR(INDEX(B74:B87, SMALL(IF(ISNUMBER(SEARCH("JV1",F74:F87)), ROW(F74:F87)-MIN(ROW(F74:F87))+1, ""), ROW() -73 )), "")</f>
        <v/>
      </c>
      <c r="AG80" s="13" t="str">
        <f t="array" ref="AG80">IFERROR(INDEX(C74:C87, SMALL(IF(ISNUMBER(SEARCH("JV1",F74:F87)), ROW(F74:F87)-MIN(ROW(F74:F87))+1, ""), ROW() -73 )), "")</f>
        <v/>
      </c>
      <c r="AH80" s="13" t="str">
        <f t="array" ref="AH80">IFERROR(INDEX(D74:D87, SMALL(IF(ISNUMBER(SEARCH("JV1",F74:F87)), ROW(F74:F87)-MIN(ROW(F74:F87))+1, ""), ROW() -73 )), "")</f>
        <v/>
      </c>
      <c r="AI80" s="13" t="str">
        <f t="array" ref="AI80">IFERROR(INDEX(E74:E87, SMALL(IF(ISNUMBER(SEARCH("JV1",F74:F87)), ROW(F74:F87)-MIN(ROW(F74:F87))+1, ""), ROW() -73 )), "")</f>
        <v/>
      </c>
      <c r="AJ80" s="13" t="str">
        <f t="array" ref="AJ80">IFERROR(INDEX(B74:B87, SMALL(IF(ISNUMBER(SEARCH("JV2",F74:F87)), ROW(F74:F87)-MIN(ROW(F74:F87))+1, ""), ROW() -73 )), "")</f>
        <v/>
      </c>
      <c r="AK80" s="13" t="str">
        <f t="array" ref="AK80">IFERROR(INDEX(C74:C87, SMALL(IF(ISNUMBER(SEARCH("JV2",F74:F87)), ROW(F74:F87)-MIN(ROW(F74:F87))+1, ""), ROW() -73 )), "")</f>
        <v/>
      </c>
      <c r="AL80" s="13" t="str">
        <f t="array" ref="AL80">IFERROR(INDEX(D74:D87, SMALL(IF(ISNUMBER(SEARCH("JV2",F74:F87)), ROW(F74:F87)-MIN(ROW(F74:F87))+1, ""), ROW() -73 )), "")</f>
        <v/>
      </c>
      <c r="AM80" s="13" t="str">
        <f t="array" ref="AM80">IFERROR(INDEX(E74:E87, SMALL(IF(ISNUMBER(SEARCH("JV2",F74:F87)), ROW(F74:F87)-MIN(ROW(F74:F87))+1, ""), ROW() -73 )), "")</f>
        <v/>
      </c>
    </row>
    <row r="81" spans="2:39" s="13" customFormat="1" ht="15" customHeight="1">
      <c r="B81" s="21" t="s">
        <v>155</v>
      </c>
      <c r="C81" s="1"/>
      <c r="D81" s="22" t="s">
        <v>170</v>
      </c>
      <c r="E81" s="1" t="s">
        <v>171</v>
      </c>
      <c r="F81" s="94" t="s">
        <v>14</v>
      </c>
      <c r="G81" s="24"/>
      <c r="H81" s="25">
        <v>3433</v>
      </c>
      <c r="I81" s="24"/>
      <c r="J81" s="25" t="b">
        <v>0</v>
      </c>
      <c r="K81" s="19"/>
      <c r="L81" s="26"/>
      <c r="M81" s="27"/>
      <c r="AB81" s="13" t="str">
        <f t="array" ref="AB81">IFERROR(INDEX(B74:B87, SMALL(IF("V"=F74:F87, ROW(F74:F87)-MIN(ROW(F74:F87))+1, ""), ROW() -73 )), "")</f>
        <v>Marian University (IN)</v>
      </c>
      <c r="AC81" s="13">
        <f t="array" ref="AC81">IFERROR(INDEX(C74:C87, SMALL(IF("V"=F74:F87, ROW(F74:F87)-MIN(ROW(F74:F87))+1, ""), ROW() -73 )), "")</f>
        <v>0</v>
      </c>
      <c r="AD81" s="13" t="str">
        <f t="array" ref="AD81">IFERROR(INDEX(D74:D87, SMALL(IF("V"=F74:F87, ROW(F74:F87)-MIN(ROW(F74:F87))+1, ""), ROW() -73 )), "")</f>
        <v>7914-51841</v>
      </c>
      <c r="AE81" s="13" t="str">
        <f t="array" ref="AE81">IFERROR(INDEX(E74:E87, SMALL(IF("V"=F74:F87, ROW(F74:F87)-MIN(ROW(F74:F87))+1, ""), ROW() -73 )), "")</f>
        <v>Zachary Littelmann</v>
      </c>
      <c r="AF81" s="13" t="str">
        <f t="array" ref="AF81">IFERROR(INDEX(B74:B87, SMALL(IF(ISNUMBER(SEARCH("JV1",F74:F87)), ROW(F74:F87)-MIN(ROW(F74:F87))+1, ""), ROW() -73 )), "")</f>
        <v/>
      </c>
      <c r="AG81" s="13" t="str">
        <f t="array" ref="AG81">IFERROR(INDEX(C74:C87, SMALL(IF(ISNUMBER(SEARCH("JV1",F74:F87)), ROW(F74:F87)-MIN(ROW(F74:F87))+1, ""), ROW() -73 )), "")</f>
        <v/>
      </c>
      <c r="AH81" s="13" t="str">
        <f t="array" ref="AH81">IFERROR(INDEX(D74:D87, SMALL(IF(ISNUMBER(SEARCH("JV1",F74:F87)), ROW(F74:F87)-MIN(ROW(F74:F87))+1, ""), ROW() -73 )), "")</f>
        <v/>
      </c>
      <c r="AI81" s="13" t="str">
        <f t="array" ref="AI81">IFERROR(INDEX(E74:E87, SMALL(IF(ISNUMBER(SEARCH("JV1",F74:F87)), ROW(F74:F87)-MIN(ROW(F74:F87))+1, ""), ROW() -73 )), "")</f>
        <v/>
      </c>
      <c r="AJ81" s="13" t="str">
        <f t="array" ref="AJ81">IFERROR(INDEX(B74:B87, SMALL(IF(ISNUMBER(SEARCH("JV2",F74:F87)), ROW(F74:F87)-MIN(ROW(F74:F87))+1, ""), ROW() -73 )), "")</f>
        <v/>
      </c>
      <c r="AK81" s="13" t="str">
        <f t="array" ref="AK81">IFERROR(INDEX(C74:C87, SMALL(IF(ISNUMBER(SEARCH("JV2",F74:F87)), ROW(F74:F87)-MIN(ROW(F74:F87))+1, ""), ROW() -73 )), "")</f>
        <v/>
      </c>
      <c r="AL81" s="13" t="str">
        <f t="array" ref="AL81">IFERROR(INDEX(D74:D87, SMALL(IF(ISNUMBER(SEARCH("JV2",F74:F87)), ROW(F74:F87)-MIN(ROW(F74:F87))+1, ""), ROW() -73 )), "")</f>
        <v/>
      </c>
      <c r="AM81" s="13" t="str">
        <f t="array" ref="AM81">IFERROR(INDEX(E74:E87, SMALL(IF(ISNUMBER(SEARCH("JV2",F74:F87)), ROW(F74:F87)-MIN(ROW(F74:F87))+1, ""), ROW() -73 )), "")</f>
        <v/>
      </c>
    </row>
    <row r="82" spans="2:39" s="13" customFormat="1" ht="15" customHeight="1">
      <c r="B82" s="21" t="s">
        <v>155</v>
      </c>
      <c r="C82" s="1"/>
      <c r="D82" s="22" t="s">
        <v>172</v>
      </c>
      <c r="E82" s="1" t="s">
        <v>173</v>
      </c>
      <c r="F82" s="94" t="s">
        <v>14</v>
      </c>
      <c r="G82" s="24"/>
      <c r="H82" s="25">
        <v>3433</v>
      </c>
      <c r="I82" s="24"/>
      <c r="J82" s="25" t="b">
        <v>0</v>
      </c>
      <c r="K82" s="19"/>
      <c r="L82" s="26"/>
      <c r="M82" s="27"/>
    </row>
    <row r="83" spans="2:39" s="13" customFormat="1" ht="15" customHeight="1">
      <c r="B83" s="21" t="s">
        <v>155</v>
      </c>
      <c r="C83" s="1"/>
      <c r="D83" s="22" t="s">
        <v>174</v>
      </c>
      <c r="E83" s="1" t="s">
        <v>175</v>
      </c>
      <c r="F83" s="94" t="s">
        <v>14</v>
      </c>
      <c r="G83" s="24"/>
      <c r="H83" s="25">
        <v>3433</v>
      </c>
      <c r="I83" s="24"/>
      <c r="J83" s="25" t="b">
        <v>0</v>
      </c>
      <c r="K83" s="19"/>
      <c r="L83" s="26"/>
      <c r="M83" s="27"/>
    </row>
    <row r="84" spans="2:39" s="13" customFormat="1" ht="15" customHeight="1">
      <c r="B84" s="21" t="s">
        <v>155</v>
      </c>
      <c r="C84" s="1"/>
      <c r="D84" s="22" t="s">
        <v>176</v>
      </c>
      <c r="E84" s="1" t="s">
        <v>177</v>
      </c>
      <c r="F84" s="94" t="s">
        <v>30</v>
      </c>
      <c r="G84" s="24"/>
      <c r="H84" s="25">
        <v>3433</v>
      </c>
      <c r="I84" s="24"/>
      <c r="J84" s="25" t="b">
        <v>0</v>
      </c>
      <c r="K84" s="19"/>
      <c r="L84" s="26"/>
      <c r="M84" s="27"/>
    </row>
    <row r="85" spans="2:39" s="13" customFormat="1" ht="15" customHeight="1">
      <c r="B85" s="21" t="s">
        <v>155</v>
      </c>
      <c r="C85" s="1"/>
      <c r="D85" s="22" t="s">
        <v>178</v>
      </c>
      <c r="E85" s="1" t="s">
        <v>179</v>
      </c>
      <c r="F85" s="94" t="s">
        <v>14</v>
      </c>
      <c r="G85" s="24"/>
      <c r="H85" s="25">
        <v>3433</v>
      </c>
      <c r="I85" s="24"/>
      <c r="J85" s="25" t="b">
        <v>0</v>
      </c>
      <c r="K85" s="19"/>
      <c r="L85" s="26"/>
      <c r="M85" s="27"/>
    </row>
    <row r="86" spans="2:39" s="13" customFormat="1" ht="15" customHeight="1">
      <c r="B86" s="21" t="s">
        <v>155</v>
      </c>
      <c r="C86" s="1"/>
      <c r="D86" s="22" t="s">
        <v>180</v>
      </c>
      <c r="E86" s="1" t="s">
        <v>181</v>
      </c>
      <c r="F86" s="94" t="s">
        <v>14</v>
      </c>
      <c r="G86" s="24"/>
      <c r="H86" s="25">
        <v>3433</v>
      </c>
      <c r="I86" s="24"/>
      <c r="J86" s="25" t="b">
        <v>0</v>
      </c>
      <c r="K86" s="19"/>
      <c r="L86" s="26"/>
      <c r="M86" s="27"/>
    </row>
    <row r="87" spans="2:39" s="13" customFormat="1" ht="15" customHeight="1">
      <c r="B87" s="21" t="s">
        <v>155</v>
      </c>
      <c r="C87" s="1"/>
      <c r="D87" s="22" t="s">
        <v>182</v>
      </c>
      <c r="E87" s="1" t="s">
        <v>183</v>
      </c>
      <c r="F87" s="94" t="s">
        <v>30</v>
      </c>
      <c r="G87" s="24"/>
      <c r="H87" s="25">
        <v>3433</v>
      </c>
      <c r="I87" s="24"/>
      <c r="J87" s="25" t="b">
        <v>0</v>
      </c>
      <c r="K87" s="19"/>
      <c r="L87" s="26"/>
      <c r="M87" s="27"/>
    </row>
    <row r="88" spans="2:39" s="13" customFormat="1" ht="15" customHeight="1">
      <c r="B88" s="21" t="s">
        <v>184</v>
      </c>
      <c r="C88" s="1"/>
      <c r="D88" s="22" t="s">
        <v>185</v>
      </c>
      <c r="E88" s="1" t="s">
        <v>186</v>
      </c>
      <c r="F88" s="94" t="s">
        <v>30</v>
      </c>
      <c r="G88" s="24"/>
      <c r="H88" s="25">
        <v>2538</v>
      </c>
      <c r="I88" s="24"/>
      <c r="J88" s="25" t="b">
        <v>0</v>
      </c>
      <c r="K88" s="19"/>
      <c r="L88" s="26"/>
      <c r="M88" s="27"/>
      <c r="AB88" s="13" t="str">
        <f t="array" ref="AB88">IFERROR(INDEX(B88:B111, SMALL(IF("V"=F88:F111, ROW(F88:F111)-MIN(ROW(F88:F111))+1, ""), ROW() -87 )), "")</f>
        <v>Martin Methodist College</v>
      </c>
      <c r="AC88" s="13">
        <f t="array" ref="AC88">IFERROR(INDEX(C88:C111, SMALL(IF("V"=F88:F111, ROW(F88:F111)-MIN(ROW(F88:F111))+1, ""), ROW() -87 )), "")</f>
        <v>0</v>
      </c>
      <c r="AD88" s="13" t="str">
        <f t="array" ref="AD88">IFERROR(INDEX(D88:D111, SMALL(IF("V"=F88:F111, ROW(F88:F111)-MIN(ROW(F88:F111))+1, ""), ROW() -87 )), "")</f>
        <v>6570-1702</v>
      </c>
      <c r="AE88" s="13" t="str">
        <f t="array" ref="AE88">IFERROR(INDEX(E88:E111, SMALL(IF("V"=F88:F111, ROW(F88:F111)-MIN(ROW(F88:F111))+1, ""), ROW() -87 )), "")</f>
        <v>Hayden Stippich</v>
      </c>
      <c r="AF88" s="13" t="str">
        <f t="array" ref="AF88">IFERROR(INDEX(B88:B111, SMALL(IF(ISNUMBER(SEARCH("JV1",F88:F111)), ROW(F88:F111)-MIN(ROW(F88:F111))+1, ""), ROW() -87 )), "")</f>
        <v>Martin Methodist College</v>
      </c>
      <c r="AG88" s="13">
        <f t="array" ref="AG88">IFERROR(INDEX(C88:C111, SMALL(IF(ISNUMBER(SEARCH("JV1",F88:F111)), ROW(F88:F111)-MIN(ROW(F88:F111))+1, ""), ROW() -87 )), "")</f>
        <v>0</v>
      </c>
      <c r="AH88" s="13" t="str">
        <f t="array" ref="AH88">IFERROR(INDEX(D88:D111, SMALL(IF(ISNUMBER(SEARCH("JV1",F88:F111)), ROW(F88:F111)-MIN(ROW(F88:F111))+1, ""), ROW() -87 )), "")</f>
        <v>7914-35163</v>
      </c>
      <c r="AI88" s="13" t="str">
        <f t="array" ref="AI88">IFERROR(INDEX(E88:E111, SMALL(IF(ISNUMBER(SEARCH("JV1",F88:F111)), ROW(F88:F111)-MIN(ROW(F88:F111))+1, ""), ROW() -87 )), "")</f>
        <v>Dylan Moore</v>
      </c>
      <c r="AJ88" s="13" t="str">
        <f t="array" ref="AJ88">IFERROR(INDEX(B88:B111, SMALL(IF(ISNUMBER(SEARCH("JV2",F88:F111)), ROW(F88:F111)-MIN(ROW(F88:F111))+1, ""), ROW() -87 )), "")</f>
        <v/>
      </c>
      <c r="AK88" s="13" t="str">
        <f t="array" ref="AK88">IFERROR(INDEX(C88:C111, SMALL(IF(ISNUMBER(SEARCH("JV2",F88:F111)), ROW(F88:F111)-MIN(ROW(F88:F111))+1, ""), ROW() -87 )), "")</f>
        <v/>
      </c>
      <c r="AL88" s="13" t="str">
        <f t="array" ref="AL88">IFERROR(INDEX(D88:D111, SMALL(IF(ISNUMBER(SEARCH("JV2",F88:F111)), ROW(F88:F111)-MIN(ROW(F88:F111))+1, ""), ROW() -87 )), "")</f>
        <v/>
      </c>
      <c r="AM88" s="13" t="str">
        <f t="array" ref="AM88">IFERROR(INDEX(E88:E111, SMALL(IF(ISNUMBER(SEARCH("JV2",F88:F111)), ROW(F88:F111)-MIN(ROW(F88:F111))+1, ""), ROW() -87 )), "")</f>
        <v/>
      </c>
    </row>
    <row r="89" spans="2:39" s="13" customFormat="1" ht="15" customHeight="1">
      <c r="B89" s="21" t="s">
        <v>184</v>
      </c>
      <c r="C89" s="1"/>
      <c r="D89" s="22" t="s">
        <v>187</v>
      </c>
      <c r="E89" s="1" t="s">
        <v>188</v>
      </c>
      <c r="F89" s="94" t="s">
        <v>30</v>
      </c>
      <c r="G89" s="24"/>
      <c r="H89" s="25">
        <v>2538</v>
      </c>
      <c r="I89" s="24"/>
      <c r="J89" s="25" t="b">
        <v>0</v>
      </c>
      <c r="K89" s="19"/>
      <c r="L89" s="26"/>
      <c r="M89" s="27"/>
      <c r="AB89" s="13" t="str">
        <f t="array" ref="AB89">IFERROR(INDEX(B88:B111, SMALL(IF("V"=F88:F111, ROW(F88:F111)-MIN(ROW(F88:F111))+1, ""), ROW() -87 )), "")</f>
        <v>Martin Methodist College</v>
      </c>
      <c r="AC89" s="13">
        <f t="array" ref="AC89">IFERROR(INDEX(C88:C111, SMALL(IF("V"=F88:F111, ROW(F88:F111)-MIN(ROW(F88:F111))+1, ""), ROW() -87 )), "")</f>
        <v>0</v>
      </c>
      <c r="AD89" s="13" t="str">
        <f t="array" ref="AD89">IFERROR(INDEX(D88:D111, SMALL(IF("V"=F88:F111, ROW(F88:F111)-MIN(ROW(F88:F111))+1, ""), ROW() -87 )), "")</f>
        <v>11-398267</v>
      </c>
      <c r="AE89" s="13" t="str">
        <f t="array" ref="AE89">IFERROR(INDEX(E88:E111, SMALL(IF("V"=F88:F111, ROW(F88:F111)-MIN(ROW(F88:F111))+1, ""), ROW() -87 )), "")</f>
        <v>Ian Fitzpatrick</v>
      </c>
      <c r="AF89" s="13" t="str">
        <f t="array" ref="AF89">IFERROR(INDEX(B88:B111, SMALL(IF(ISNUMBER(SEARCH("JV1",F88:F111)), ROW(F88:F111)-MIN(ROW(F88:F111))+1, ""), ROW() -87 )), "")</f>
        <v>Martin Methodist College</v>
      </c>
      <c r="AG89" s="13">
        <f t="array" ref="AG89">IFERROR(INDEX(C88:C111, SMALL(IF(ISNUMBER(SEARCH("JV1",F88:F111)), ROW(F88:F111)-MIN(ROW(F88:F111))+1, ""), ROW() -87 )), "")</f>
        <v>0</v>
      </c>
      <c r="AH89" s="13" t="str">
        <f t="array" ref="AH89">IFERROR(INDEX(D88:D111, SMALL(IF(ISNUMBER(SEARCH("JV1",F88:F111)), ROW(F88:F111)-MIN(ROW(F88:F111))+1, ""), ROW() -87 )), "")</f>
        <v>8705-7138</v>
      </c>
      <c r="AI89" s="13" t="str">
        <f t="array" ref="AI89">IFERROR(INDEX(E88:E111, SMALL(IF(ISNUMBER(SEARCH("JV1",F88:F111)), ROW(F88:F111)-MIN(ROW(F88:F111))+1, ""), ROW() -87 )), "")</f>
        <v>James Roberts</v>
      </c>
      <c r="AJ89" s="13" t="str">
        <f t="array" ref="AJ89">IFERROR(INDEX(B88:B111, SMALL(IF(ISNUMBER(SEARCH("JV2",F88:F111)), ROW(F88:F111)-MIN(ROW(F88:F111))+1, ""), ROW() -87 )), "")</f>
        <v/>
      </c>
      <c r="AK89" s="13" t="str">
        <f t="array" ref="AK89">IFERROR(INDEX(C88:C111, SMALL(IF(ISNUMBER(SEARCH("JV2",F88:F111)), ROW(F88:F111)-MIN(ROW(F88:F111))+1, ""), ROW() -87 )), "")</f>
        <v/>
      </c>
      <c r="AL89" s="13" t="str">
        <f t="array" ref="AL89">IFERROR(INDEX(D88:D111, SMALL(IF(ISNUMBER(SEARCH("JV2",F88:F111)), ROW(F88:F111)-MIN(ROW(F88:F111))+1, ""), ROW() -87 )), "")</f>
        <v/>
      </c>
      <c r="AM89" s="13" t="str">
        <f t="array" ref="AM89">IFERROR(INDEX(E88:E111, SMALL(IF(ISNUMBER(SEARCH("JV2",F88:F111)), ROW(F88:F111)-MIN(ROW(F88:F111))+1, ""), ROW() -87 )), "")</f>
        <v/>
      </c>
    </row>
    <row r="90" spans="2:39" s="13" customFormat="1" ht="15" customHeight="1">
      <c r="B90" s="21" t="s">
        <v>184</v>
      </c>
      <c r="C90" s="1"/>
      <c r="D90" s="22" t="s">
        <v>189</v>
      </c>
      <c r="E90" s="1" t="s">
        <v>190</v>
      </c>
      <c r="F90" s="94" t="s">
        <v>30</v>
      </c>
      <c r="G90" s="24"/>
      <c r="H90" s="25">
        <v>2538</v>
      </c>
      <c r="I90" s="24"/>
      <c r="J90" s="25" t="b">
        <v>0</v>
      </c>
      <c r="K90" s="19"/>
      <c r="L90" s="26"/>
      <c r="M90" s="27"/>
      <c r="AB90" s="13" t="str">
        <f t="array" ref="AB90">IFERROR(INDEX(B88:B111, SMALL(IF("V"=F88:F111, ROW(F88:F111)-MIN(ROW(F88:F111))+1, ""), ROW() -87 )), "")</f>
        <v>Martin Methodist College</v>
      </c>
      <c r="AC90" s="13">
        <f t="array" ref="AC90">IFERROR(INDEX(C88:C111, SMALL(IF("V"=F88:F111, ROW(F88:F111)-MIN(ROW(F88:F111))+1, ""), ROW() -87 )), "")</f>
        <v>0</v>
      </c>
      <c r="AD90" s="13" t="str">
        <f t="array" ref="AD90">IFERROR(INDEX(D88:D111, SMALL(IF("V"=F88:F111, ROW(F88:F111)-MIN(ROW(F88:F111))+1, ""), ROW() -87 )), "")</f>
        <v>8043-1279</v>
      </c>
      <c r="AE90" s="13" t="str">
        <f t="array" ref="AE90">IFERROR(INDEX(E88:E111, SMALL(IF("V"=F88:F111, ROW(F88:F111)-MIN(ROW(F88:F111))+1, ""), ROW() -87 )), "")</f>
        <v>Isaac (Zack) Nelson</v>
      </c>
      <c r="AF90" s="13" t="str">
        <f t="array" ref="AF90">IFERROR(INDEX(B88:B111, SMALL(IF(ISNUMBER(SEARCH("JV1",F88:F111)), ROW(F88:F111)-MIN(ROW(F88:F111))+1, ""), ROW() -87 )), "")</f>
        <v>Martin Methodist College</v>
      </c>
      <c r="AG90" s="13">
        <f t="array" ref="AG90">IFERROR(INDEX(C88:C111, SMALL(IF(ISNUMBER(SEARCH("JV1",F88:F111)), ROW(F88:F111)-MIN(ROW(F88:F111))+1, ""), ROW() -87 )), "")</f>
        <v>0</v>
      </c>
      <c r="AH90" s="13" t="str">
        <f t="array" ref="AH90">IFERROR(INDEX(D88:D111, SMALL(IF(ISNUMBER(SEARCH("JV1",F88:F111)), ROW(F88:F111)-MIN(ROW(F88:F111))+1, ""), ROW() -87 )), "")</f>
        <v>11-647684</v>
      </c>
      <c r="AI90" s="13" t="str">
        <f t="array" ref="AI90">IFERROR(INDEX(E88:E111, SMALL(IF(ISNUMBER(SEARCH("JV1",F88:F111)), ROW(F88:F111)-MIN(ROW(F88:F111))+1, ""), ROW() -87 )), "")</f>
        <v>Jarren Dudden</v>
      </c>
      <c r="AJ90" s="13" t="str">
        <f t="array" ref="AJ90">IFERROR(INDEX(B88:B111, SMALL(IF(ISNUMBER(SEARCH("JV2",F88:F111)), ROW(F88:F111)-MIN(ROW(F88:F111))+1, ""), ROW() -87 )), "")</f>
        <v/>
      </c>
      <c r="AK90" s="13" t="str">
        <f t="array" ref="AK90">IFERROR(INDEX(C88:C111, SMALL(IF(ISNUMBER(SEARCH("JV2",F88:F111)), ROW(F88:F111)-MIN(ROW(F88:F111))+1, ""), ROW() -87 )), "")</f>
        <v/>
      </c>
      <c r="AL90" s="13" t="str">
        <f t="array" ref="AL90">IFERROR(INDEX(D88:D111, SMALL(IF(ISNUMBER(SEARCH("JV2",F88:F111)), ROW(F88:F111)-MIN(ROW(F88:F111))+1, ""), ROW() -87 )), "")</f>
        <v/>
      </c>
      <c r="AM90" s="13" t="str">
        <f t="array" ref="AM90">IFERROR(INDEX(E88:E111, SMALL(IF(ISNUMBER(SEARCH("JV2",F88:F111)), ROW(F88:F111)-MIN(ROW(F88:F111))+1, ""), ROW() -87 )), "")</f>
        <v/>
      </c>
    </row>
    <row r="91" spans="2:39" s="13" customFormat="1" ht="15" customHeight="1">
      <c r="B91" s="21" t="s">
        <v>184</v>
      </c>
      <c r="C91" s="1"/>
      <c r="D91" s="22" t="s">
        <v>191</v>
      </c>
      <c r="E91" s="1" t="s">
        <v>192</v>
      </c>
      <c r="F91" s="94" t="s">
        <v>30</v>
      </c>
      <c r="G91" s="24"/>
      <c r="H91" s="25">
        <v>2538</v>
      </c>
      <c r="I91" s="24"/>
      <c r="J91" s="25" t="b">
        <v>0</v>
      </c>
      <c r="K91" s="19"/>
      <c r="L91" s="26"/>
      <c r="M91" s="27"/>
      <c r="AB91" s="13" t="str">
        <f t="array" ref="AB91">IFERROR(INDEX(B88:B111, SMALL(IF("V"=F88:F111, ROW(F88:F111)-MIN(ROW(F88:F111))+1, ""), ROW() -87 )), "")</f>
        <v>Martin Methodist College</v>
      </c>
      <c r="AC91" s="13">
        <f t="array" ref="AC91">IFERROR(INDEX(C88:C111, SMALL(IF("V"=F88:F111, ROW(F88:F111)-MIN(ROW(F88:F111))+1, ""), ROW() -87 )), "")</f>
        <v>0</v>
      </c>
      <c r="AD91" s="13" t="str">
        <f t="array" ref="AD91">IFERROR(INDEX(D88:D111, SMALL(IF("V"=F88:F111, ROW(F88:F111)-MIN(ROW(F88:F111))+1, ""), ROW() -87 )), "")</f>
        <v>11-134119</v>
      </c>
      <c r="AE91" s="13" t="str">
        <f t="array" ref="AE91">IFERROR(INDEX(E88:E111, SMALL(IF("V"=F88:F111, ROW(F88:F111)-MIN(ROW(F88:F111))+1, ""), ROW() -87 )), "")</f>
        <v>Jackson Stiles</v>
      </c>
      <c r="AF91" s="13" t="str">
        <f t="array" ref="AF91">IFERROR(INDEX(B88:B111, SMALL(IF(ISNUMBER(SEARCH("JV1",F88:F111)), ROW(F88:F111)-MIN(ROW(F88:F111))+1, ""), ROW() -87 )), "")</f>
        <v>Martin Methodist College</v>
      </c>
      <c r="AG91" s="13">
        <f t="array" ref="AG91">IFERROR(INDEX(C88:C111, SMALL(IF(ISNUMBER(SEARCH("JV1",F88:F111)), ROW(F88:F111)-MIN(ROW(F88:F111))+1, ""), ROW() -87 )), "")</f>
        <v>0</v>
      </c>
      <c r="AH91" s="13" t="str">
        <f t="array" ref="AH91">IFERROR(INDEX(D88:D111, SMALL(IF(ISNUMBER(SEARCH("JV1",F88:F111)), ROW(F88:F111)-MIN(ROW(F88:F111))+1, ""), ROW() -87 )), "")</f>
        <v>8942-12212</v>
      </c>
      <c r="AI91" s="13" t="str">
        <f t="array" ref="AI91">IFERROR(INDEX(E88:E111, SMALL(IF(ISNUMBER(SEARCH("JV1",F88:F111)), ROW(F88:F111)-MIN(ROW(F88:F111))+1, ""), ROW() -87 )), "")</f>
        <v>Keith Davis</v>
      </c>
      <c r="AJ91" s="13" t="str">
        <f t="array" ref="AJ91">IFERROR(INDEX(B88:B111, SMALL(IF(ISNUMBER(SEARCH("JV2",F88:F111)), ROW(F88:F111)-MIN(ROW(F88:F111))+1, ""), ROW() -87 )), "")</f>
        <v/>
      </c>
      <c r="AK91" s="13" t="str">
        <f t="array" ref="AK91">IFERROR(INDEX(C88:C111, SMALL(IF(ISNUMBER(SEARCH("JV2",F88:F111)), ROW(F88:F111)-MIN(ROW(F88:F111))+1, ""), ROW() -87 )), "")</f>
        <v/>
      </c>
      <c r="AL91" s="13" t="str">
        <f t="array" ref="AL91">IFERROR(INDEX(D88:D111, SMALL(IF(ISNUMBER(SEARCH("JV2",F88:F111)), ROW(F88:F111)-MIN(ROW(F88:F111))+1, ""), ROW() -87 )), "")</f>
        <v/>
      </c>
      <c r="AM91" s="13" t="str">
        <f t="array" ref="AM91">IFERROR(INDEX(E88:E111, SMALL(IF(ISNUMBER(SEARCH("JV2",F88:F111)), ROW(F88:F111)-MIN(ROW(F88:F111))+1, ""), ROW() -87 )), "")</f>
        <v/>
      </c>
    </row>
    <row r="92" spans="2:39" s="13" customFormat="1" ht="15" customHeight="1">
      <c r="B92" s="21" t="s">
        <v>184</v>
      </c>
      <c r="C92" s="1"/>
      <c r="D92" s="22" t="s">
        <v>193</v>
      </c>
      <c r="E92" s="1" t="s">
        <v>194</v>
      </c>
      <c r="F92" s="94" t="s">
        <v>30</v>
      </c>
      <c r="G92" s="24"/>
      <c r="H92" s="25">
        <v>2538</v>
      </c>
      <c r="I92" s="24"/>
      <c r="J92" s="25" t="b">
        <v>0</v>
      </c>
      <c r="K92" s="19"/>
      <c r="L92" s="26"/>
      <c r="M92" s="27"/>
      <c r="AB92" s="13" t="str">
        <f t="array" ref="AB92">IFERROR(INDEX(B88:B111, SMALL(IF("V"=F88:F111, ROW(F88:F111)-MIN(ROW(F88:F111))+1, ""), ROW() -87 )), "")</f>
        <v>Martin Methodist College</v>
      </c>
      <c r="AC92" s="13">
        <f t="array" ref="AC92">IFERROR(INDEX(C88:C111, SMALL(IF("V"=F88:F111, ROW(F88:F111)-MIN(ROW(F88:F111))+1, ""), ROW() -87 )), "")</f>
        <v>0</v>
      </c>
      <c r="AD92" s="13" t="str">
        <f t="array" ref="AD92">IFERROR(INDEX(D88:D111, SMALL(IF("V"=F88:F111, ROW(F88:F111)-MIN(ROW(F88:F111))+1, ""), ROW() -87 )), "")</f>
        <v>18-5852</v>
      </c>
      <c r="AE92" s="13" t="str">
        <f t="array" ref="AE92">IFERROR(INDEX(E88:E111, SMALL(IF("V"=F88:F111, ROW(F88:F111)-MIN(ROW(F88:F111))+1, ""), ROW() -87 )), "")</f>
        <v>Jacob McElwee</v>
      </c>
      <c r="AF92" s="13" t="str">
        <f t="array" ref="AF92">IFERROR(INDEX(B88:B111, SMALL(IF(ISNUMBER(SEARCH("JV1",F88:F111)), ROW(F88:F111)-MIN(ROW(F88:F111))+1, ""), ROW() -87 )), "")</f>
        <v>Martin Methodist College</v>
      </c>
      <c r="AG92" s="13">
        <f t="array" ref="AG92">IFERROR(INDEX(C88:C111, SMALL(IF(ISNUMBER(SEARCH("JV1",F88:F111)), ROW(F88:F111)-MIN(ROW(F88:F111))+1, ""), ROW() -87 )), "")</f>
        <v>0</v>
      </c>
      <c r="AH92" s="13" t="str">
        <f t="array" ref="AH92">IFERROR(INDEX(D88:D111, SMALL(IF(ISNUMBER(SEARCH("JV1",F88:F111)), ROW(F88:F111)-MIN(ROW(F88:F111))+1, ""), ROW() -87 )), "")</f>
        <v>8584-78608</v>
      </c>
      <c r="AI92" s="13" t="str">
        <f t="array" ref="AI92">IFERROR(INDEX(E88:E111, SMALL(IF(ISNUMBER(SEARCH("JV1",F88:F111)), ROW(F88:F111)-MIN(ROW(F88:F111))+1, ""), ROW() -87 )), "")</f>
        <v>Luis Gallardo</v>
      </c>
      <c r="AJ92" s="13" t="str">
        <f t="array" ref="AJ92">IFERROR(INDEX(B88:B111, SMALL(IF(ISNUMBER(SEARCH("JV2",F88:F111)), ROW(F88:F111)-MIN(ROW(F88:F111))+1, ""), ROW() -87 )), "")</f>
        <v/>
      </c>
      <c r="AK92" s="13" t="str">
        <f t="array" ref="AK92">IFERROR(INDEX(C88:C111, SMALL(IF(ISNUMBER(SEARCH("JV2",F88:F111)), ROW(F88:F111)-MIN(ROW(F88:F111))+1, ""), ROW() -87 )), "")</f>
        <v/>
      </c>
      <c r="AL92" s="13" t="str">
        <f t="array" ref="AL92">IFERROR(INDEX(D88:D111, SMALL(IF(ISNUMBER(SEARCH("JV2",F88:F111)), ROW(F88:F111)-MIN(ROW(F88:F111))+1, ""), ROW() -87 )), "")</f>
        <v/>
      </c>
      <c r="AM92" s="13" t="str">
        <f t="array" ref="AM92">IFERROR(INDEX(E88:E111, SMALL(IF(ISNUMBER(SEARCH("JV2",F88:F111)), ROW(F88:F111)-MIN(ROW(F88:F111))+1, ""), ROW() -87 )), "")</f>
        <v/>
      </c>
    </row>
    <row r="93" spans="2:39" s="13" customFormat="1" ht="15" customHeight="1">
      <c r="B93" s="21" t="s">
        <v>184</v>
      </c>
      <c r="C93" s="1"/>
      <c r="D93" s="22" t="s">
        <v>195</v>
      </c>
      <c r="E93" s="1" t="s">
        <v>196</v>
      </c>
      <c r="F93" s="94" t="s">
        <v>17</v>
      </c>
      <c r="G93" s="24"/>
      <c r="H93" s="25">
        <v>2538</v>
      </c>
      <c r="I93" s="24"/>
      <c r="J93" s="25" t="b">
        <v>0</v>
      </c>
      <c r="K93" s="19"/>
      <c r="L93" s="26"/>
      <c r="M93" s="27"/>
      <c r="AB93" s="13" t="str">
        <f t="array" ref="AB93">IFERROR(INDEX(B88:B111, SMALL(IF("V"=F88:F111, ROW(F88:F111)-MIN(ROW(F88:F111))+1, ""), ROW() -87 )), "")</f>
        <v>Martin Methodist College</v>
      </c>
      <c r="AC93" s="13">
        <f t="array" ref="AC93">IFERROR(INDEX(C88:C111, SMALL(IF("V"=F88:F111, ROW(F88:F111)-MIN(ROW(F88:F111))+1, ""), ROW() -87 )), "")</f>
        <v>0</v>
      </c>
      <c r="AD93" s="13" t="str">
        <f t="array" ref="AD93">IFERROR(INDEX(D88:D111, SMALL(IF("V"=F88:F111, ROW(F88:F111)-MIN(ROW(F88:F111))+1, ""), ROW() -87 )), "")</f>
        <v>11-472102</v>
      </c>
      <c r="AE93" s="13" t="str">
        <f t="array" ref="AE93">IFERROR(INDEX(E88:E111, SMALL(IF("V"=F88:F111, ROW(F88:F111)-MIN(ROW(F88:F111))+1, ""), ROW() -87 )), "")</f>
        <v>Jalen Pass</v>
      </c>
      <c r="AF93" s="13" t="str">
        <f t="array" ref="AF93">IFERROR(INDEX(B88:B111, SMALL(IF(ISNUMBER(SEARCH("JV1",F88:F111)), ROW(F88:F111)-MIN(ROW(F88:F111))+1, ""), ROW() -87 )), "")</f>
        <v>Martin Methodist College</v>
      </c>
      <c r="AG93" s="13">
        <f t="array" ref="AG93">IFERROR(INDEX(C88:C111, SMALL(IF(ISNUMBER(SEARCH("JV1",F88:F111)), ROW(F88:F111)-MIN(ROW(F88:F111))+1, ""), ROW() -87 )), "")</f>
        <v>0</v>
      </c>
      <c r="AH93" s="13" t="str">
        <f t="array" ref="AH93">IFERROR(INDEX(D88:D111, SMALL(IF(ISNUMBER(SEARCH("JV1",F88:F111)), ROW(F88:F111)-MIN(ROW(F88:F111))+1, ""), ROW() -87 )), "")</f>
        <v>8851-17507</v>
      </c>
      <c r="AI93" s="13" t="str">
        <f t="array" ref="AI93">IFERROR(INDEX(E88:E111, SMALL(IF(ISNUMBER(SEARCH("JV1",F88:F111)), ROW(F88:F111)-MIN(ROW(F88:F111))+1, ""), ROW() -87 )), "")</f>
        <v>Matthew Chapman</v>
      </c>
      <c r="AJ93" s="13" t="str">
        <f t="array" ref="AJ93">IFERROR(INDEX(B88:B111, SMALL(IF(ISNUMBER(SEARCH("JV2",F88:F111)), ROW(F88:F111)-MIN(ROW(F88:F111))+1, ""), ROW() -87 )), "")</f>
        <v/>
      </c>
      <c r="AK93" s="13" t="str">
        <f t="array" ref="AK93">IFERROR(INDEX(C88:C111, SMALL(IF(ISNUMBER(SEARCH("JV2",F88:F111)), ROW(F88:F111)-MIN(ROW(F88:F111))+1, ""), ROW() -87 )), "")</f>
        <v/>
      </c>
      <c r="AL93" s="13" t="str">
        <f t="array" ref="AL93">IFERROR(INDEX(D88:D111, SMALL(IF(ISNUMBER(SEARCH("JV2",F88:F111)), ROW(F88:F111)-MIN(ROW(F88:F111))+1, ""), ROW() -87 )), "")</f>
        <v/>
      </c>
      <c r="AM93" s="13" t="str">
        <f t="array" ref="AM93">IFERROR(INDEX(E88:E111, SMALL(IF(ISNUMBER(SEARCH("JV2",F88:F111)), ROW(F88:F111)-MIN(ROW(F88:F111))+1, ""), ROW() -87 )), "")</f>
        <v/>
      </c>
    </row>
    <row r="94" spans="2:39" s="13" customFormat="1" ht="15" customHeight="1">
      <c r="B94" s="21" t="s">
        <v>184</v>
      </c>
      <c r="C94" s="1"/>
      <c r="D94" s="22" t="s">
        <v>197</v>
      </c>
      <c r="E94" s="1" t="s">
        <v>198</v>
      </c>
      <c r="F94" s="94" t="s">
        <v>14</v>
      </c>
      <c r="G94" s="24"/>
      <c r="H94" s="25">
        <v>2538</v>
      </c>
      <c r="I94" s="24"/>
      <c r="J94" s="25" t="b">
        <v>0</v>
      </c>
      <c r="K94" s="19"/>
      <c r="L94" s="26"/>
      <c r="M94" s="27"/>
      <c r="AB94" s="13" t="str">
        <f t="array" ref="AB94">IFERROR(INDEX(B88:B111, SMALL(IF("V"=F88:F111, ROW(F88:F111)-MIN(ROW(F88:F111))+1, ""), ROW() -87 )), "")</f>
        <v>Martin Methodist College</v>
      </c>
      <c r="AC94" s="13">
        <f t="array" ref="AC94">IFERROR(INDEX(C88:C111, SMALL(IF("V"=F88:F111, ROW(F88:F111)-MIN(ROW(F88:F111))+1, ""), ROW() -87 )), "")</f>
        <v>0</v>
      </c>
      <c r="AD94" s="13" t="str">
        <f t="array" ref="AD94">IFERROR(INDEX(D88:D111, SMALL(IF("V"=F88:F111, ROW(F88:F111)-MIN(ROW(F88:F111))+1, ""), ROW() -87 )), "")</f>
        <v>11-189058</v>
      </c>
      <c r="AE94" s="13" t="str">
        <f t="array" ref="AE94">IFERROR(INDEX(E88:E111, SMALL(IF("V"=F88:F111, ROW(F88:F111)-MIN(ROW(F88:F111))+1, ""), ROW() -87 )), "")</f>
        <v>Nathan Samuels</v>
      </c>
      <c r="AF94" s="13" t="str">
        <f t="array" ref="AF94">IFERROR(INDEX(B88:B111, SMALL(IF(ISNUMBER(SEARCH("JV1",F88:F111)), ROW(F88:F111)-MIN(ROW(F88:F111))+1, ""), ROW() -87 )), "")</f>
        <v>Martin Methodist College</v>
      </c>
      <c r="AG94" s="13">
        <f t="array" ref="AG94">IFERROR(INDEX(C88:C111, SMALL(IF(ISNUMBER(SEARCH("JV1",F88:F111)), ROW(F88:F111)-MIN(ROW(F88:F111))+1, ""), ROW() -87 )), "")</f>
        <v>0</v>
      </c>
      <c r="AH94" s="13" t="str">
        <f t="array" ref="AH94">IFERROR(INDEX(D88:D111, SMALL(IF(ISNUMBER(SEARCH("JV1",F88:F111)), ROW(F88:F111)-MIN(ROW(F88:F111))+1, ""), ROW() -87 )), "")</f>
        <v>11-697471</v>
      </c>
      <c r="AI94" s="13" t="str">
        <f t="array" ref="AI94">IFERROR(INDEX(E88:E111, SMALL(IF(ISNUMBER(SEARCH("JV1",F88:F111)), ROW(F88:F111)-MIN(ROW(F88:F111))+1, ""), ROW() -87 )), "")</f>
        <v>Nick Agnew</v>
      </c>
      <c r="AJ94" s="13" t="str">
        <f t="array" ref="AJ94">IFERROR(INDEX(B88:B111, SMALL(IF(ISNUMBER(SEARCH("JV2",F88:F111)), ROW(F88:F111)-MIN(ROW(F88:F111))+1, ""), ROW() -87 )), "")</f>
        <v/>
      </c>
      <c r="AK94" s="13" t="str">
        <f t="array" ref="AK94">IFERROR(INDEX(C88:C111, SMALL(IF(ISNUMBER(SEARCH("JV2",F88:F111)), ROW(F88:F111)-MIN(ROW(F88:F111))+1, ""), ROW() -87 )), "")</f>
        <v/>
      </c>
      <c r="AL94" s="13" t="str">
        <f t="array" ref="AL94">IFERROR(INDEX(D88:D111, SMALL(IF(ISNUMBER(SEARCH("JV2",F88:F111)), ROW(F88:F111)-MIN(ROW(F88:F111))+1, ""), ROW() -87 )), "")</f>
        <v/>
      </c>
      <c r="AM94" s="13" t="str">
        <f t="array" ref="AM94">IFERROR(INDEX(E88:E111, SMALL(IF(ISNUMBER(SEARCH("JV2",F88:F111)), ROW(F88:F111)-MIN(ROW(F88:F111))+1, ""), ROW() -87 )), "")</f>
        <v/>
      </c>
    </row>
    <row r="95" spans="2:39" s="13" customFormat="1" ht="15" customHeight="1">
      <c r="B95" s="21" t="s">
        <v>184</v>
      </c>
      <c r="C95" s="1"/>
      <c r="D95" s="22" t="s">
        <v>199</v>
      </c>
      <c r="E95" s="1" t="s">
        <v>200</v>
      </c>
      <c r="F95" s="94" t="s">
        <v>14</v>
      </c>
      <c r="G95" s="24"/>
      <c r="H95" s="25">
        <v>2538</v>
      </c>
      <c r="I95" s="24"/>
      <c r="J95" s="25" t="b">
        <v>0</v>
      </c>
      <c r="K95" s="19"/>
      <c r="L95" s="26"/>
      <c r="M95" s="27"/>
      <c r="AB95" s="13" t="str">
        <f t="array" ref="AB95">IFERROR(INDEX(B88:B111, SMALL(IF("V"=F88:F111, ROW(F88:F111)-MIN(ROW(F88:F111))+1, ""), ROW() -87 )), "")</f>
        <v>Martin Methodist College</v>
      </c>
      <c r="AC95" s="13">
        <f t="array" ref="AC95">IFERROR(INDEX(C88:C111, SMALL(IF("V"=F88:F111, ROW(F88:F111)-MIN(ROW(F88:F111))+1, ""), ROW() -87 )), "")</f>
        <v>0</v>
      </c>
      <c r="AD95" s="13" t="str">
        <f t="array" ref="AD95">IFERROR(INDEX(D88:D111, SMALL(IF("V"=F88:F111, ROW(F88:F111)-MIN(ROW(F88:F111))+1, ""), ROW() -87 )), "")</f>
        <v>7914-49186</v>
      </c>
      <c r="AE95" s="13" t="str">
        <f t="array" ref="AE95">IFERROR(INDEX(E88:E111, SMALL(IF("V"=F88:F111, ROW(F88:F111)-MIN(ROW(F88:F111))+1, ""), ROW() -87 )), "")</f>
        <v>Tyler Betz</v>
      </c>
      <c r="AF95" s="13" t="str">
        <f t="array" ref="AF95">IFERROR(INDEX(B88:B111, SMALL(IF(ISNUMBER(SEARCH("JV1",F88:F111)), ROW(F88:F111)-MIN(ROW(F88:F111))+1, ""), ROW() -87 )), "")</f>
        <v>Martin Methodist College</v>
      </c>
      <c r="AG95" s="13">
        <f t="array" ref="AG95">IFERROR(INDEX(C88:C111, SMALL(IF(ISNUMBER(SEARCH("JV1",F88:F111)), ROW(F88:F111)-MIN(ROW(F88:F111))+1, ""), ROW() -87 )), "")</f>
        <v>0</v>
      </c>
      <c r="AH95" s="13" t="str">
        <f t="array" ref="AH95">IFERROR(INDEX(D88:D111, SMALL(IF(ISNUMBER(SEARCH("JV1",F88:F111)), ROW(F88:F111)-MIN(ROW(F88:F111))+1, ""), ROW() -87 )), "")</f>
        <v>7914-9550</v>
      </c>
      <c r="AI95" s="13" t="str">
        <f t="array" ref="AI95">IFERROR(INDEX(E88:E111, SMALL(IF(ISNUMBER(SEARCH("JV1",F88:F111)), ROW(F88:F111)-MIN(ROW(F88:F111))+1, ""), ROW() -87 )), "")</f>
        <v>Xavier Powell-Short</v>
      </c>
      <c r="AJ95" s="13" t="str">
        <f t="array" ref="AJ95">IFERROR(INDEX(B88:B111, SMALL(IF(ISNUMBER(SEARCH("JV2",F88:F111)), ROW(F88:F111)-MIN(ROW(F88:F111))+1, ""), ROW() -87 )), "")</f>
        <v/>
      </c>
      <c r="AK95" s="13" t="str">
        <f t="array" ref="AK95">IFERROR(INDEX(C88:C111, SMALL(IF(ISNUMBER(SEARCH("JV2",F88:F111)), ROW(F88:F111)-MIN(ROW(F88:F111))+1, ""), ROW() -87 )), "")</f>
        <v/>
      </c>
      <c r="AL95" s="13" t="str">
        <f t="array" ref="AL95">IFERROR(INDEX(D88:D111, SMALL(IF(ISNUMBER(SEARCH("JV2",F88:F111)), ROW(F88:F111)-MIN(ROW(F88:F111))+1, ""), ROW() -87 )), "")</f>
        <v/>
      </c>
      <c r="AM95" s="13" t="str">
        <f t="array" ref="AM95">IFERROR(INDEX(E88:E111, SMALL(IF(ISNUMBER(SEARCH("JV2",F88:F111)), ROW(F88:F111)-MIN(ROW(F88:F111))+1, ""), ROW() -87 )), "")</f>
        <v/>
      </c>
    </row>
    <row r="96" spans="2:39" s="13" customFormat="1" ht="15" customHeight="1">
      <c r="B96" s="21" t="s">
        <v>184</v>
      </c>
      <c r="C96" s="1"/>
      <c r="D96" s="22" t="s">
        <v>201</v>
      </c>
      <c r="E96" s="1" t="s">
        <v>202</v>
      </c>
      <c r="F96" s="94" t="s">
        <v>14</v>
      </c>
      <c r="G96" s="24"/>
      <c r="H96" s="25">
        <v>2538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184</v>
      </c>
      <c r="C97" s="1"/>
      <c r="D97" s="22" t="s">
        <v>203</v>
      </c>
      <c r="E97" s="1" t="s">
        <v>204</v>
      </c>
      <c r="F97" s="94" t="s">
        <v>14</v>
      </c>
      <c r="G97" s="24"/>
      <c r="H97" s="25">
        <v>2538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184</v>
      </c>
      <c r="C98" s="1"/>
      <c r="D98" s="22" t="s">
        <v>205</v>
      </c>
      <c r="E98" s="1" t="s">
        <v>206</v>
      </c>
      <c r="F98" s="94" t="s">
        <v>14</v>
      </c>
      <c r="G98" s="24"/>
      <c r="H98" s="25">
        <v>2538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184</v>
      </c>
      <c r="C99" s="1"/>
      <c r="D99" s="22" t="s">
        <v>207</v>
      </c>
      <c r="E99" s="1" t="s">
        <v>208</v>
      </c>
      <c r="F99" s="94" t="s">
        <v>30</v>
      </c>
      <c r="G99" s="24"/>
      <c r="H99" s="25">
        <v>2538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184</v>
      </c>
      <c r="C100" s="1"/>
      <c r="D100" s="22" t="s">
        <v>209</v>
      </c>
      <c r="E100" s="1" t="s">
        <v>210</v>
      </c>
      <c r="F100" s="94" t="s">
        <v>14</v>
      </c>
      <c r="G100" s="24"/>
      <c r="H100" s="25">
        <v>2538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184</v>
      </c>
      <c r="C101" s="1"/>
      <c r="D101" s="22" t="s">
        <v>211</v>
      </c>
      <c r="E101" s="1" t="s">
        <v>212</v>
      </c>
      <c r="F101" s="94" t="s">
        <v>17</v>
      </c>
      <c r="G101" s="24"/>
      <c r="H101" s="25">
        <v>2538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184</v>
      </c>
      <c r="C102" s="1"/>
      <c r="D102" s="22" t="s">
        <v>213</v>
      </c>
      <c r="E102" s="1" t="s">
        <v>214</v>
      </c>
      <c r="F102" s="94" t="s">
        <v>17</v>
      </c>
      <c r="G102" s="24"/>
      <c r="H102" s="25">
        <v>2538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184</v>
      </c>
      <c r="C103" s="1"/>
      <c r="D103" s="22" t="s">
        <v>215</v>
      </c>
      <c r="E103" s="1" t="s">
        <v>216</v>
      </c>
      <c r="F103" s="94" t="s">
        <v>30</v>
      </c>
      <c r="G103" s="24"/>
      <c r="H103" s="25">
        <v>2538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184</v>
      </c>
      <c r="C104" s="1"/>
      <c r="D104" s="22" t="s">
        <v>217</v>
      </c>
      <c r="E104" s="1" t="s">
        <v>218</v>
      </c>
      <c r="F104" s="94" t="s">
        <v>17</v>
      </c>
      <c r="G104" s="24"/>
      <c r="H104" s="25">
        <v>2538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184</v>
      </c>
      <c r="C105" s="1"/>
      <c r="D105" s="22" t="s">
        <v>219</v>
      </c>
      <c r="E105" s="1" t="s">
        <v>220</v>
      </c>
      <c r="F105" s="94" t="s">
        <v>17</v>
      </c>
      <c r="G105" s="24"/>
      <c r="H105" s="25">
        <v>2538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184</v>
      </c>
      <c r="C106" s="1"/>
      <c r="D106" s="22" t="s">
        <v>221</v>
      </c>
      <c r="E106" s="1" t="s">
        <v>222</v>
      </c>
      <c r="F106" s="94" t="s">
        <v>17</v>
      </c>
      <c r="G106" s="24"/>
      <c r="H106" s="25">
        <v>2538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184</v>
      </c>
      <c r="C107" s="1"/>
      <c r="D107" s="22" t="s">
        <v>223</v>
      </c>
      <c r="E107" s="1" t="s">
        <v>224</v>
      </c>
      <c r="F107" s="94" t="s">
        <v>14</v>
      </c>
      <c r="G107" s="24"/>
      <c r="H107" s="25">
        <v>2538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184</v>
      </c>
      <c r="C108" s="1"/>
      <c r="D108" s="22" t="s">
        <v>225</v>
      </c>
      <c r="E108" s="1" t="s">
        <v>226</v>
      </c>
      <c r="F108" s="94" t="s">
        <v>17</v>
      </c>
      <c r="G108" s="24"/>
      <c r="H108" s="25">
        <v>2538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184</v>
      </c>
      <c r="C109" s="1"/>
      <c r="D109" s="22" t="s">
        <v>227</v>
      </c>
      <c r="E109" s="1" t="s">
        <v>228</v>
      </c>
      <c r="F109" s="94" t="s">
        <v>14</v>
      </c>
      <c r="G109" s="24"/>
      <c r="H109" s="25">
        <v>2538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184</v>
      </c>
      <c r="C110" s="1"/>
      <c r="D110" s="22" t="s">
        <v>229</v>
      </c>
      <c r="E110" s="1" t="s">
        <v>230</v>
      </c>
      <c r="F110" s="94" t="s">
        <v>30</v>
      </c>
      <c r="G110" s="24"/>
      <c r="H110" s="25">
        <v>2538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184</v>
      </c>
      <c r="C111" s="1"/>
      <c r="D111" s="22" t="s">
        <v>231</v>
      </c>
      <c r="E111" s="1" t="s">
        <v>232</v>
      </c>
      <c r="F111" s="94" t="s">
        <v>17</v>
      </c>
      <c r="G111" s="24"/>
      <c r="H111" s="25">
        <v>2538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233</v>
      </c>
      <c r="C112" s="1"/>
      <c r="D112" s="22" t="s">
        <v>234</v>
      </c>
      <c r="E112" s="1" t="s">
        <v>235</v>
      </c>
      <c r="F112" s="94" t="s">
        <v>14</v>
      </c>
      <c r="G112" s="24"/>
      <c r="H112" s="25">
        <v>4500</v>
      </c>
      <c r="I112" s="24"/>
      <c r="J112" s="25" t="b">
        <v>0</v>
      </c>
      <c r="K112" s="19"/>
      <c r="L112" s="26"/>
      <c r="M112" s="27"/>
      <c r="AB112" s="13" t="str">
        <f t="array" ref="AB112">IFERROR(INDEX(B112:B128, SMALL(IF("V"=F112:F128, ROW(F112:F128)-MIN(ROW(F112:F128))+1, ""), ROW() -111 )), "")</f>
        <v>Midway University</v>
      </c>
      <c r="AC112" s="13">
        <f t="array" ref="AC112">IFERROR(INDEX(C112:C128, SMALL(IF("V"=F112:F128, ROW(F112:F128)-MIN(ROW(F112:F128))+1, ""), ROW() -111 )), "")</f>
        <v>0</v>
      </c>
      <c r="AD112" s="13" t="str">
        <f t="array" ref="AD112">IFERROR(INDEX(D112:D128, SMALL(IF("V"=F112:F128, ROW(F112:F128)-MIN(ROW(F112:F128))+1, ""), ROW() -111 )), "")</f>
        <v>16-99628</v>
      </c>
      <c r="AE112" s="13" t="str">
        <f t="array" ref="AE112">IFERROR(INDEX(E112:E128, SMALL(IF("V"=F112:F128, ROW(F112:F128)-MIN(ROW(F112:F128))+1, ""), ROW() -111 )), "")</f>
        <v>Austin Hensley</v>
      </c>
      <c r="AF112" s="13" t="str">
        <f t="array" ref="AF112">IFERROR(INDEX(B112:B128, SMALL(IF(ISNUMBER(SEARCH("JV1",F112:F128)), ROW(F112:F128)-MIN(ROW(F112:F128))+1, ""), ROW() -111 )), "")</f>
        <v>Midway University</v>
      </c>
      <c r="AG112" s="13">
        <f t="array" ref="AG112">IFERROR(INDEX(C112:C128, SMALL(IF(ISNUMBER(SEARCH("JV1",F112:F128)), ROW(F112:F128)-MIN(ROW(F112:F128))+1, ""), ROW() -111 )), "")</f>
        <v>0</v>
      </c>
      <c r="AH112" s="13" t="str">
        <f t="array" ref="AH112">IFERROR(INDEX(D112:D128, SMALL(IF(ISNUMBER(SEARCH("JV1",F112:F128)), ROW(F112:F128)-MIN(ROW(F112:F128))+1, ""), ROW() -111 )), "")</f>
        <v>17-25988</v>
      </c>
      <c r="AI112" s="13" t="str">
        <f t="array" ref="AI112">IFERROR(INDEX(E112:E128, SMALL(IF(ISNUMBER(SEARCH("JV1",F112:F128)), ROW(F112:F128)-MIN(ROW(F112:F128))+1, ""), ROW() -111 )), "")</f>
        <v>Daekwon Christopher</v>
      </c>
      <c r="AJ112" s="13" t="str">
        <f t="array" ref="AJ112">IFERROR(INDEX(B112:B128, SMALL(IF(ISNUMBER(SEARCH("JV2",F112:F128)), ROW(F112:F128)-MIN(ROW(F112:F128))+1, ""), ROW() -111 )), "")</f>
        <v/>
      </c>
      <c r="AK112" s="13" t="str">
        <f t="array" ref="AK112">IFERROR(INDEX(C112:C128, SMALL(IF(ISNUMBER(SEARCH("JV2",F112:F128)), ROW(F112:F128)-MIN(ROW(F112:F128))+1, ""), ROW() -111 )), "")</f>
        <v/>
      </c>
      <c r="AL112" s="13" t="str">
        <f t="array" ref="AL112">IFERROR(INDEX(D112:D128, SMALL(IF(ISNUMBER(SEARCH("JV2",F112:F128)), ROW(F112:F128)-MIN(ROW(F112:F128))+1, ""), ROW() -111 )), "")</f>
        <v/>
      </c>
      <c r="AM112" s="13" t="str">
        <f t="array" ref="AM112">IFERROR(INDEX(E112:E128, SMALL(IF(ISNUMBER(SEARCH("JV2",F112:F128)), ROW(F112:F128)-MIN(ROW(F112:F128))+1, ""), ROW() -111 )), "")</f>
        <v/>
      </c>
    </row>
    <row r="113" spans="2:39" s="13" customFormat="1" ht="15" customHeight="1">
      <c r="B113" s="21" t="s">
        <v>233</v>
      </c>
      <c r="C113" s="1"/>
      <c r="D113" s="22" t="s">
        <v>236</v>
      </c>
      <c r="E113" s="1" t="s">
        <v>237</v>
      </c>
      <c r="F113" s="94" t="s">
        <v>17</v>
      </c>
      <c r="G113" s="24"/>
      <c r="H113" s="25">
        <v>4500</v>
      </c>
      <c r="I113" s="24"/>
      <c r="J113" s="25" t="b">
        <v>0</v>
      </c>
      <c r="K113" s="19"/>
      <c r="L113" s="26"/>
      <c r="M113" s="27"/>
      <c r="AB113" s="13" t="str">
        <f t="array" ref="AB113">IFERROR(INDEX(B112:B128, SMALL(IF("V"=F112:F128, ROW(F112:F128)-MIN(ROW(F112:F128))+1, ""), ROW() -111 )), "")</f>
        <v>Midway University</v>
      </c>
      <c r="AC113" s="13">
        <f t="array" ref="AC113">IFERROR(INDEX(C112:C128, SMALL(IF("V"=F112:F128, ROW(F112:F128)-MIN(ROW(F112:F128))+1, ""), ROW() -111 )), "")</f>
        <v>0</v>
      </c>
      <c r="AD113" s="13" t="str">
        <f t="array" ref="AD113">IFERROR(INDEX(D112:D128, SMALL(IF("V"=F112:F128, ROW(F112:F128)-MIN(ROW(F112:F128))+1, ""), ROW() -111 )), "")</f>
        <v>11-746293</v>
      </c>
      <c r="AE113" s="13" t="str">
        <f t="array" ref="AE113">IFERROR(INDEX(E112:E128, SMALL(IF("V"=F112:F128, ROW(F112:F128)-MIN(ROW(F112:F128))+1, ""), ROW() -111 )), "")</f>
        <v>Patrick Harmon</v>
      </c>
      <c r="AF113" s="13" t="str">
        <f t="array" ref="AF113">IFERROR(INDEX(B112:B128, SMALL(IF(ISNUMBER(SEARCH("JV1",F112:F128)), ROW(F112:F128)-MIN(ROW(F112:F128))+1, ""), ROW() -111 )), "")</f>
        <v>Midway University</v>
      </c>
      <c r="AG113" s="13">
        <f t="array" ref="AG113">IFERROR(INDEX(C112:C128, SMALL(IF(ISNUMBER(SEARCH("JV1",F112:F128)), ROW(F112:F128)-MIN(ROW(F112:F128))+1, ""), ROW() -111 )), "")</f>
        <v>0</v>
      </c>
      <c r="AH113" s="13" t="str">
        <f t="array" ref="AH113">IFERROR(INDEX(D112:D128, SMALL(IF(ISNUMBER(SEARCH("JV1",F112:F128)), ROW(F112:F128)-MIN(ROW(F112:F128))+1, ""), ROW() -111 )), "")</f>
        <v>19-80552</v>
      </c>
      <c r="AI113" s="13" t="str">
        <f t="array" ref="AI113">IFERROR(INDEX(E112:E128, SMALL(IF(ISNUMBER(SEARCH("JV1",F112:F128)), ROW(F112:F128)-MIN(ROW(F112:F128))+1, ""), ROW() -111 )), "")</f>
        <v>Durbin Boggs</v>
      </c>
      <c r="AJ113" s="13" t="str">
        <f t="array" ref="AJ113">IFERROR(INDEX(B112:B128, SMALL(IF(ISNUMBER(SEARCH("JV2",F112:F128)), ROW(F112:F128)-MIN(ROW(F112:F128))+1, ""), ROW() -111 )), "")</f>
        <v/>
      </c>
      <c r="AK113" s="13" t="str">
        <f t="array" ref="AK113">IFERROR(INDEX(C112:C128, SMALL(IF(ISNUMBER(SEARCH("JV2",F112:F128)), ROW(F112:F128)-MIN(ROW(F112:F128))+1, ""), ROW() -111 )), "")</f>
        <v/>
      </c>
      <c r="AL113" s="13" t="str">
        <f t="array" ref="AL113">IFERROR(INDEX(D112:D128, SMALL(IF(ISNUMBER(SEARCH("JV2",F112:F128)), ROW(F112:F128)-MIN(ROW(F112:F128))+1, ""), ROW() -111 )), "")</f>
        <v/>
      </c>
      <c r="AM113" s="13" t="str">
        <f t="array" ref="AM113">IFERROR(INDEX(E112:E128, SMALL(IF(ISNUMBER(SEARCH("JV2",F112:F128)), ROW(F112:F128)-MIN(ROW(F112:F128))+1, ""), ROW() -111 )), "")</f>
        <v/>
      </c>
    </row>
    <row r="114" spans="2:39" s="13" customFormat="1" ht="15" customHeight="1">
      <c r="B114" s="21" t="s">
        <v>233</v>
      </c>
      <c r="C114" s="1"/>
      <c r="D114" s="22" t="s">
        <v>238</v>
      </c>
      <c r="E114" s="1" t="s">
        <v>239</v>
      </c>
      <c r="F114" s="94" t="s">
        <v>30</v>
      </c>
      <c r="G114" s="24"/>
      <c r="H114" s="25">
        <v>4500</v>
      </c>
      <c r="I114" s="24"/>
      <c r="J114" s="25" t="b">
        <v>0</v>
      </c>
      <c r="K114" s="19"/>
      <c r="L114" s="26"/>
      <c r="M114" s="27"/>
      <c r="AB114" s="13" t="str">
        <f t="array" ref="AB114">IFERROR(INDEX(B112:B128, SMALL(IF("V"=F112:F128, ROW(F112:F128)-MIN(ROW(F112:F128))+1, ""), ROW() -111 )), "")</f>
        <v>Midway University</v>
      </c>
      <c r="AC114" s="13">
        <f t="array" ref="AC114">IFERROR(INDEX(C112:C128, SMALL(IF("V"=F112:F128, ROW(F112:F128)-MIN(ROW(F112:F128))+1, ""), ROW() -111 )), "")</f>
        <v>0</v>
      </c>
      <c r="AD114" s="13" t="str">
        <f t="array" ref="AD114">IFERROR(INDEX(D112:D128, SMALL(IF("V"=F112:F128, ROW(F112:F128)-MIN(ROW(F112:F128))+1, ""), ROW() -111 )), "")</f>
        <v>19-6260</v>
      </c>
      <c r="AE114" s="13" t="str">
        <f t="array" ref="AE114">IFERROR(INDEX(E112:E128, SMALL(IF("V"=F112:F128, ROW(F112:F128)-MIN(ROW(F112:F128))+1, ""), ROW() -111 )), "")</f>
        <v>Ryan Meyers</v>
      </c>
      <c r="AF114" s="13" t="str">
        <f t="array" ref="AF114">IFERROR(INDEX(B112:B128, SMALL(IF(ISNUMBER(SEARCH("JV1",F112:F128)), ROW(F112:F128)-MIN(ROW(F112:F128))+1, ""), ROW() -111 )), "")</f>
        <v>Midway University</v>
      </c>
      <c r="AG114" s="13">
        <f t="array" ref="AG114">IFERROR(INDEX(C112:C128, SMALL(IF(ISNUMBER(SEARCH("JV1",F112:F128)), ROW(F112:F128)-MIN(ROW(F112:F128))+1, ""), ROW() -111 )), "")</f>
        <v>0</v>
      </c>
      <c r="AH114" s="13" t="str">
        <f t="array" ref="AH114">IFERROR(INDEX(D112:D128, SMALL(IF(ISNUMBER(SEARCH("JV1",F112:F128)), ROW(F112:F128)-MIN(ROW(F112:F128))+1, ""), ROW() -111 )), "")</f>
        <v>11-207614</v>
      </c>
      <c r="AI114" s="13" t="str">
        <f t="array" ref="AI114">IFERROR(INDEX(E112:E128, SMALL(IF(ISNUMBER(SEARCH("JV1",F112:F128)), ROW(F112:F128)-MIN(ROW(F112:F128))+1, ""), ROW() -111 )), "")</f>
        <v>Dylan Keranen</v>
      </c>
      <c r="AJ114" s="13" t="str">
        <f t="array" ref="AJ114">IFERROR(INDEX(B112:B128, SMALL(IF(ISNUMBER(SEARCH("JV2",F112:F128)), ROW(F112:F128)-MIN(ROW(F112:F128))+1, ""), ROW() -111 )), "")</f>
        <v/>
      </c>
      <c r="AK114" s="13" t="str">
        <f t="array" ref="AK114">IFERROR(INDEX(C112:C128, SMALL(IF(ISNUMBER(SEARCH("JV2",F112:F128)), ROW(F112:F128)-MIN(ROW(F112:F128))+1, ""), ROW() -111 )), "")</f>
        <v/>
      </c>
      <c r="AL114" s="13" t="str">
        <f t="array" ref="AL114">IFERROR(INDEX(D112:D128, SMALL(IF(ISNUMBER(SEARCH("JV2",F112:F128)), ROW(F112:F128)-MIN(ROW(F112:F128))+1, ""), ROW() -111 )), "")</f>
        <v/>
      </c>
      <c r="AM114" s="13" t="str">
        <f t="array" ref="AM114">IFERROR(INDEX(E112:E128, SMALL(IF(ISNUMBER(SEARCH("JV2",F112:F128)), ROW(F112:F128)-MIN(ROW(F112:F128))+1, ""), ROW() -111 )), "")</f>
        <v/>
      </c>
    </row>
    <row r="115" spans="2:39" s="13" customFormat="1" ht="15" customHeight="1">
      <c r="B115" s="21" t="s">
        <v>233</v>
      </c>
      <c r="C115" s="1"/>
      <c r="D115" s="22" t="s">
        <v>240</v>
      </c>
      <c r="E115" s="1" t="s">
        <v>241</v>
      </c>
      <c r="F115" s="94" t="s">
        <v>17</v>
      </c>
      <c r="G115" s="24"/>
      <c r="H115" s="25">
        <v>4500</v>
      </c>
      <c r="I115" s="24"/>
      <c r="J115" s="25" t="b">
        <v>0</v>
      </c>
      <c r="K115" s="19"/>
      <c r="L115" s="26"/>
      <c r="M115" s="27"/>
      <c r="AB115" s="13" t="str">
        <f t="array" ref="AB115">IFERROR(INDEX(B112:B128, SMALL(IF("V"=F112:F128, ROW(F112:F128)-MIN(ROW(F112:F128))+1, ""), ROW() -111 )), "")</f>
        <v>Midway University</v>
      </c>
      <c r="AC115" s="13">
        <f t="array" ref="AC115">IFERROR(INDEX(C112:C128, SMALL(IF("V"=F112:F128, ROW(F112:F128)-MIN(ROW(F112:F128))+1, ""), ROW() -111 )), "")</f>
        <v>0</v>
      </c>
      <c r="AD115" s="13" t="str">
        <f t="array" ref="AD115">IFERROR(INDEX(D112:D128, SMALL(IF("V"=F112:F128, ROW(F112:F128)-MIN(ROW(F112:F128))+1, ""), ROW() -111 )), "")</f>
        <v>8358-6727</v>
      </c>
      <c r="AE115" s="13" t="str">
        <f t="array" ref="AE115">IFERROR(INDEX(E112:E128, SMALL(IF("V"=F112:F128, ROW(F112:F128)-MIN(ROW(F112:F128))+1, ""), ROW() -111 )), "")</f>
        <v>Sam Kobert</v>
      </c>
      <c r="AF115" s="13" t="str">
        <f t="array" ref="AF115">IFERROR(INDEX(B112:B128, SMALL(IF(ISNUMBER(SEARCH("JV1",F112:F128)), ROW(F112:F128)-MIN(ROW(F112:F128))+1, ""), ROW() -111 )), "")</f>
        <v>Midway University</v>
      </c>
      <c r="AG115" s="13">
        <f t="array" ref="AG115">IFERROR(INDEX(C112:C128, SMALL(IF(ISNUMBER(SEARCH("JV1",F112:F128)), ROW(F112:F128)-MIN(ROW(F112:F128))+1, ""), ROW() -111 )), "")</f>
        <v>0</v>
      </c>
      <c r="AH115" s="13" t="str">
        <f t="array" ref="AH115">IFERROR(INDEX(D112:D128, SMALL(IF(ISNUMBER(SEARCH("JV1",F112:F128)), ROW(F112:F128)-MIN(ROW(F112:F128))+1, ""), ROW() -111 )), "")</f>
        <v>18-30569</v>
      </c>
      <c r="AI115" s="13" t="str">
        <f t="array" ref="AI115">IFERROR(INDEX(E112:E128, SMALL(IF(ISNUMBER(SEARCH("JV1",F112:F128)), ROW(F112:F128)-MIN(ROW(F112:F128))+1, ""), ROW() -111 )), "")</f>
        <v>Isiah Gordon</v>
      </c>
      <c r="AJ115" s="13" t="str">
        <f t="array" ref="AJ115">IFERROR(INDEX(B112:B128, SMALL(IF(ISNUMBER(SEARCH("JV2",F112:F128)), ROW(F112:F128)-MIN(ROW(F112:F128))+1, ""), ROW() -111 )), "")</f>
        <v/>
      </c>
      <c r="AK115" s="13" t="str">
        <f t="array" ref="AK115">IFERROR(INDEX(C112:C128, SMALL(IF(ISNUMBER(SEARCH("JV2",F112:F128)), ROW(F112:F128)-MIN(ROW(F112:F128))+1, ""), ROW() -111 )), "")</f>
        <v/>
      </c>
      <c r="AL115" s="13" t="str">
        <f t="array" ref="AL115">IFERROR(INDEX(D112:D128, SMALL(IF(ISNUMBER(SEARCH("JV2",F112:F128)), ROW(F112:F128)-MIN(ROW(F112:F128))+1, ""), ROW() -111 )), "")</f>
        <v/>
      </c>
      <c r="AM115" s="13" t="str">
        <f t="array" ref="AM115">IFERROR(INDEX(E112:E128, SMALL(IF(ISNUMBER(SEARCH("JV2",F112:F128)), ROW(F112:F128)-MIN(ROW(F112:F128))+1, ""), ROW() -111 )), "")</f>
        <v/>
      </c>
    </row>
    <row r="116" spans="2:39" s="13" customFormat="1" ht="15" customHeight="1">
      <c r="B116" s="21" t="s">
        <v>233</v>
      </c>
      <c r="C116" s="1"/>
      <c r="D116" s="22" t="s">
        <v>242</v>
      </c>
      <c r="E116" s="1" t="s">
        <v>243</v>
      </c>
      <c r="F116" s="94" t="s">
        <v>17</v>
      </c>
      <c r="G116" s="24"/>
      <c r="H116" s="25">
        <v>4500</v>
      </c>
      <c r="I116" s="24"/>
      <c r="J116" s="25" t="b">
        <v>0</v>
      </c>
      <c r="K116" s="19"/>
      <c r="L116" s="26"/>
      <c r="M116" s="27"/>
      <c r="AB116" s="13" t="str">
        <f t="array" ref="AB116">IFERROR(INDEX(B112:B128, SMALL(IF("V"=F112:F128, ROW(F112:F128)-MIN(ROW(F112:F128))+1, ""), ROW() -111 )), "")</f>
        <v>Midway University</v>
      </c>
      <c r="AC116" s="13">
        <f t="array" ref="AC116">IFERROR(INDEX(C112:C128, SMALL(IF("V"=F112:F128, ROW(F112:F128)-MIN(ROW(F112:F128))+1, ""), ROW() -111 )), "")</f>
        <v>0</v>
      </c>
      <c r="AD116" s="13" t="str">
        <f t="array" ref="AD116">IFERROR(INDEX(D112:D128, SMALL(IF("V"=F112:F128, ROW(F112:F128)-MIN(ROW(F112:F128))+1, ""), ROW() -111 )), "")</f>
        <v>11-304847</v>
      </c>
      <c r="AE116" s="13" t="str">
        <f t="array" ref="AE116">IFERROR(INDEX(E112:E128, SMALL(IF("V"=F112:F128, ROW(F112:F128)-MIN(ROW(F112:F128))+1, ""), ROW() -111 )), "")</f>
        <v>Troy Lund</v>
      </c>
      <c r="AF116" s="13" t="str">
        <f t="array" ref="AF116">IFERROR(INDEX(B112:B128, SMALL(IF(ISNUMBER(SEARCH("JV1",F112:F128)), ROW(F112:F128)-MIN(ROW(F112:F128))+1, ""), ROW() -111 )), "")</f>
        <v>Midway University</v>
      </c>
      <c r="AG116" s="13">
        <f t="array" ref="AG116">IFERROR(INDEX(C112:C128, SMALL(IF(ISNUMBER(SEARCH("JV1",F112:F128)), ROW(F112:F128)-MIN(ROW(F112:F128))+1, ""), ROW() -111 )), "")</f>
        <v>0</v>
      </c>
      <c r="AH116" s="13" t="str">
        <f t="array" ref="AH116">IFERROR(INDEX(D112:D128, SMALL(IF(ISNUMBER(SEARCH("JV1",F112:F128)), ROW(F112:F128)-MIN(ROW(F112:F128))+1, ""), ROW() -111 )), "")</f>
        <v>9615-47699</v>
      </c>
      <c r="AI116" s="13" t="str">
        <f t="array" ref="AI116">IFERROR(INDEX(E112:E128, SMALL(IF(ISNUMBER(SEARCH("JV1",F112:F128)), ROW(F112:F128)-MIN(ROW(F112:F128))+1, ""), ROW() -111 )), "")</f>
        <v>Judson Tabor</v>
      </c>
      <c r="AJ116" s="13" t="str">
        <f t="array" ref="AJ116">IFERROR(INDEX(B112:B128, SMALL(IF(ISNUMBER(SEARCH("JV2",F112:F128)), ROW(F112:F128)-MIN(ROW(F112:F128))+1, ""), ROW() -111 )), "")</f>
        <v/>
      </c>
      <c r="AK116" s="13" t="str">
        <f t="array" ref="AK116">IFERROR(INDEX(C112:C128, SMALL(IF(ISNUMBER(SEARCH("JV2",F112:F128)), ROW(F112:F128)-MIN(ROW(F112:F128))+1, ""), ROW() -111 )), "")</f>
        <v/>
      </c>
      <c r="AL116" s="13" t="str">
        <f t="array" ref="AL116">IFERROR(INDEX(D112:D128, SMALL(IF(ISNUMBER(SEARCH("JV2",F112:F128)), ROW(F112:F128)-MIN(ROW(F112:F128))+1, ""), ROW() -111 )), "")</f>
        <v/>
      </c>
      <c r="AM116" s="13" t="str">
        <f t="array" ref="AM116">IFERROR(INDEX(E112:E128, SMALL(IF(ISNUMBER(SEARCH("JV2",F112:F128)), ROW(F112:F128)-MIN(ROW(F112:F128))+1, ""), ROW() -111 )), "")</f>
        <v/>
      </c>
    </row>
    <row r="117" spans="2:39" s="13" customFormat="1" ht="15" customHeight="1">
      <c r="B117" s="21" t="s">
        <v>233</v>
      </c>
      <c r="C117" s="1"/>
      <c r="D117" s="22" t="s">
        <v>244</v>
      </c>
      <c r="E117" s="1" t="s">
        <v>245</v>
      </c>
      <c r="F117" s="94" t="s">
        <v>17</v>
      </c>
      <c r="G117" s="24"/>
      <c r="H117" s="25">
        <v>4500</v>
      </c>
      <c r="I117" s="24"/>
      <c r="J117" s="25" t="b">
        <v>0</v>
      </c>
      <c r="K117" s="19"/>
      <c r="L117" s="26"/>
      <c r="M117" s="27"/>
      <c r="AB117" s="13" t="str">
        <f t="array" ref="AB117">IFERROR(INDEX(B112:B128, SMALL(IF("V"=F112:F128, ROW(F112:F128)-MIN(ROW(F112:F128))+1, ""), ROW() -111 )), "")</f>
        <v>Midway University</v>
      </c>
      <c r="AC117" s="13">
        <f t="array" ref="AC117">IFERROR(INDEX(C112:C128, SMALL(IF("V"=F112:F128, ROW(F112:F128)-MIN(ROW(F112:F128))+1, ""), ROW() -111 )), "")</f>
        <v>0</v>
      </c>
      <c r="AD117" s="13" t="str">
        <f t="array" ref="AD117">IFERROR(INDEX(D112:D128, SMALL(IF("V"=F112:F128, ROW(F112:F128)-MIN(ROW(F112:F128))+1, ""), ROW() -111 )), "")</f>
        <v>19-80564</v>
      </c>
      <c r="AE117" s="13" t="str">
        <f t="array" ref="AE117">IFERROR(INDEX(E112:E128, SMALL(IF("V"=F112:F128, ROW(F112:F128)-MIN(ROW(F112:F128))+1, ""), ROW() -111 )), "")</f>
        <v>Zach Dickerson</v>
      </c>
      <c r="AF117" s="13" t="str">
        <f t="array" ref="AF117">IFERROR(INDEX(B112:B128, SMALL(IF(ISNUMBER(SEARCH("JV1",F112:F128)), ROW(F112:F128)-MIN(ROW(F112:F128))+1, ""), ROW() -111 )), "")</f>
        <v>Midway University</v>
      </c>
      <c r="AG117" s="13">
        <f t="array" ref="AG117">IFERROR(INDEX(C112:C128, SMALL(IF(ISNUMBER(SEARCH("JV1",F112:F128)), ROW(F112:F128)-MIN(ROW(F112:F128))+1, ""), ROW() -111 )), "")</f>
        <v>0</v>
      </c>
      <c r="AH117" s="13" t="str">
        <f t="array" ref="AH117">IFERROR(INDEX(D112:D128, SMALL(IF(ISNUMBER(SEARCH("JV1",F112:F128)), ROW(F112:F128)-MIN(ROW(F112:F128))+1, ""), ROW() -111 )), "")</f>
        <v>11-700332</v>
      </c>
      <c r="AI117" s="13" t="str">
        <f t="array" ref="AI117">IFERROR(INDEX(E112:E128, SMALL(IF(ISNUMBER(SEARCH("JV1",F112:F128)), ROW(F112:F128)-MIN(ROW(F112:F128))+1, ""), ROW() -111 )), "")</f>
        <v>Logan Shaner</v>
      </c>
      <c r="AJ117" s="13" t="str">
        <f t="array" ref="AJ117">IFERROR(INDEX(B112:B128, SMALL(IF(ISNUMBER(SEARCH("JV2",F112:F128)), ROW(F112:F128)-MIN(ROW(F112:F128))+1, ""), ROW() -111 )), "")</f>
        <v/>
      </c>
      <c r="AK117" s="13" t="str">
        <f t="array" ref="AK117">IFERROR(INDEX(C112:C128, SMALL(IF(ISNUMBER(SEARCH("JV2",F112:F128)), ROW(F112:F128)-MIN(ROW(F112:F128))+1, ""), ROW() -111 )), "")</f>
        <v/>
      </c>
      <c r="AL117" s="13" t="str">
        <f t="array" ref="AL117">IFERROR(INDEX(D112:D128, SMALL(IF(ISNUMBER(SEARCH("JV2",F112:F128)), ROW(F112:F128)-MIN(ROW(F112:F128))+1, ""), ROW() -111 )), "")</f>
        <v/>
      </c>
      <c r="AM117" s="13" t="str">
        <f t="array" ref="AM117">IFERROR(INDEX(E112:E128, SMALL(IF(ISNUMBER(SEARCH("JV2",F112:F128)), ROW(F112:F128)-MIN(ROW(F112:F128))+1, ""), ROW() -111 )), "")</f>
        <v/>
      </c>
    </row>
    <row r="118" spans="2:39" s="13" customFormat="1" ht="15" customHeight="1">
      <c r="B118" s="21" t="s">
        <v>233</v>
      </c>
      <c r="C118" s="1"/>
      <c r="D118" s="22" t="s">
        <v>246</v>
      </c>
      <c r="E118" s="1" t="s">
        <v>247</v>
      </c>
      <c r="F118" s="94" t="s">
        <v>17</v>
      </c>
      <c r="G118" s="24"/>
      <c r="H118" s="25">
        <v>4500</v>
      </c>
      <c r="I118" s="24"/>
      <c r="J118" s="25" t="b">
        <v>0</v>
      </c>
      <c r="K118" s="19"/>
      <c r="L118" s="26"/>
      <c r="M118" s="27"/>
      <c r="AB118" s="13" t="str">
        <f t="array" ref="AB118">IFERROR(INDEX(B112:B128, SMALL(IF("V"=F112:F128, ROW(F112:F128)-MIN(ROW(F112:F128))+1, ""), ROW() -111 )), "")</f>
        <v>Midway University</v>
      </c>
      <c r="AC118" s="13">
        <f t="array" ref="AC118">IFERROR(INDEX(C112:C128, SMALL(IF("V"=F112:F128, ROW(F112:F128)-MIN(ROW(F112:F128))+1, ""), ROW() -111 )), "")</f>
        <v>0</v>
      </c>
      <c r="AD118" s="13" t="str">
        <f t="array" ref="AD118">IFERROR(INDEX(D112:D128, SMALL(IF("V"=F112:F128, ROW(F112:F128)-MIN(ROW(F112:F128))+1, ""), ROW() -111 )), "")</f>
        <v>8760-3844</v>
      </c>
      <c r="AE118" s="13" t="str">
        <f t="array" ref="AE118">IFERROR(INDEX(E112:E128, SMALL(IF("V"=F112:F128, ROW(F112:F128)-MIN(ROW(F112:F128))+1, ""), ROW() -111 )), "")</f>
        <v>Zackery Halstead</v>
      </c>
      <c r="AF118" s="13" t="str">
        <f t="array" ref="AF118">IFERROR(INDEX(B112:B128, SMALL(IF(ISNUMBER(SEARCH("JV1",F112:F128)), ROW(F112:F128)-MIN(ROW(F112:F128))+1, ""), ROW() -111 )), "")</f>
        <v>Midway University</v>
      </c>
      <c r="AG118" s="13">
        <f t="array" ref="AG118">IFERROR(INDEX(C112:C128, SMALL(IF(ISNUMBER(SEARCH("JV1",F112:F128)), ROW(F112:F128)-MIN(ROW(F112:F128))+1, ""), ROW() -111 )), "")</f>
        <v>0</v>
      </c>
      <c r="AH118" s="13" t="str">
        <f t="array" ref="AH118">IFERROR(INDEX(D112:D128, SMALL(IF(ISNUMBER(SEARCH("JV1",F112:F128)), ROW(F112:F128)-MIN(ROW(F112:F128))+1, ""), ROW() -111 )), "")</f>
        <v>15-130121</v>
      </c>
      <c r="AI118" s="13" t="str">
        <f t="array" ref="AI118">IFERROR(INDEX(E112:E128, SMALL(IF(ISNUMBER(SEARCH("JV1",F112:F128)), ROW(F112:F128)-MIN(ROW(F112:F128))+1, ""), ROW() -111 )), "")</f>
        <v>Michael Janos</v>
      </c>
      <c r="AJ118" s="13" t="str">
        <f t="array" ref="AJ118">IFERROR(INDEX(B112:B128, SMALL(IF(ISNUMBER(SEARCH("JV2",F112:F128)), ROW(F112:F128)-MIN(ROW(F112:F128))+1, ""), ROW() -111 )), "")</f>
        <v/>
      </c>
      <c r="AK118" s="13" t="str">
        <f t="array" ref="AK118">IFERROR(INDEX(C112:C128, SMALL(IF(ISNUMBER(SEARCH("JV2",F112:F128)), ROW(F112:F128)-MIN(ROW(F112:F128))+1, ""), ROW() -111 )), "")</f>
        <v/>
      </c>
      <c r="AL118" s="13" t="str">
        <f t="array" ref="AL118">IFERROR(INDEX(D112:D128, SMALL(IF(ISNUMBER(SEARCH("JV2",F112:F128)), ROW(F112:F128)-MIN(ROW(F112:F128))+1, ""), ROW() -111 )), "")</f>
        <v/>
      </c>
      <c r="AM118" s="13" t="str">
        <f t="array" ref="AM118">IFERROR(INDEX(E112:E128, SMALL(IF(ISNUMBER(SEARCH("JV2",F112:F128)), ROW(F112:F128)-MIN(ROW(F112:F128))+1, ""), ROW() -111 )), "")</f>
        <v/>
      </c>
    </row>
    <row r="119" spans="2:39" s="13" customFormat="1" ht="15" customHeight="1">
      <c r="B119" s="21" t="s">
        <v>233</v>
      </c>
      <c r="C119" s="1"/>
      <c r="D119" s="22" t="s">
        <v>248</v>
      </c>
      <c r="E119" s="1" t="s">
        <v>249</v>
      </c>
      <c r="F119" s="94" t="s">
        <v>17</v>
      </c>
      <c r="G119" s="24"/>
      <c r="H119" s="25">
        <v>4500</v>
      </c>
      <c r="I119" s="24"/>
      <c r="J119" s="25" t="b">
        <v>0</v>
      </c>
      <c r="K119" s="19"/>
      <c r="L119" s="26"/>
      <c r="M119" s="27"/>
      <c r="AB119" s="13" t="str">
        <f t="array" ref="AB119">IFERROR(INDEX(B112:B128, SMALL(IF("V"=F112:F128, ROW(F112:F128)-MIN(ROW(F112:F128))+1, ""), ROW() -111 )), "")</f>
        <v/>
      </c>
      <c r="AC119" s="13" t="str">
        <f t="array" ref="AC119">IFERROR(INDEX(C112:C128, SMALL(IF("V"=F112:F128, ROW(F112:F128)-MIN(ROW(F112:F128))+1, ""), ROW() -111 )), "")</f>
        <v/>
      </c>
      <c r="AD119" s="13" t="str">
        <f t="array" ref="AD119">IFERROR(INDEX(D112:D128, SMALL(IF("V"=F112:F128, ROW(F112:F128)-MIN(ROW(F112:F128))+1, ""), ROW() -111 )), "")</f>
        <v/>
      </c>
      <c r="AE119" s="13" t="str">
        <f t="array" ref="AE119">IFERROR(INDEX(E112:E128, SMALL(IF("V"=F112:F128, ROW(F112:F128)-MIN(ROW(F112:F128))+1, ""), ROW() -111 )), "")</f>
        <v/>
      </c>
      <c r="AF119" s="13" t="str">
        <f t="array" ref="AF119">IFERROR(INDEX(B112:B128, SMALL(IF(ISNUMBER(SEARCH("JV1",F112:F128)), ROW(F112:F128)-MIN(ROW(F112:F128))+1, ""), ROW() -111 )), "")</f>
        <v/>
      </c>
      <c r="AG119" s="13" t="str">
        <f t="array" ref="AG119">IFERROR(INDEX(C112:C128, SMALL(IF(ISNUMBER(SEARCH("JV1",F112:F128)), ROW(F112:F128)-MIN(ROW(F112:F128))+1, ""), ROW() -111 )), "")</f>
        <v/>
      </c>
      <c r="AH119" s="13" t="str">
        <f t="array" ref="AH119">IFERROR(INDEX(D112:D128, SMALL(IF(ISNUMBER(SEARCH("JV1",F112:F128)), ROW(F112:F128)-MIN(ROW(F112:F128))+1, ""), ROW() -111 )), "")</f>
        <v/>
      </c>
      <c r="AI119" s="13" t="str">
        <f t="array" ref="AI119">IFERROR(INDEX(E112:E128, SMALL(IF(ISNUMBER(SEARCH("JV1",F112:F128)), ROW(F112:F128)-MIN(ROW(F112:F128))+1, ""), ROW() -111 )), "")</f>
        <v/>
      </c>
      <c r="AJ119" s="13" t="str">
        <f t="array" ref="AJ119">IFERROR(INDEX(B112:B128, SMALL(IF(ISNUMBER(SEARCH("JV2",F112:F128)), ROW(F112:F128)-MIN(ROW(F112:F128))+1, ""), ROW() -111 )), "")</f>
        <v/>
      </c>
      <c r="AK119" s="13" t="str">
        <f t="array" ref="AK119">IFERROR(INDEX(C112:C128, SMALL(IF(ISNUMBER(SEARCH("JV2",F112:F128)), ROW(F112:F128)-MIN(ROW(F112:F128))+1, ""), ROW() -111 )), "")</f>
        <v/>
      </c>
      <c r="AL119" s="13" t="str">
        <f t="array" ref="AL119">IFERROR(INDEX(D112:D128, SMALL(IF(ISNUMBER(SEARCH("JV2",F112:F128)), ROW(F112:F128)-MIN(ROW(F112:F128))+1, ""), ROW() -111 )), "")</f>
        <v/>
      </c>
      <c r="AM119" s="13" t="str">
        <f t="array" ref="AM119">IFERROR(INDEX(E112:E128, SMALL(IF(ISNUMBER(SEARCH("JV2",F112:F128)), ROW(F112:F128)-MIN(ROW(F112:F128))+1, ""), ROW() -111 )), "")</f>
        <v/>
      </c>
    </row>
    <row r="120" spans="2:39" s="13" customFormat="1" ht="15" customHeight="1">
      <c r="B120" s="21" t="s">
        <v>233</v>
      </c>
      <c r="C120" s="1"/>
      <c r="D120" s="22" t="s">
        <v>250</v>
      </c>
      <c r="E120" s="1" t="s">
        <v>251</v>
      </c>
      <c r="F120" s="94" t="s">
        <v>17</v>
      </c>
      <c r="G120" s="24"/>
      <c r="H120" s="25">
        <v>4500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233</v>
      </c>
      <c r="C121" s="1"/>
      <c r="D121" s="22" t="s">
        <v>252</v>
      </c>
      <c r="E121" s="1" t="s">
        <v>253</v>
      </c>
      <c r="F121" s="94" t="s">
        <v>30</v>
      </c>
      <c r="G121" s="24"/>
      <c r="H121" s="25">
        <v>4500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233</v>
      </c>
      <c r="C122" s="1"/>
      <c r="D122" s="22" t="s">
        <v>254</v>
      </c>
      <c r="E122" s="1" t="s">
        <v>255</v>
      </c>
      <c r="F122" s="94" t="s">
        <v>14</v>
      </c>
      <c r="G122" s="24"/>
      <c r="H122" s="25">
        <v>4500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233</v>
      </c>
      <c r="C123" s="1"/>
      <c r="D123" s="22" t="s">
        <v>256</v>
      </c>
      <c r="E123" s="1" t="s">
        <v>257</v>
      </c>
      <c r="F123" s="94" t="s">
        <v>14</v>
      </c>
      <c r="G123" s="24"/>
      <c r="H123" s="25">
        <v>4500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233</v>
      </c>
      <c r="C124" s="1"/>
      <c r="D124" s="22" t="s">
        <v>258</v>
      </c>
      <c r="E124" s="1" t="s">
        <v>259</v>
      </c>
      <c r="F124" s="94" t="s">
        <v>14</v>
      </c>
      <c r="G124" s="24"/>
      <c r="H124" s="25">
        <v>4500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233</v>
      </c>
      <c r="C125" s="1"/>
      <c r="D125" s="22" t="s">
        <v>260</v>
      </c>
      <c r="E125" s="1" t="s">
        <v>261</v>
      </c>
      <c r="F125" s="94" t="s">
        <v>14</v>
      </c>
      <c r="G125" s="24"/>
      <c r="H125" s="25">
        <v>4500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233</v>
      </c>
      <c r="C126" s="1"/>
      <c r="D126" s="22" t="s">
        <v>262</v>
      </c>
      <c r="E126" s="1" t="s">
        <v>263</v>
      </c>
      <c r="F126" s="94" t="s">
        <v>30</v>
      </c>
      <c r="G126" s="24"/>
      <c r="H126" s="25">
        <v>4500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233</v>
      </c>
      <c r="C127" s="1"/>
      <c r="D127" s="22" t="s">
        <v>264</v>
      </c>
      <c r="E127" s="1" t="s">
        <v>265</v>
      </c>
      <c r="F127" s="94" t="s">
        <v>14</v>
      </c>
      <c r="G127" s="24"/>
      <c r="H127" s="25">
        <v>4500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233</v>
      </c>
      <c r="C128" s="1"/>
      <c r="D128" s="22" t="s">
        <v>266</v>
      </c>
      <c r="E128" s="1" t="s">
        <v>267</v>
      </c>
      <c r="F128" s="94" t="s">
        <v>14</v>
      </c>
      <c r="G128" s="24"/>
      <c r="H128" s="25">
        <v>4500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268</v>
      </c>
      <c r="C129" s="1"/>
      <c r="D129" s="22" t="s">
        <v>269</v>
      </c>
      <c r="E129" s="1" t="s">
        <v>270</v>
      </c>
      <c r="F129" s="94" t="s">
        <v>14</v>
      </c>
      <c r="G129" s="24"/>
      <c r="H129" s="25">
        <v>2492</v>
      </c>
      <c r="I129" s="24"/>
      <c r="J129" s="25" t="b">
        <v>0</v>
      </c>
      <c r="K129" s="19"/>
      <c r="L129" s="26"/>
      <c r="M129" s="27"/>
      <c r="AB129" s="13" t="str">
        <f t="array" ref="AB129">IFERROR(INDEX(B129:B145, SMALL(IF("V"=F129:F145, ROW(F129:F145)-MIN(ROW(F129:F145))+1, ""), ROW() -128 )), "")</f>
        <v>Pikeville ,University Of</v>
      </c>
      <c r="AC129" s="13">
        <f t="array" ref="AC129">IFERROR(INDEX(C129:C145, SMALL(IF("V"=F129:F145, ROW(F129:F145)-MIN(ROW(F129:F145))+1, ""), ROW() -128 )), "")</f>
        <v>0</v>
      </c>
      <c r="AD129" s="13" t="str">
        <f t="array" ref="AD129">IFERROR(INDEX(D129:D145, SMALL(IF("V"=F129:F145, ROW(F129:F145)-MIN(ROW(F129:F145))+1, ""), ROW() -128 )), "")</f>
        <v>11-694789</v>
      </c>
      <c r="AE129" s="13" t="str">
        <f t="array" ref="AE129">IFERROR(INDEX(E129:E145, SMALL(IF("V"=F129:F145, ROW(F129:F145)-MIN(ROW(F129:F145))+1, ""), ROW() -128 )), "")</f>
        <v>Benjamin Bailey</v>
      </c>
      <c r="AF129" s="13" t="str">
        <f t="array" ref="AF129">IFERROR(INDEX(B129:B145, SMALL(IF(ISNUMBER(SEARCH("JV1",F129:F145)), ROW(F129:F145)-MIN(ROW(F129:F145))+1, ""), ROW() -128 )), "")</f>
        <v>Pikeville ,University Of</v>
      </c>
      <c r="AG129" s="13">
        <f t="array" ref="AG129">IFERROR(INDEX(C129:C145, SMALL(IF(ISNUMBER(SEARCH("JV1",F129:F145)), ROW(F129:F145)-MIN(ROW(F129:F145))+1, ""), ROW() -128 )), "")</f>
        <v>0</v>
      </c>
      <c r="AH129" s="13" t="str">
        <f t="array" ref="AH129">IFERROR(INDEX(D129:D145, SMALL(IF(ISNUMBER(SEARCH("JV1",F129:F145)), ROW(F129:F145)-MIN(ROW(F129:F145))+1, ""), ROW() -128 )), "")</f>
        <v>11-586931</v>
      </c>
      <c r="AI129" s="13" t="str">
        <f t="array" ref="AI129">IFERROR(INDEX(E129:E145, SMALL(IF(ISNUMBER(SEARCH("JV1",F129:F145)), ROW(F129:F145)-MIN(ROW(F129:F145))+1, ""), ROW() -128 )), "")</f>
        <v>Jacob Schrock</v>
      </c>
      <c r="AJ129" s="13" t="str">
        <f t="array" ref="AJ129">IFERROR(INDEX(B129:B145, SMALL(IF(ISNUMBER(SEARCH("JV2",F129:F145)), ROW(F129:F145)-MIN(ROW(F129:F145))+1, ""), ROW() -128 )), "")</f>
        <v/>
      </c>
      <c r="AK129" s="13" t="str">
        <f t="array" ref="AK129">IFERROR(INDEX(C129:C145, SMALL(IF(ISNUMBER(SEARCH("JV2",F129:F145)), ROW(F129:F145)-MIN(ROW(F129:F145))+1, ""), ROW() -128 )), "")</f>
        <v/>
      </c>
      <c r="AL129" s="13" t="str">
        <f t="array" ref="AL129">IFERROR(INDEX(D129:D145, SMALL(IF(ISNUMBER(SEARCH("JV2",F129:F145)), ROW(F129:F145)-MIN(ROW(F129:F145))+1, ""), ROW() -128 )), "")</f>
        <v/>
      </c>
      <c r="AM129" s="13" t="str">
        <f t="array" ref="AM129">IFERROR(INDEX(E129:E145, SMALL(IF(ISNUMBER(SEARCH("JV2",F129:F145)), ROW(F129:F145)-MIN(ROW(F129:F145))+1, ""), ROW() -128 )), "")</f>
        <v/>
      </c>
    </row>
    <row r="130" spans="2:39" s="13" customFormat="1" ht="15" customHeight="1">
      <c r="B130" s="21" t="s">
        <v>268</v>
      </c>
      <c r="C130" s="1"/>
      <c r="D130" s="22" t="s">
        <v>271</v>
      </c>
      <c r="E130" s="1" t="s">
        <v>272</v>
      </c>
      <c r="F130" s="94" t="s">
        <v>14</v>
      </c>
      <c r="G130" s="24"/>
      <c r="H130" s="25">
        <v>2492</v>
      </c>
      <c r="I130" s="24"/>
      <c r="J130" s="25" t="b">
        <v>0</v>
      </c>
      <c r="K130" s="19"/>
      <c r="L130" s="26"/>
      <c r="M130" s="27"/>
      <c r="AB130" s="13" t="str">
        <f t="array" ref="AB130">IFERROR(INDEX(B129:B145, SMALL(IF("V"=F129:F145, ROW(F129:F145)-MIN(ROW(F129:F145))+1, ""), ROW() -128 )), "")</f>
        <v>Pikeville ,University Of</v>
      </c>
      <c r="AC130" s="13">
        <f t="array" ref="AC130">IFERROR(INDEX(C129:C145, SMALL(IF("V"=F129:F145, ROW(F129:F145)-MIN(ROW(F129:F145))+1, ""), ROW() -128 )), "")</f>
        <v>0</v>
      </c>
      <c r="AD130" s="13" t="str">
        <f t="array" ref="AD130">IFERROR(INDEX(D129:D145, SMALL(IF("V"=F129:F145, ROW(F129:F145)-MIN(ROW(F129:F145))+1, ""), ROW() -128 )), "")</f>
        <v>6490-3115</v>
      </c>
      <c r="AE130" s="13" t="str">
        <f t="array" ref="AE130">IFERROR(INDEX(E129:E145, SMALL(IF("V"=F129:F145, ROW(F129:F145)-MIN(ROW(F129:F145))+1, ""), ROW() -128 )), "")</f>
        <v>Bryce Oliver</v>
      </c>
      <c r="AF130" s="13" t="str">
        <f t="array" ref="AF130">IFERROR(INDEX(B129:B145, SMALL(IF(ISNUMBER(SEARCH("JV1",F129:F145)), ROW(F129:F145)-MIN(ROW(F129:F145))+1, ""), ROW() -128 )), "")</f>
        <v>Pikeville ,University Of</v>
      </c>
      <c r="AG130" s="13">
        <f t="array" ref="AG130">IFERROR(INDEX(C129:C145, SMALL(IF(ISNUMBER(SEARCH("JV1",F129:F145)), ROW(F129:F145)-MIN(ROW(F129:F145))+1, ""), ROW() -128 )), "")</f>
        <v>0</v>
      </c>
      <c r="AH130" s="13" t="str">
        <f t="array" ref="AH130">IFERROR(INDEX(D129:D145, SMALL(IF(ISNUMBER(SEARCH("JV1",F129:F145)), ROW(F129:F145)-MIN(ROW(F129:F145))+1, ""), ROW() -128 )), "")</f>
        <v>11-144954</v>
      </c>
      <c r="AI130" s="13" t="str">
        <f t="array" ref="AI130">IFERROR(INDEX(E129:E145, SMALL(IF(ISNUMBER(SEARCH("JV1",F129:F145)), ROW(F129:F145)-MIN(ROW(F129:F145))+1, ""), ROW() -128 )), "")</f>
        <v>Jeffery Dovenbarger</v>
      </c>
      <c r="AJ130" s="13" t="str">
        <f t="array" ref="AJ130">IFERROR(INDEX(B129:B145, SMALL(IF(ISNUMBER(SEARCH("JV2",F129:F145)), ROW(F129:F145)-MIN(ROW(F129:F145))+1, ""), ROW() -128 )), "")</f>
        <v/>
      </c>
      <c r="AK130" s="13" t="str">
        <f t="array" ref="AK130">IFERROR(INDEX(C129:C145, SMALL(IF(ISNUMBER(SEARCH("JV2",F129:F145)), ROW(F129:F145)-MIN(ROW(F129:F145))+1, ""), ROW() -128 )), "")</f>
        <v/>
      </c>
      <c r="AL130" s="13" t="str">
        <f t="array" ref="AL130">IFERROR(INDEX(D129:D145, SMALL(IF(ISNUMBER(SEARCH("JV2",F129:F145)), ROW(F129:F145)-MIN(ROW(F129:F145))+1, ""), ROW() -128 )), "")</f>
        <v/>
      </c>
      <c r="AM130" s="13" t="str">
        <f t="array" ref="AM130">IFERROR(INDEX(E129:E145, SMALL(IF(ISNUMBER(SEARCH("JV2",F129:F145)), ROW(F129:F145)-MIN(ROW(F129:F145))+1, ""), ROW() -128 )), "")</f>
        <v/>
      </c>
    </row>
    <row r="131" spans="2:39" s="13" customFormat="1" ht="15" customHeight="1">
      <c r="B131" s="21" t="s">
        <v>268</v>
      </c>
      <c r="C131" s="1"/>
      <c r="D131" s="22" t="s">
        <v>273</v>
      </c>
      <c r="E131" s="1" t="s">
        <v>274</v>
      </c>
      <c r="F131" s="94" t="s">
        <v>14</v>
      </c>
      <c r="G131" s="24"/>
      <c r="H131" s="25">
        <v>2492</v>
      </c>
      <c r="I131" s="24"/>
      <c r="J131" s="25" t="b">
        <v>0</v>
      </c>
      <c r="K131" s="19"/>
      <c r="L131" s="26"/>
      <c r="M131" s="27"/>
      <c r="AB131" s="13" t="str">
        <f t="array" ref="AB131">IFERROR(INDEX(B129:B145, SMALL(IF("V"=F129:F145, ROW(F129:F145)-MIN(ROW(F129:F145))+1, ""), ROW() -128 )), "")</f>
        <v>Pikeville ,University Of</v>
      </c>
      <c r="AC131" s="13">
        <f t="array" ref="AC131">IFERROR(INDEX(C129:C145, SMALL(IF("V"=F129:F145, ROW(F129:F145)-MIN(ROW(F129:F145))+1, ""), ROW() -128 )), "")</f>
        <v>0</v>
      </c>
      <c r="AD131" s="13" t="str">
        <f t="array" ref="AD131">IFERROR(INDEX(D129:D145, SMALL(IF("V"=F129:F145, ROW(F129:F145)-MIN(ROW(F129:F145))+1, ""), ROW() -128 )), "")</f>
        <v>6473-1569</v>
      </c>
      <c r="AE131" s="13" t="str">
        <f t="array" ref="AE131">IFERROR(INDEX(E129:E145, SMALL(IF("V"=F129:F145, ROW(F129:F145)-MIN(ROW(F129:F145))+1, ""), ROW() -128 )), "")</f>
        <v>Dylan Mishak</v>
      </c>
      <c r="AF131" s="13" t="str">
        <f t="array" ref="AF131">IFERROR(INDEX(B129:B145, SMALL(IF(ISNUMBER(SEARCH("JV1",F129:F145)), ROW(F129:F145)-MIN(ROW(F129:F145))+1, ""), ROW() -128 )), "")</f>
        <v>Pikeville ,University Of</v>
      </c>
      <c r="AG131" s="13">
        <f t="array" ref="AG131">IFERROR(INDEX(C129:C145, SMALL(IF(ISNUMBER(SEARCH("JV1",F129:F145)), ROW(F129:F145)-MIN(ROW(F129:F145))+1, ""), ROW() -128 )), "")</f>
        <v>0</v>
      </c>
      <c r="AH131" s="13" t="str">
        <f t="array" ref="AH131">IFERROR(INDEX(D129:D145, SMALL(IF(ISNUMBER(SEARCH("JV1",F129:F145)), ROW(F129:F145)-MIN(ROW(F129:F145))+1, ""), ROW() -128 )), "")</f>
        <v>15-41882</v>
      </c>
      <c r="AI131" s="13" t="str">
        <f t="array" ref="AI131">IFERROR(INDEX(E129:E145, SMALL(IF(ISNUMBER(SEARCH("JV1",F129:F145)), ROW(F129:F145)-MIN(ROW(F129:F145))+1, ""), ROW() -128 )), "")</f>
        <v>Joshua Seymore</v>
      </c>
      <c r="AJ131" s="13" t="str">
        <f t="array" ref="AJ131">IFERROR(INDEX(B129:B145, SMALL(IF(ISNUMBER(SEARCH("JV2",F129:F145)), ROW(F129:F145)-MIN(ROW(F129:F145))+1, ""), ROW() -128 )), "")</f>
        <v/>
      </c>
      <c r="AK131" s="13" t="str">
        <f t="array" ref="AK131">IFERROR(INDEX(C129:C145, SMALL(IF(ISNUMBER(SEARCH("JV2",F129:F145)), ROW(F129:F145)-MIN(ROW(F129:F145))+1, ""), ROW() -128 )), "")</f>
        <v/>
      </c>
      <c r="AL131" s="13" t="str">
        <f t="array" ref="AL131">IFERROR(INDEX(D129:D145, SMALL(IF(ISNUMBER(SEARCH("JV2",F129:F145)), ROW(F129:F145)-MIN(ROW(F129:F145))+1, ""), ROW() -128 )), "")</f>
        <v/>
      </c>
      <c r="AM131" s="13" t="str">
        <f t="array" ref="AM131">IFERROR(INDEX(E129:E145, SMALL(IF(ISNUMBER(SEARCH("JV2",F129:F145)), ROW(F129:F145)-MIN(ROW(F129:F145))+1, ""), ROW() -128 )), "")</f>
        <v/>
      </c>
    </row>
    <row r="132" spans="2:39" s="13" customFormat="1" ht="15" customHeight="1">
      <c r="B132" s="21" t="s">
        <v>268</v>
      </c>
      <c r="C132" s="1"/>
      <c r="D132" s="22" t="s">
        <v>275</v>
      </c>
      <c r="E132" s="1" t="s">
        <v>276</v>
      </c>
      <c r="F132" s="94"/>
      <c r="G132" s="24"/>
      <c r="H132" s="25">
        <v>2492</v>
      </c>
      <c r="I132" s="24"/>
      <c r="J132" s="25" t="b">
        <v>0</v>
      </c>
      <c r="K132" s="19"/>
      <c r="L132" s="26"/>
      <c r="M132" s="27"/>
      <c r="AB132" s="13" t="str">
        <f t="array" ref="AB132">IFERROR(INDEX(B129:B145, SMALL(IF("V"=F129:F145, ROW(F129:F145)-MIN(ROW(F129:F145))+1, ""), ROW() -128 )), "")</f>
        <v>Pikeville ,University Of</v>
      </c>
      <c r="AC132" s="13">
        <f t="array" ref="AC132">IFERROR(INDEX(C129:C145, SMALL(IF("V"=F129:F145, ROW(F129:F145)-MIN(ROW(F129:F145))+1, ""), ROW() -128 )), "")</f>
        <v>0</v>
      </c>
      <c r="AD132" s="13" t="str">
        <f t="array" ref="AD132">IFERROR(INDEX(D129:D145, SMALL(IF("V"=F129:F145, ROW(F129:F145)-MIN(ROW(F129:F145))+1, ""), ROW() -128 )), "")</f>
        <v>6623-5659</v>
      </c>
      <c r="AE132" s="13" t="str">
        <f t="array" ref="AE132">IFERROR(INDEX(E129:E145, SMALL(IF("V"=F129:F145, ROW(F129:F145)-MIN(ROW(F129:F145))+1, ""), ROW() -128 )), "")</f>
        <v>Jonathan Lovett</v>
      </c>
      <c r="AF132" s="13" t="str">
        <f t="array" ref="AF132">IFERROR(INDEX(B129:B145, SMALL(IF(ISNUMBER(SEARCH("JV1",F129:F145)), ROW(F129:F145)-MIN(ROW(F129:F145))+1, ""), ROW() -128 )), "")</f>
        <v>Pikeville ,University Of</v>
      </c>
      <c r="AG132" s="13">
        <f t="array" ref="AG132">IFERROR(INDEX(C129:C145, SMALL(IF(ISNUMBER(SEARCH("JV1",F129:F145)), ROW(F129:F145)-MIN(ROW(F129:F145))+1, ""), ROW() -128 )), "")</f>
        <v>0</v>
      </c>
      <c r="AH132" s="13" t="str">
        <f t="array" ref="AH132">IFERROR(INDEX(D129:D145, SMALL(IF(ISNUMBER(SEARCH("JV1",F129:F145)), ROW(F129:F145)-MIN(ROW(F129:F145))+1, ""), ROW() -128 )), "")</f>
        <v>11-703329</v>
      </c>
      <c r="AI132" s="13" t="str">
        <f t="array" ref="AI132">IFERROR(INDEX(E129:E145, SMALL(IF(ISNUMBER(SEARCH("JV1",F129:F145)), ROW(F129:F145)-MIN(ROW(F129:F145))+1, ""), ROW() -128 )), "")</f>
        <v>Marchello Carrossellia</v>
      </c>
      <c r="AJ132" s="13" t="str">
        <f t="array" ref="AJ132">IFERROR(INDEX(B129:B145, SMALL(IF(ISNUMBER(SEARCH("JV2",F129:F145)), ROW(F129:F145)-MIN(ROW(F129:F145))+1, ""), ROW() -128 )), "")</f>
        <v/>
      </c>
      <c r="AK132" s="13" t="str">
        <f t="array" ref="AK132">IFERROR(INDEX(C129:C145, SMALL(IF(ISNUMBER(SEARCH("JV2",F129:F145)), ROW(F129:F145)-MIN(ROW(F129:F145))+1, ""), ROW() -128 )), "")</f>
        <v/>
      </c>
      <c r="AL132" s="13" t="str">
        <f t="array" ref="AL132">IFERROR(INDEX(D129:D145, SMALL(IF(ISNUMBER(SEARCH("JV2",F129:F145)), ROW(F129:F145)-MIN(ROW(F129:F145))+1, ""), ROW() -128 )), "")</f>
        <v/>
      </c>
      <c r="AM132" s="13" t="str">
        <f t="array" ref="AM132">IFERROR(INDEX(E129:E145, SMALL(IF(ISNUMBER(SEARCH("JV2",F129:F145)), ROW(F129:F145)-MIN(ROW(F129:F145))+1, ""), ROW() -128 )), "")</f>
        <v/>
      </c>
    </row>
    <row r="133" spans="2:39" s="13" customFormat="1" ht="15" customHeight="1">
      <c r="B133" s="21" t="s">
        <v>268</v>
      </c>
      <c r="C133" s="1"/>
      <c r="D133" s="22" t="s">
        <v>277</v>
      </c>
      <c r="E133" s="1" t="s">
        <v>278</v>
      </c>
      <c r="F133" s="94" t="s">
        <v>17</v>
      </c>
      <c r="G133" s="24"/>
      <c r="H133" s="25">
        <v>2492</v>
      </c>
      <c r="I133" s="24"/>
      <c r="J133" s="25" t="b">
        <v>0</v>
      </c>
      <c r="K133" s="19"/>
      <c r="L133" s="26"/>
      <c r="M133" s="27"/>
      <c r="AB133" s="13" t="str">
        <f t="array" ref="AB133">IFERROR(INDEX(B129:B145, SMALL(IF("V"=F129:F145, ROW(F129:F145)-MIN(ROW(F129:F145))+1, ""), ROW() -128 )), "")</f>
        <v>Pikeville ,University Of</v>
      </c>
      <c r="AC133" s="13">
        <f t="array" ref="AC133">IFERROR(INDEX(C129:C145, SMALL(IF("V"=F129:F145, ROW(F129:F145)-MIN(ROW(F129:F145))+1, ""), ROW() -128 )), "")</f>
        <v>0</v>
      </c>
      <c r="AD133" s="13" t="str">
        <f t="array" ref="AD133">IFERROR(INDEX(D129:D145, SMALL(IF("V"=F129:F145, ROW(F129:F145)-MIN(ROW(F129:F145))+1, ""), ROW() -128 )), "")</f>
        <v>6339-10437</v>
      </c>
      <c r="AE133" s="13" t="str">
        <f t="array" ref="AE133">IFERROR(INDEX(E129:E145, SMALL(IF("V"=F129:F145, ROW(F129:F145)-MIN(ROW(F129:F145))+1, ""), ROW() -128 )), "")</f>
        <v>Matteo Cittadino</v>
      </c>
      <c r="AF133" s="13" t="str">
        <f t="array" ref="AF133">IFERROR(INDEX(B129:B145, SMALL(IF(ISNUMBER(SEARCH("JV1",F129:F145)), ROW(F129:F145)-MIN(ROW(F129:F145))+1, ""), ROW() -128 )), "")</f>
        <v>Pikeville ,University Of</v>
      </c>
      <c r="AG133" s="13">
        <f t="array" ref="AG133">IFERROR(INDEX(C129:C145, SMALL(IF(ISNUMBER(SEARCH("JV1",F129:F145)), ROW(F129:F145)-MIN(ROW(F129:F145))+1, ""), ROW() -128 )), "")</f>
        <v>0</v>
      </c>
      <c r="AH133" s="13" t="str">
        <f t="array" ref="AH133">IFERROR(INDEX(D129:D145, SMALL(IF(ISNUMBER(SEARCH("JV1",F129:F145)), ROW(F129:F145)-MIN(ROW(F129:F145))+1, ""), ROW() -128 )), "")</f>
        <v>16-14058</v>
      </c>
      <c r="AI133" s="13" t="str">
        <f t="array" ref="AI133">IFERROR(INDEX(E129:E145, SMALL(IF(ISNUMBER(SEARCH("JV1",F129:F145)), ROW(F129:F145)-MIN(ROW(F129:F145))+1, ""), ROW() -128 )), "")</f>
        <v>Michael Gallitz</v>
      </c>
      <c r="AJ133" s="13" t="str">
        <f t="array" ref="AJ133">IFERROR(INDEX(B129:B145, SMALL(IF(ISNUMBER(SEARCH("JV2",F129:F145)), ROW(F129:F145)-MIN(ROW(F129:F145))+1, ""), ROW() -128 )), "")</f>
        <v/>
      </c>
      <c r="AK133" s="13" t="str">
        <f t="array" ref="AK133">IFERROR(INDEX(C129:C145, SMALL(IF(ISNUMBER(SEARCH("JV2",F129:F145)), ROW(F129:F145)-MIN(ROW(F129:F145))+1, ""), ROW() -128 )), "")</f>
        <v/>
      </c>
      <c r="AL133" s="13" t="str">
        <f t="array" ref="AL133">IFERROR(INDEX(D129:D145, SMALL(IF(ISNUMBER(SEARCH("JV2",F129:F145)), ROW(F129:F145)-MIN(ROW(F129:F145))+1, ""), ROW() -128 )), "")</f>
        <v/>
      </c>
      <c r="AM133" s="13" t="str">
        <f t="array" ref="AM133">IFERROR(INDEX(E129:E145, SMALL(IF(ISNUMBER(SEARCH("JV2",F129:F145)), ROW(F129:F145)-MIN(ROW(F129:F145))+1, ""), ROW() -128 )), "")</f>
        <v/>
      </c>
    </row>
    <row r="134" spans="2:39" s="13" customFormat="1" ht="15" customHeight="1">
      <c r="B134" s="21" t="s">
        <v>268</v>
      </c>
      <c r="C134" s="1"/>
      <c r="D134" s="22" t="s">
        <v>279</v>
      </c>
      <c r="E134" s="1" t="s">
        <v>280</v>
      </c>
      <c r="F134" s="94" t="s">
        <v>17</v>
      </c>
      <c r="G134" s="24"/>
      <c r="H134" s="25">
        <v>2492</v>
      </c>
      <c r="I134" s="24"/>
      <c r="J134" s="25" t="b">
        <v>0</v>
      </c>
      <c r="K134" s="19"/>
      <c r="L134" s="26"/>
      <c r="M134" s="27"/>
      <c r="AB134" s="13" t="str">
        <f t="array" ref="AB134">IFERROR(INDEX(B129:B145, SMALL(IF("V"=F129:F145, ROW(F129:F145)-MIN(ROW(F129:F145))+1, ""), ROW() -128 )), "")</f>
        <v>Pikeville ,University Of</v>
      </c>
      <c r="AC134" s="13">
        <f t="array" ref="AC134">IFERROR(INDEX(C129:C145, SMALL(IF("V"=F129:F145, ROW(F129:F145)-MIN(ROW(F129:F145))+1, ""), ROW() -128 )), "")</f>
        <v>0</v>
      </c>
      <c r="AD134" s="13" t="str">
        <f t="array" ref="AD134">IFERROR(INDEX(D129:D145, SMALL(IF("V"=F129:F145, ROW(F129:F145)-MIN(ROW(F129:F145))+1, ""), ROW() -128 )), "")</f>
        <v>6455-5066</v>
      </c>
      <c r="AE134" s="13" t="str">
        <f t="array" ref="AE134">IFERROR(INDEX(E129:E145, SMALL(IF("V"=F129:F145, ROW(F129:F145)-MIN(ROW(F129:F145))+1, ""), ROW() -128 )), "")</f>
        <v>Paul Sacks</v>
      </c>
      <c r="AF134" s="13" t="str">
        <f t="array" ref="AF134">IFERROR(INDEX(B129:B145, SMALL(IF(ISNUMBER(SEARCH("JV1",F129:F145)), ROW(F129:F145)-MIN(ROW(F129:F145))+1, ""), ROW() -128 )), "")</f>
        <v>Pikeville ,University Of</v>
      </c>
      <c r="AG134" s="13">
        <f t="array" ref="AG134">IFERROR(INDEX(C129:C145, SMALL(IF(ISNUMBER(SEARCH("JV1",F129:F145)), ROW(F129:F145)-MIN(ROW(F129:F145))+1, ""), ROW() -128 )), "")</f>
        <v>0</v>
      </c>
      <c r="AH134" s="13" t="str">
        <f t="array" ref="AH134">IFERROR(INDEX(D129:D145, SMALL(IF(ISNUMBER(SEARCH("JV1",F129:F145)), ROW(F129:F145)-MIN(ROW(F129:F145))+1, ""), ROW() -128 )), "")</f>
        <v>7914-8361</v>
      </c>
      <c r="AI134" s="13" t="str">
        <f t="array" ref="AI134">IFERROR(INDEX(E129:E145, SMALL(IF(ISNUMBER(SEARCH("JV1",F129:F145)), ROW(F129:F145)-MIN(ROW(F129:F145))+1, ""), ROW() -128 )), "")</f>
        <v>Nicholas Golic</v>
      </c>
      <c r="AJ134" s="13" t="str">
        <f t="array" ref="AJ134">IFERROR(INDEX(B129:B145, SMALL(IF(ISNUMBER(SEARCH("JV2",F129:F145)), ROW(F129:F145)-MIN(ROW(F129:F145))+1, ""), ROW() -128 )), "")</f>
        <v/>
      </c>
      <c r="AK134" s="13" t="str">
        <f t="array" ref="AK134">IFERROR(INDEX(C129:C145, SMALL(IF(ISNUMBER(SEARCH("JV2",F129:F145)), ROW(F129:F145)-MIN(ROW(F129:F145))+1, ""), ROW() -128 )), "")</f>
        <v/>
      </c>
      <c r="AL134" s="13" t="str">
        <f t="array" ref="AL134">IFERROR(INDEX(D129:D145, SMALL(IF(ISNUMBER(SEARCH("JV2",F129:F145)), ROW(F129:F145)-MIN(ROW(F129:F145))+1, ""), ROW() -128 )), "")</f>
        <v/>
      </c>
      <c r="AM134" s="13" t="str">
        <f t="array" ref="AM134">IFERROR(INDEX(E129:E145, SMALL(IF(ISNUMBER(SEARCH("JV2",F129:F145)), ROW(F129:F145)-MIN(ROW(F129:F145))+1, ""), ROW() -128 )), "")</f>
        <v/>
      </c>
    </row>
    <row r="135" spans="2:39" s="13" customFormat="1" ht="15" customHeight="1">
      <c r="B135" s="21" t="s">
        <v>268</v>
      </c>
      <c r="C135" s="1"/>
      <c r="D135" s="22" t="s">
        <v>281</v>
      </c>
      <c r="E135" s="1" t="s">
        <v>282</v>
      </c>
      <c r="F135" s="94" t="s">
        <v>30</v>
      </c>
      <c r="G135" s="24"/>
      <c r="H135" s="25">
        <v>2492</v>
      </c>
      <c r="I135" s="24"/>
      <c r="J135" s="25" t="b">
        <v>0</v>
      </c>
      <c r="K135" s="19"/>
      <c r="L135" s="26"/>
      <c r="M135" s="27"/>
      <c r="AB135" s="13" t="str">
        <f t="array" ref="AB135">IFERROR(INDEX(B129:B145, SMALL(IF("V"=F129:F145, ROW(F129:F145)-MIN(ROW(F129:F145))+1, ""), ROW() -128 )), "")</f>
        <v>Pikeville ,University Of</v>
      </c>
      <c r="AC135" s="13">
        <f t="array" ref="AC135">IFERROR(INDEX(C129:C145, SMALL(IF("V"=F129:F145, ROW(F129:F145)-MIN(ROW(F129:F145))+1, ""), ROW() -128 )), "")</f>
        <v>0</v>
      </c>
      <c r="AD135" s="13" t="str">
        <f t="array" ref="AD135">IFERROR(INDEX(D129:D145, SMALL(IF("V"=F129:F145, ROW(F129:F145)-MIN(ROW(F129:F145))+1, ""), ROW() -128 )), "")</f>
        <v>8250-28719</v>
      </c>
      <c r="AE135" s="13" t="str">
        <f t="array" ref="AE135">IFERROR(INDEX(E129:E145, SMALL(IF("V"=F129:F145, ROW(F129:F145)-MIN(ROW(F129:F145))+1, ""), ROW() -128 )), "")</f>
        <v>Ryan Hernandez</v>
      </c>
      <c r="AF135" s="13" t="str">
        <f t="array" ref="AF135">IFERROR(INDEX(B129:B145, SMALL(IF(ISNUMBER(SEARCH("JV1",F129:F145)), ROW(F129:F145)-MIN(ROW(F129:F145))+1, ""), ROW() -128 )), "")</f>
        <v>Pikeville ,University Of</v>
      </c>
      <c r="AG135" s="13">
        <f t="array" ref="AG135">IFERROR(INDEX(C129:C145, SMALL(IF(ISNUMBER(SEARCH("JV1",F129:F145)), ROW(F129:F145)-MIN(ROW(F129:F145))+1, ""), ROW() -128 )), "")</f>
        <v>0</v>
      </c>
      <c r="AH135" s="13" t="str">
        <f t="array" ref="AH135">IFERROR(INDEX(D129:D145, SMALL(IF(ISNUMBER(SEARCH("JV1",F129:F145)), ROW(F129:F145)-MIN(ROW(F129:F145))+1, ""), ROW() -128 )), "")</f>
        <v>5914-7459</v>
      </c>
      <c r="AI135" s="13" t="str">
        <f t="array" ref="AI135">IFERROR(INDEX(E129:E145, SMALL(IF(ISNUMBER(SEARCH("JV1",F129:F145)), ROW(F129:F145)-MIN(ROW(F129:F145))+1, ""), ROW() -128 )), "")</f>
        <v>Parker Spencer</v>
      </c>
      <c r="AJ135" s="13" t="str">
        <f t="array" ref="AJ135">IFERROR(INDEX(B129:B145, SMALL(IF(ISNUMBER(SEARCH("JV2",F129:F145)), ROW(F129:F145)-MIN(ROW(F129:F145))+1, ""), ROW() -128 )), "")</f>
        <v/>
      </c>
      <c r="AK135" s="13" t="str">
        <f t="array" ref="AK135">IFERROR(INDEX(C129:C145, SMALL(IF(ISNUMBER(SEARCH("JV2",F129:F145)), ROW(F129:F145)-MIN(ROW(F129:F145))+1, ""), ROW() -128 )), "")</f>
        <v/>
      </c>
      <c r="AL135" s="13" t="str">
        <f t="array" ref="AL135">IFERROR(INDEX(D129:D145, SMALL(IF(ISNUMBER(SEARCH("JV2",F129:F145)), ROW(F129:F145)-MIN(ROW(F129:F145))+1, ""), ROW() -128 )), "")</f>
        <v/>
      </c>
      <c r="AM135" s="13" t="str">
        <f t="array" ref="AM135">IFERROR(INDEX(E129:E145, SMALL(IF(ISNUMBER(SEARCH("JV2",F129:F145)), ROW(F129:F145)-MIN(ROW(F129:F145))+1, ""), ROW() -128 )), "")</f>
        <v/>
      </c>
    </row>
    <row r="136" spans="2:39" s="13" customFormat="1" ht="15" customHeight="1">
      <c r="B136" s="21" t="s">
        <v>268</v>
      </c>
      <c r="C136" s="1"/>
      <c r="D136" s="22" t="s">
        <v>283</v>
      </c>
      <c r="E136" s="1" t="s">
        <v>284</v>
      </c>
      <c r="F136" s="94" t="s">
        <v>14</v>
      </c>
      <c r="G136" s="24"/>
      <c r="H136" s="25">
        <v>2492</v>
      </c>
      <c r="I136" s="24"/>
      <c r="J136" s="25" t="b">
        <v>0</v>
      </c>
      <c r="K136" s="19"/>
      <c r="L136" s="26"/>
      <c r="M136" s="27"/>
      <c r="AB136" s="13" t="str">
        <f t="array" ref="AB136">IFERROR(INDEX(B129:B145, SMALL(IF("V"=F129:F145, ROW(F129:F145)-MIN(ROW(F129:F145))+1, ""), ROW() -128 )), "")</f>
        <v>Pikeville ,University Of</v>
      </c>
      <c r="AC136" s="13">
        <f t="array" ref="AC136">IFERROR(INDEX(C129:C145, SMALL(IF("V"=F129:F145, ROW(F129:F145)-MIN(ROW(F129:F145))+1, ""), ROW() -128 )), "")</f>
        <v>0</v>
      </c>
      <c r="AD136" s="13" t="str">
        <f t="array" ref="AD136">IFERROR(INDEX(D129:D145, SMALL(IF("V"=F129:F145, ROW(F129:F145)-MIN(ROW(F129:F145))+1, ""), ROW() -128 )), "")</f>
        <v>15-33734</v>
      </c>
      <c r="AE136" s="13" t="str">
        <f t="array" ref="AE136">IFERROR(INDEX(E129:E145, SMALL(IF("V"=F129:F145, ROW(F129:F145)-MIN(ROW(F129:F145))+1, ""), ROW() -128 )), "")</f>
        <v>Ryan Taylor</v>
      </c>
      <c r="AF136" s="13" t="str">
        <f t="array" ref="AF136">IFERROR(INDEX(B129:B145, SMALL(IF(ISNUMBER(SEARCH("JV1",F129:F145)), ROW(F129:F145)-MIN(ROW(F129:F145))+1, ""), ROW() -128 )), "")</f>
        <v/>
      </c>
      <c r="AG136" s="13" t="str">
        <f t="array" ref="AG136">IFERROR(INDEX(C129:C145, SMALL(IF(ISNUMBER(SEARCH("JV1",F129:F145)), ROW(F129:F145)-MIN(ROW(F129:F145))+1, ""), ROW() -128 )), "")</f>
        <v/>
      </c>
      <c r="AH136" s="13" t="str">
        <f t="array" ref="AH136">IFERROR(INDEX(D129:D145, SMALL(IF(ISNUMBER(SEARCH("JV1",F129:F145)), ROW(F129:F145)-MIN(ROW(F129:F145))+1, ""), ROW() -128 )), "")</f>
        <v/>
      </c>
      <c r="AI136" s="13" t="str">
        <f t="array" ref="AI136">IFERROR(INDEX(E129:E145, SMALL(IF(ISNUMBER(SEARCH("JV1",F129:F145)), ROW(F129:F145)-MIN(ROW(F129:F145))+1, ""), ROW() -128 )), "")</f>
        <v/>
      </c>
      <c r="AJ136" s="13" t="str">
        <f t="array" ref="AJ136">IFERROR(INDEX(B129:B145, SMALL(IF(ISNUMBER(SEARCH("JV2",F129:F145)), ROW(F129:F145)-MIN(ROW(F129:F145))+1, ""), ROW() -128 )), "")</f>
        <v/>
      </c>
      <c r="AK136" s="13" t="str">
        <f t="array" ref="AK136">IFERROR(INDEX(C129:C145, SMALL(IF(ISNUMBER(SEARCH("JV2",F129:F145)), ROW(F129:F145)-MIN(ROW(F129:F145))+1, ""), ROW() -128 )), "")</f>
        <v/>
      </c>
      <c r="AL136" s="13" t="str">
        <f t="array" ref="AL136">IFERROR(INDEX(D129:D145, SMALL(IF(ISNUMBER(SEARCH("JV2",F129:F145)), ROW(F129:F145)-MIN(ROW(F129:F145))+1, ""), ROW() -128 )), "")</f>
        <v/>
      </c>
      <c r="AM136" s="13" t="str">
        <f t="array" ref="AM136">IFERROR(INDEX(E129:E145, SMALL(IF(ISNUMBER(SEARCH("JV2",F129:F145)), ROW(F129:F145)-MIN(ROW(F129:F145))+1, ""), ROW() -128 )), "")</f>
        <v/>
      </c>
    </row>
    <row r="137" spans="2:39" s="13" customFormat="1" ht="15" customHeight="1">
      <c r="B137" s="21" t="s">
        <v>268</v>
      </c>
      <c r="C137" s="1"/>
      <c r="D137" s="22" t="s">
        <v>285</v>
      </c>
      <c r="E137" s="1" t="s">
        <v>286</v>
      </c>
      <c r="F137" s="94" t="s">
        <v>17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268</v>
      </c>
      <c r="C138" s="1"/>
      <c r="D138" s="22" t="s">
        <v>287</v>
      </c>
      <c r="E138" s="1" t="s">
        <v>288</v>
      </c>
      <c r="F138" s="94" t="s">
        <v>17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>
      <c r="B139" s="21" t="s">
        <v>268</v>
      </c>
      <c r="C139" s="1"/>
      <c r="D139" s="22" t="s">
        <v>289</v>
      </c>
      <c r="E139" s="1" t="s">
        <v>290</v>
      </c>
      <c r="F139" s="94" t="s">
        <v>14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268</v>
      </c>
      <c r="C140" s="1"/>
      <c r="D140" s="22" t="s">
        <v>291</v>
      </c>
      <c r="E140" s="1" t="s">
        <v>292</v>
      </c>
      <c r="F140" s="94" t="s">
        <v>17</v>
      </c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268</v>
      </c>
      <c r="C141" s="1"/>
      <c r="D141" s="22" t="s">
        <v>293</v>
      </c>
      <c r="E141" s="1" t="s">
        <v>294</v>
      </c>
      <c r="F141" s="94" t="s">
        <v>17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268</v>
      </c>
      <c r="C142" s="1"/>
      <c r="D142" s="22" t="s">
        <v>295</v>
      </c>
      <c r="E142" s="1" t="s">
        <v>296</v>
      </c>
      <c r="F142" s="94" t="s">
        <v>17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268</v>
      </c>
      <c r="C143" s="1"/>
      <c r="D143" s="22" t="s">
        <v>297</v>
      </c>
      <c r="E143" s="1" t="s">
        <v>298</v>
      </c>
      <c r="F143" s="94" t="s">
        <v>14</v>
      </c>
      <c r="G143" s="24"/>
      <c r="H143" s="25">
        <v>2492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268</v>
      </c>
      <c r="C144" s="1"/>
      <c r="D144" s="22" t="s">
        <v>299</v>
      </c>
      <c r="E144" s="1" t="s">
        <v>300</v>
      </c>
      <c r="F144" s="94" t="s">
        <v>14</v>
      </c>
      <c r="G144" s="24"/>
      <c r="H144" s="25">
        <v>2492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268</v>
      </c>
      <c r="C145" s="1"/>
      <c r="D145" s="22" t="s">
        <v>301</v>
      </c>
      <c r="E145" s="1" t="s">
        <v>302</v>
      </c>
      <c r="F145" s="94" t="s">
        <v>14</v>
      </c>
      <c r="G145" s="24"/>
      <c r="H145" s="25">
        <v>2492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303</v>
      </c>
      <c r="C146" s="1"/>
      <c r="D146" s="22" t="s">
        <v>304</v>
      </c>
      <c r="E146" s="1" t="s">
        <v>305</v>
      </c>
      <c r="F146" s="94" t="s">
        <v>14</v>
      </c>
      <c r="G146" s="24"/>
      <c r="H146" s="25">
        <v>4455</v>
      </c>
      <c r="I146" s="24"/>
      <c r="J146" s="25" t="b">
        <v>0</v>
      </c>
      <c r="K146" s="19"/>
      <c r="L146" s="26"/>
      <c r="M146" s="27"/>
      <c r="AB146" s="13" t="str">
        <f t="array" ref="AB146">IFERROR(INDEX(B146:B159, SMALL(IF("V"=F146:F159, ROW(F146:F159)-MIN(ROW(F146:F159))+1, ""), ROW() -145 )), "")</f>
        <v>Shawnee State University</v>
      </c>
      <c r="AC146" s="13">
        <f t="array" ref="AC146">IFERROR(INDEX(C146:C159, SMALL(IF("V"=F146:F159, ROW(F146:F159)-MIN(ROW(F146:F159))+1, ""), ROW() -145 )), "")</f>
        <v>0</v>
      </c>
      <c r="AD146" s="13" t="str">
        <f t="array" ref="AD146">IFERROR(INDEX(D146:D159, SMALL(IF("V"=F146:F159, ROW(F146:F159)-MIN(ROW(F146:F159))+1, ""), ROW() -145 )), "")</f>
        <v>11-445918</v>
      </c>
      <c r="AE146" s="13" t="str">
        <f t="array" ref="AE146">IFERROR(INDEX(E146:E159, SMALL(IF("V"=F146:F159, ROW(F146:F159)-MIN(ROW(F146:F159))+1, ""), ROW() -145 )), "")</f>
        <v>Blake Moore</v>
      </c>
      <c r="AF146" s="13" t="str">
        <f t="array" ref="AF146">IFERROR(INDEX(B146:B159, SMALL(IF(ISNUMBER(SEARCH("JV1",F146:F159)), ROW(F146:F159)-MIN(ROW(F146:F159))+1, ""), ROW() -145 )), "")</f>
        <v/>
      </c>
      <c r="AG146" s="13" t="str">
        <f t="array" ref="AG146">IFERROR(INDEX(C146:C159, SMALL(IF(ISNUMBER(SEARCH("JV1",F146:F159)), ROW(F146:F159)-MIN(ROW(F146:F159))+1, ""), ROW() -145 )), "")</f>
        <v/>
      </c>
      <c r="AH146" s="13" t="str">
        <f t="array" ref="AH146">IFERROR(INDEX(D146:D159, SMALL(IF(ISNUMBER(SEARCH("JV1",F146:F159)), ROW(F146:F159)-MIN(ROW(F146:F159))+1, ""), ROW() -145 )), "")</f>
        <v/>
      </c>
      <c r="AI146" s="13" t="str">
        <f t="array" ref="AI146">IFERROR(INDEX(E146:E159, SMALL(IF(ISNUMBER(SEARCH("JV1",F146:F159)), ROW(F146:F159)-MIN(ROW(F146:F159))+1, ""), ROW() -145 )), "")</f>
        <v/>
      </c>
      <c r="AJ146" s="13" t="str">
        <f t="array" ref="AJ146">IFERROR(INDEX(B146:B159, SMALL(IF(ISNUMBER(SEARCH("JV2",F146:F159)), ROW(F146:F159)-MIN(ROW(F146:F159))+1, ""), ROW() -145 )), "")</f>
        <v/>
      </c>
      <c r="AK146" s="13" t="str">
        <f t="array" ref="AK146">IFERROR(INDEX(C146:C159, SMALL(IF(ISNUMBER(SEARCH("JV2",F146:F159)), ROW(F146:F159)-MIN(ROW(F146:F159))+1, ""), ROW() -145 )), "")</f>
        <v/>
      </c>
      <c r="AL146" s="13" t="str">
        <f t="array" ref="AL146">IFERROR(INDEX(D146:D159, SMALL(IF(ISNUMBER(SEARCH("JV2",F146:F159)), ROW(F146:F159)-MIN(ROW(F146:F159))+1, ""), ROW() -145 )), "")</f>
        <v/>
      </c>
      <c r="AM146" s="13" t="str">
        <f t="array" ref="AM146">IFERROR(INDEX(E146:E159, SMALL(IF(ISNUMBER(SEARCH("JV2",F146:F159)), ROW(F146:F159)-MIN(ROW(F146:F159))+1, ""), ROW() -145 )), "")</f>
        <v/>
      </c>
    </row>
    <row r="147" spans="2:39" s="13" customFormat="1" ht="15" customHeight="1">
      <c r="B147" s="21" t="s">
        <v>303</v>
      </c>
      <c r="C147" s="1"/>
      <c r="D147" s="22" t="s">
        <v>306</v>
      </c>
      <c r="E147" s="1" t="s">
        <v>307</v>
      </c>
      <c r="F147" s="94" t="s">
        <v>14</v>
      </c>
      <c r="G147" s="24"/>
      <c r="H147" s="25">
        <v>4455</v>
      </c>
      <c r="I147" s="24"/>
      <c r="J147" s="25" t="b">
        <v>0</v>
      </c>
      <c r="K147" s="19"/>
      <c r="L147" s="26"/>
      <c r="M147" s="27"/>
      <c r="AB147" s="13" t="str">
        <f t="array" ref="AB147">IFERROR(INDEX(B146:B159, SMALL(IF("V"=F146:F159, ROW(F146:F159)-MIN(ROW(F146:F159))+1, ""), ROW() -145 )), "")</f>
        <v>Shawnee State University</v>
      </c>
      <c r="AC147" s="13">
        <f t="array" ref="AC147">IFERROR(INDEX(C146:C159, SMALL(IF("V"=F146:F159, ROW(F146:F159)-MIN(ROW(F146:F159))+1, ""), ROW() -145 )), "")</f>
        <v>0</v>
      </c>
      <c r="AD147" s="13" t="str">
        <f t="array" ref="AD147">IFERROR(INDEX(D146:D159, SMALL(IF("V"=F146:F159, ROW(F146:F159)-MIN(ROW(F146:F159))+1, ""), ROW() -145 )), "")</f>
        <v>11-267321</v>
      </c>
      <c r="AE147" s="13" t="str">
        <f t="array" ref="AE147">IFERROR(INDEX(E146:E159, SMALL(IF("V"=F146:F159, ROW(F146:F159)-MIN(ROW(F146:F159))+1, ""), ROW() -145 )), "")</f>
        <v>Brandon Underwood</v>
      </c>
      <c r="AF147" s="13" t="str">
        <f t="array" ref="AF147">IFERROR(INDEX(B146:B159, SMALL(IF(ISNUMBER(SEARCH("JV1",F146:F159)), ROW(F146:F159)-MIN(ROW(F146:F159))+1, ""), ROW() -145 )), "")</f>
        <v/>
      </c>
      <c r="AG147" s="13" t="str">
        <f t="array" ref="AG147">IFERROR(INDEX(C146:C159, SMALL(IF(ISNUMBER(SEARCH("JV1",F146:F159)), ROW(F146:F159)-MIN(ROW(F146:F159))+1, ""), ROW() -145 )), "")</f>
        <v/>
      </c>
      <c r="AH147" s="13" t="str">
        <f t="array" ref="AH147">IFERROR(INDEX(D146:D159, SMALL(IF(ISNUMBER(SEARCH("JV1",F146:F159)), ROW(F146:F159)-MIN(ROW(F146:F159))+1, ""), ROW() -145 )), "")</f>
        <v/>
      </c>
      <c r="AI147" s="13" t="str">
        <f t="array" ref="AI147">IFERROR(INDEX(E146:E159, SMALL(IF(ISNUMBER(SEARCH("JV1",F146:F159)), ROW(F146:F159)-MIN(ROW(F146:F159))+1, ""), ROW() -145 )), "")</f>
        <v/>
      </c>
      <c r="AJ147" s="13" t="str">
        <f t="array" ref="AJ147">IFERROR(INDEX(B146:B159, SMALL(IF(ISNUMBER(SEARCH("JV2",F146:F159)), ROW(F146:F159)-MIN(ROW(F146:F159))+1, ""), ROW() -145 )), "")</f>
        <v/>
      </c>
      <c r="AK147" s="13" t="str">
        <f t="array" ref="AK147">IFERROR(INDEX(C146:C159, SMALL(IF(ISNUMBER(SEARCH("JV2",F146:F159)), ROW(F146:F159)-MIN(ROW(F146:F159))+1, ""), ROW() -145 )), "")</f>
        <v/>
      </c>
      <c r="AL147" s="13" t="str">
        <f t="array" ref="AL147">IFERROR(INDEX(D146:D159, SMALL(IF(ISNUMBER(SEARCH("JV2",F146:F159)), ROW(F146:F159)-MIN(ROW(F146:F159))+1, ""), ROW() -145 )), "")</f>
        <v/>
      </c>
      <c r="AM147" s="13" t="str">
        <f t="array" ref="AM147">IFERROR(INDEX(E146:E159, SMALL(IF(ISNUMBER(SEARCH("JV2",F146:F159)), ROW(F146:F159)-MIN(ROW(F146:F159))+1, ""), ROW() -145 )), "")</f>
        <v/>
      </c>
    </row>
    <row r="148" spans="2:39" s="13" customFormat="1" ht="15" customHeight="1">
      <c r="B148" s="21" t="s">
        <v>303</v>
      </c>
      <c r="C148" s="1"/>
      <c r="D148" s="22" t="s">
        <v>308</v>
      </c>
      <c r="E148" s="1" t="s">
        <v>309</v>
      </c>
      <c r="F148" s="94" t="s">
        <v>14</v>
      </c>
      <c r="G148" s="24"/>
      <c r="H148" s="25">
        <v>4455</v>
      </c>
      <c r="I148" s="24"/>
      <c r="J148" s="25" t="b">
        <v>0</v>
      </c>
      <c r="K148" s="19"/>
      <c r="L148" s="26"/>
      <c r="M148" s="27"/>
      <c r="AB148" s="13" t="str">
        <f t="array" ref="AB148">IFERROR(INDEX(B146:B159, SMALL(IF("V"=F146:F159, ROW(F146:F159)-MIN(ROW(F146:F159))+1, ""), ROW() -145 )), "")</f>
        <v>Shawnee State University</v>
      </c>
      <c r="AC148" s="13">
        <f t="array" ref="AC148">IFERROR(INDEX(C146:C159, SMALL(IF("V"=F146:F159, ROW(F146:F159)-MIN(ROW(F146:F159))+1, ""), ROW() -145 )), "")</f>
        <v>0</v>
      </c>
      <c r="AD148" s="13" t="str">
        <f t="array" ref="AD148">IFERROR(INDEX(D146:D159, SMALL(IF("V"=F146:F159, ROW(F146:F159)-MIN(ROW(F146:F159))+1, ""), ROW() -145 )), "")</f>
        <v>6487-209</v>
      </c>
      <c r="AE148" s="13" t="str">
        <f t="array" ref="AE148">IFERROR(INDEX(E146:E159, SMALL(IF("V"=F146:F159, ROW(F146:F159)-MIN(ROW(F146:F159))+1, ""), ROW() -145 )), "")</f>
        <v>Cameron Walker</v>
      </c>
      <c r="AF148" s="13" t="str">
        <f t="array" ref="AF148">IFERROR(INDEX(B146:B159, SMALL(IF(ISNUMBER(SEARCH("JV1",F146:F159)), ROW(F146:F159)-MIN(ROW(F146:F159))+1, ""), ROW() -145 )), "")</f>
        <v/>
      </c>
      <c r="AG148" s="13" t="str">
        <f t="array" ref="AG148">IFERROR(INDEX(C146:C159, SMALL(IF(ISNUMBER(SEARCH("JV1",F146:F159)), ROW(F146:F159)-MIN(ROW(F146:F159))+1, ""), ROW() -145 )), "")</f>
        <v/>
      </c>
      <c r="AH148" s="13" t="str">
        <f t="array" ref="AH148">IFERROR(INDEX(D146:D159, SMALL(IF(ISNUMBER(SEARCH("JV1",F146:F159)), ROW(F146:F159)-MIN(ROW(F146:F159))+1, ""), ROW() -145 )), "")</f>
        <v/>
      </c>
      <c r="AI148" s="13" t="str">
        <f t="array" ref="AI148">IFERROR(INDEX(E146:E159, SMALL(IF(ISNUMBER(SEARCH("JV1",F146:F159)), ROW(F146:F159)-MIN(ROW(F146:F159))+1, ""), ROW() -145 )), "")</f>
        <v/>
      </c>
      <c r="AJ148" s="13" t="str">
        <f t="array" ref="AJ148">IFERROR(INDEX(B146:B159, SMALL(IF(ISNUMBER(SEARCH("JV2",F146:F159)), ROW(F146:F159)-MIN(ROW(F146:F159))+1, ""), ROW() -145 )), "")</f>
        <v/>
      </c>
      <c r="AK148" s="13" t="str">
        <f t="array" ref="AK148">IFERROR(INDEX(C146:C159, SMALL(IF(ISNUMBER(SEARCH("JV2",F146:F159)), ROW(F146:F159)-MIN(ROW(F146:F159))+1, ""), ROW() -145 )), "")</f>
        <v/>
      </c>
      <c r="AL148" s="13" t="str">
        <f t="array" ref="AL148">IFERROR(INDEX(D146:D159, SMALL(IF(ISNUMBER(SEARCH("JV2",F146:F159)), ROW(F146:F159)-MIN(ROW(F146:F159))+1, ""), ROW() -145 )), "")</f>
        <v/>
      </c>
      <c r="AM148" s="13" t="str">
        <f t="array" ref="AM148">IFERROR(INDEX(E146:E159, SMALL(IF(ISNUMBER(SEARCH("JV2",F146:F159)), ROW(F146:F159)-MIN(ROW(F146:F159))+1, ""), ROW() -145 )), "")</f>
        <v/>
      </c>
    </row>
    <row r="149" spans="2:39" s="13" customFormat="1" ht="15" customHeight="1">
      <c r="B149" s="21" t="s">
        <v>303</v>
      </c>
      <c r="C149" s="1"/>
      <c r="D149" s="22" t="s">
        <v>310</v>
      </c>
      <c r="E149" s="1" t="s">
        <v>311</v>
      </c>
      <c r="F149" s="94" t="s">
        <v>30</v>
      </c>
      <c r="G149" s="24"/>
      <c r="H149" s="25">
        <v>4455</v>
      </c>
      <c r="I149" s="24"/>
      <c r="J149" s="25" t="b">
        <v>0</v>
      </c>
      <c r="K149" s="19"/>
      <c r="L149" s="26"/>
      <c r="M149" s="27"/>
      <c r="AB149" s="13" t="str">
        <f t="array" ref="AB149">IFERROR(INDEX(B146:B159, SMALL(IF("V"=F146:F159, ROW(F146:F159)-MIN(ROW(F146:F159))+1, ""), ROW() -145 )), "")</f>
        <v>Shawnee State University</v>
      </c>
      <c r="AC149" s="13">
        <f t="array" ref="AC149">IFERROR(INDEX(C146:C159, SMALL(IF("V"=F146:F159, ROW(F146:F159)-MIN(ROW(F146:F159))+1, ""), ROW() -145 )), "")</f>
        <v>0</v>
      </c>
      <c r="AD149" s="13" t="str">
        <f t="array" ref="AD149">IFERROR(INDEX(D146:D159, SMALL(IF("V"=F146:F159, ROW(F146:F159)-MIN(ROW(F146:F159))+1, ""), ROW() -145 )), "")</f>
        <v>6450-8719</v>
      </c>
      <c r="AE149" s="13" t="str">
        <f t="array" ref="AE149">IFERROR(INDEX(E146:E159, SMALL(IF("V"=F146:F159, ROW(F146:F159)-MIN(ROW(F146:F159))+1, ""), ROW() -145 )), "")</f>
        <v>Jordan Hughes</v>
      </c>
      <c r="AF149" s="13" t="str">
        <f t="array" ref="AF149">IFERROR(INDEX(B146:B159, SMALL(IF(ISNUMBER(SEARCH("JV1",F146:F159)), ROW(F146:F159)-MIN(ROW(F146:F159))+1, ""), ROW() -145 )), "")</f>
        <v/>
      </c>
      <c r="AG149" s="13" t="str">
        <f t="array" ref="AG149">IFERROR(INDEX(C146:C159, SMALL(IF(ISNUMBER(SEARCH("JV1",F146:F159)), ROW(F146:F159)-MIN(ROW(F146:F159))+1, ""), ROW() -145 )), "")</f>
        <v/>
      </c>
      <c r="AH149" s="13" t="str">
        <f t="array" ref="AH149">IFERROR(INDEX(D146:D159, SMALL(IF(ISNUMBER(SEARCH("JV1",F146:F159)), ROW(F146:F159)-MIN(ROW(F146:F159))+1, ""), ROW() -145 )), "")</f>
        <v/>
      </c>
      <c r="AI149" s="13" t="str">
        <f t="array" ref="AI149">IFERROR(INDEX(E146:E159, SMALL(IF(ISNUMBER(SEARCH("JV1",F146:F159)), ROW(F146:F159)-MIN(ROW(F146:F159))+1, ""), ROW() -145 )), "")</f>
        <v/>
      </c>
      <c r="AJ149" s="13" t="str">
        <f t="array" ref="AJ149">IFERROR(INDEX(B146:B159, SMALL(IF(ISNUMBER(SEARCH("JV2",F146:F159)), ROW(F146:F159)-MIN(ROW(F146:F159))+1, ""), ROW() -145 )), "")</f>
        <v/>
      </c>
      <c r="AK149" s="13" t="str">
        <f t="array" ref="AK149">IFERROR(INDEX(C146:C159, SMALL(IF(ISNUMBER(SEARCH("JV2",F146:F159)), ROW(F146:F159)-MIN(ROW(F146:F159))+1, ""), ROW() -145 )), "")</f>
        <v/>
      </c>
      <c r="AL149" s="13" t="str">
        <f t="array" ref="AL149">IFERROR(INDEX(D146:D159, SMALL(IF(ISNUMBER(SEARCH("JV2",F146:F159)), ROW(F146:F159)-MIN(ROW(F146:F159))+1, ""), ROW() -145 )), "")</f>
        <v/>
      </c>
      <c r="AM149" s="13" t="str">
        <f t="array" ref="AM149">IFERROR(INDEX(E146:E159, SMALL(IF(ISNUMBER(SEARCH("JV2",F146:F159)), ROW(F146:F159)-MIN(ROW(F146:F159))+1, ""), ROW() -145 )), "")</f>
        <v/>
      </c>
    </row>
    <row r="150" spans="2:39" s="13" customFormat="1" ht="15" customHeight="1">
      <c r="B150" s="21" t="s">
        <v>303</v>
      </c>
      <c r="C150" s="1"/>
      <c r="D150" s="22" t="s">
        <v>312</v>
      </c>
      <c r="E150" s="1" t="s">
        <v>313</v>
      </c>
      <c r="F150" s="94" t="s">
        <v>30</v>
      </c>
      <c r="G150" s="24"/>
      <c r="H150" s="25">
        <v>4455</v>
      </c>
      <c r="I150" s="24"/>
      <c r="J150" s="25" t="b">
        <v>0</v>
      </c>
      <c r="K150" s="19"/>
      <c r="L150" s="26"/>
      <c r="M150" s="27"/>
      <c r="AB150" s="13" t="str">
        <f t="array" ref="AB150">IFERROR(INDEX(B146:B159, SMALL(IF("V"=F146:F159, ROW(F146:F159)-MIN(ROW(F146:F159))+1, ""), ROW() -145 )), "")</f>
        <v>Shawnee State University</v>
      </c>
      <c r="AC150" s="13">
        <f t="array" ref="AC150">IFERROR(INDEX(C146:C159, SMALL(IF("V"=F146:F159, ROW(F146:F159)-MIN(ROW(F146:F159))+1, ""), ROW() -145 )), "")</f>
        <v>0</v>
      </c>
      <c r="AD150" s="13" t="str">
        <f t="array" ref="AD150">IFERROR(INDEX(D146:D159, SMALL(IF("V"=F146:F159, ROW(F146:F159)-MIN(ROW(F146:F159))+1, ""), ROW() -145 )), "")</f>
        <v>18-5095</v>
      </c>
      <c r="AE150" s="13" t="str">
        <f t="array" ref="AE150">IFERROR(INDEX(E146:E159, SMALL(IF("V"=F146:F159, ROW(F146:F159)-MIN(ROW(F146:F159))+1, ""), ROW() -145 )), "")</f>
        <v>Rodney Gorley</v>
      </c>
      <c r="AF150" s="13" t="str">
        <f t="array" ref="AF150">IFERROR(INDEX(B146:B159, SMALL(IF(ISNUMBER(SEARCH("JV1",F146:F159)), ROW(F146:F159)-MIN(ROW(F146:F159))+1, ""), ROW() -145 )), "")</f>
        <v/>
      </c>
      <c r="AG150" s="13" t="str">
        <f t="array" ref="AG150">IFERROR(INDEX(C146:C159, SMALL(IF(ISNUMBER(SEARCH("JV1",F146:F159)), ROW(F146:F159)-MIN(ROW(F146:F159))+1, ""), ROW() -145 )), "")</f>
        <v/>
      </c>
      <c r="AH150" s="13" t="str">
        <f t="array" ref="AH150">IFERROR(INDEX(D146:D159, SMALL(IF(ISNUMBER(SEARCH("JV1",F146:F159)), ROW(F146:F159)-MIN(ROW(F146:F159))+1, ""), ROW() -145 )), "")</f>
        <v/>
      </c>
      <c r="AI150" s="13" t="str">
        <f t="array" ref="AI150">IFERROR(INDEX(E146:E159, SMALL(IF(ISNUMBER(SEARCH("JV1",F146:F159)), ROW(F146:F159)-MIN(ROW(F146:F159))+1, ""), ROW() -145 )), "")</f>
        <v/>
      </c>
      <c r="AJ150" s="13" t="str">
        <f t="array" ref="AJ150">IFERROR(INDEX(B146:B159, SMALL(IF(ISNUMBER(SEARCH("JV2",F146:F159)), ROW(F146:F159)-MIN(ROW(F146:F159))+1, ""), ROW() -145 )), "")</f>
        <v/>
      </c>
      <c r="AK150" s="13" t="str">
        <f t="array" ref="AK150">IFERROR(INDEX(C146:C159, SMALL(IF(ISNUMBER(SEARCH("JV2",F146:F159)), ROW(F146:F159)-MIN(ROW(F146:F159))+1, ""), ROW() -145 )), "")</f>
        <v/>
      </c>
      <c r="AL150" s="13" t="str">
        <f t="array" ref="AL150">IFERROR(INDEX(D146:D159, SMALL(IF(ISNUMBER(SEARCH("JV2",F146:F159)), ROW(F146:F159)-MIN(ROW(F146:F159))+1, ""), ROW() -145 )), "")</f>
        <v/>
      </c>
      <c r="AM150" s="13" t="str">
        <f t="array" ref="AM150">IFERROR(INDEX(E146:E159, SMALL(IF(ISNUMBER(SEARCH("JV2",F146:F159)), ROW(F146:F159)-MIN(ROW(F146:F159))+1, ""), ROW() -145 )), "")</f>
        <v/>
      </c>
    </row>
    <row r="151" spans="2:39" s="13" customFormat="1" ht="15" customHeight="1">
      <c r="B151" s="21" t="s">
        <v>303</v>
      </c>
      <c r="C151" s="1"/>
      <c r="D151" s="22" t="s">
        <v>314</v>
      </c>
      <c r="E151" s="1" t="s">
        <v>315</v>
      </c>
      <c r="F151" s="94" t="s">
        <v>30</v>
      </c>
      <c r="G151" s="24"/>
      <c r="H151" s="25">
        <v>4455</v>
      </c>
      <c r="I151" s="24"/>
      <c r="J151" s="25" t="b">
        <v>0</v>
      </c>
      <c r="K151" s="19"/>
      <c r="L151" s="26"/>
      <c r="M151" s="27"/>
      <c r="AB151" s="13" t="str">
        <f t="array" ref="AB151">IFERROR(INDEX(B146:B159, SMALL(IF("V"=F146:F159, ROW(F146:F159)-MIN(ROW(F146:F159))+1, ""), ROW() -145 )), "")</f>
        <v>Shawnee State University</v>
      </c>
      <c r="AC151" s="13">
        <f t="array" ref="AC151">IFERROR(INDEX(C146:C159, SMALL(IF("V"=F146:F159, ROW(F146:F159)-MIN(ROW(F146:F159))+1, ""), ROW() -145 )), "")</f>
        <v>0</v>
      </c>
      <c r="AD151" s="13" t="str">
        <f t="array" ref="AD151">IFERROR(INDEX(D146:D159, SMALL(IF("V"=F146:F159, ROW(F146:F159)-MIN(ROW(F146:F159))+1, ""), ROW() -145 )), "")</f>
        <v>7914-52475</v>
      </c>
      <c r="AE151" s="13" t="str">
        <f t="array" ref="AE151">IFERROR(INDEX(E146:E159, SMALL(IF("V"=F146:F159, ROW(F146:F159)-MIN(ROW(F146:F159))+1, ""), ROW() -145 )), "")</f>
        <v>Tyler Roberts</v>
      </c>
      <c r="AF151" s="13" t="str">
        <f t="array" ref="AF151">IFERROR(INDEX(B146:B159, SMALL(IF(ISNUMBER(SEARCH("JV1",F146:F159)), ROW(F146:F159)-MIN(ROW(F146:F159))+1, ""), ROW() -145 )), "")</f>
        <v/>
      </c>
      <c r="AG151" s="13" t="str">
        <f t="array" ref="AG151">IFERROR(INDEX(C146:C159, SMALL(IF(ISNUMBER(SEARCH("JV1",F146:F159)), ROW(F146:F159)-MIN(ROW(F146:F159))+1, ""), ROW() -145 )), "")</f>
        <v/>
      </c>
      <c r="AH151" s="13" t="str">
        <f t="array" ref="AH151">IFERROR(INDEX(D146:D159, SMALL(IF(ISNUMBER(SEARCH("JV1",F146:F159)), ROW(F146:F159)-MIN(ROW(F146:F159))+1, ""), ROW() -145 )), "")</f>
        <v/>
      </c>
      <c r="AI151" s="13" t="str">
        <f t="array" ref="AI151">IFERROR(INDEX(E146:E159, SMALL(IF(ISNUMBER(SEARCH("JV1",F146:F159)), ROW(F146:F159)-MIN(ROW(F146:F159))+1, ""), ROW() -145 )), "")</f>
        <v/>
      </c>
      <c r="AJ151" s="13" t="str">
        <f t="array" ref="AJ151">IFERROR(INDEX(B146:B159, SMALL(IF(ISNUMBER(SEARCH("JV2",F146:F159)), ROW(F146:F159)-MIN(ROW(F146:F159))+1, ""), ROW() -145 )), "")</f>
        <v/>
      </c>
      <c r="AK151" s="13" t="str">
        <f t="array" ref="AK151">IFERROR(INDEX(C146:C159, SMALL(IF(ISNUMBER(SEARCH("JV2",F146:F159)), ROW(F146:F159)-MIN(ROW(F146:F159))+1, ""), ROW() -145 )), "")</f>
        <v/>
      </c>
      <c r="AL151" s="13" t="str">
        <f t="array" ref="AL151">IFERROR(INDEX(D146:D159, SMALL(IF(ISNUMBER(SEARCH("JV2",F146:F159)), ROW(F146:F159)-MIN(ROW(F146:F159))+1, ""), ROW() -145 )), "")</f>
        <v/>
      </c>
      <c r="AM151" s="13" t="str">
        <f t="array" ref="AM151">IFERROR(INDEX(E146:E159, SMALL(IF(ISNUMBER(SEARCH("JV2",F146:F159)), ROW(F146:F159)-MIN(ROW(F146:F159))+1, ""), ROW() -145 )), "")</f>
        <v/>
      </c>
    </row>
    <row r="152" spans="2:39" s="13" customFormat="1" ht="15" customHeight="1">
      <c r="B152" s="21" t="s">
        <v>303</v>
      </c>
      <c r="C152" s="1"/>
      <c r="D152" s="22" t="s">
        <v>316</v>
      </c>
      <c r="E152" s="1" t="s">
        <v>317</v>
      </c>
      <c r="F152" s="94" t="s">
        <v>14</v>
      </c>
      <c r="G152" s="24"/>
      <c r="H152" s="25">
        <v>4455</v>
      </c>
      <c r="I152" s="24"/>
      <c r="J152" s="25" t="b">
        <v>0</v>
      </c>
      <c r="K152" s="19"/>
      <c r="L152" s="26"/>
      <c r="M152" s="27"/>
      <c r="AB152" s="13" t="str">
        <f t="array" ref="AB152">IFERROR(INDEX(B146:B159, SMALL(IF("V"=F146:F159, ROW(F146:F159)-MIN(ROW(F146:F159))+1, ""), ROW() -145 )), "")</f>
        <v>Shawnee State University</v>
      </c>
      <c r="AC152" s="13">
        <f t="array" ref="AC152">IFERROR(INDEX(C146:C159, SMALL(IF("V"=F146:F159, ROW(F146:F159)-MIN(ROW(F146:F159))+1, ""), ROW() -145 )), "")</f>
        <v>0</v>
      </c>
      <c r="AD152" s="13" t="str">
        <f t="array" ref="AD152">IFERROR(INDEX(D146:D159, SMALL(IF("V"=F146:F159, ROW(F146:F159)-MIN(ROW(F146:F159))+1, ""), ROW() -145 )), "")</f>
        <v>7914-46469</v>
      </c>
      <c r="AE152" s="13" t="str">
        <f t="array" ref="AE152">IFERROR(INDEX(E146:E159, SMALL(IF("V"=F146:F159, ROW(F146:F159)-MIN(ROW(F146:F159))+1, ""), ROW() -145 )), "")</f>
        <v>Zach Otto</v>
      </c>
      <c r="AF152" s="13" t="str">
        <f t="array" ref="AF152">IFERROR(INDEX(B146:B159, SMALL(IF(ISNUMBER(SEARCH("JV1",F146:F159)), ROW(F146:F159)-MIN(ROW(F146:F159))+1, ""), ROW() -145 )), "")</f>
        <v/>
      </c>
      <c r="AG152" s="13" t="str">
        <f t="array" ref="AG152">IFERROR(INDEX(C146:C159, SMALL(IF(ISNUMBER(SEARCH("JV1",F146:F159)), ROW(F146:F159)-MIN(ROW(F146:F159))+1, ""), ROW() -145 )), "")</f>
        <v/>
      </c>
      <c r="AH152" s="13" t="str">
        <f t="array" ref="AH152">IFERROR(INDEX(D146:D159, SMALL(IF(ISNUMBER(SEARCH("JV1",F146:F159)), ROW(F146:F159)-MIN(ROW(F146:F159))+1, ""), ROW() -145 )), "")</f>
        <v/>
      </c>
      <c r="AI152" s="13" t="str">
        <f t="array" ref="AI152">IFERROR(INDEX(E146:E159, SMALL(IF(ISNUMBER(SEARCH("JV1",F146:F159)), ROW(F146:F159)-MIN(ROW(F146:F159))+1, ""), ROW() -145 )), "")</f>
        <v/>
      </c>
      <c r="AJ152" s="13" t="str">
        <f t="array" ref="AJ152">IFERROR(INDEX(B146:B159, SMALL(IF(ISNUMBER(SEARCH("JV2",F146:F159)), ROW(F146:F159)-MIN(ROW(F146:F159))+1, ""), ROW() -145 )), "")</f>
        <v/>
      </c>
      <c r="AK152" s="13" t="str">
        <f t="array" ref="AK152">IFERROR(INDEX(C146:C159, SMALL(IF(ISNUMBER(SEARCH("JV2",F146:F159)), ROW(F146:F159)-MIN(ROW(F146:F159))+1, ""), ROW() -145 )), "")</f>
        <v/>
      </c>
      <c r="AL152" s="13" t="str">
        <f t="array" ref="AL152">IFERROR(INDEX(D146:D159, SMALL(IF(ISNUMBER(SEARCH("JV2",F146:F159)), ROW(F146:F159)-MIN(ROW(F146:F159))+1, ""), ROW() -145 )), "")</f>
        <v/>
      </c>
      <c r="AM152" s="13" t="str">
        <f t="array" ref="AM152">IFERROR(INDEX(E146:E159, SMALL(IF(ISNUMBER(SEARCH("JV2",F146:F159)), ROW(F146:F159)-MIN(ROW(F146:F159))+1, ""), ROW() -145 )), "")</f>
        <v/>
      </c>
    </row>
    <row r="153" spans="2:39" s="13" customFormat="1" ht="15" customHeight="1">
      <c r="B153" s="21" t="s">
        <v>303</v>
      </c>
      <c r="C153" s="1"/>
      <c r="D153" s="22" t="s">
        <v>318</v>
      </c>
      <c r="E153" s="1" t="s">
        <v>319</v>
      </c>
      <c r="F153" s="94" t="s">
        <v>30</v>
      </c>
      <c r="G153" s="24"/>
      <c r="H153" s="25">
        <v>4455</v>
      </c>
      <c r="I153" s="24"/>
      <c r="J153" s="25" t="b">
        <v>0</v>
      </c>
      <c r="K153" s="19"/>
      <c r="L153" s="26"/>
      <c r="M153" s="27"/>
      <c r="AB153" s="13" t="str">
        <f t="array" ref="AB153">IFERROR(INDEX(B146:B159, SMALL(IF("V"=F146:F159, ROW(F146:F159)-MIN(ROW(F146:F159))+1, ""), ROW() -145 )), "")</f>
        <v/>
      </c>
      <c r="AC153" s="13" t="str">
        <f t="array" ref="AC153">IFERROR(INDEX(C146:C159, SMALL(IF("V"=F146:F159, ROW(F146:F159)-MIN(ROW(F146:F159))+1, ""), ROW() -145 )), "")</f>
        <v/>
      </c>
      <c r="AD153" s="13" t="str">
        <f t="array" ref="AD153">IFERROR(INDEX(D146:D159, SMALL(IF("V"=F146:F159, ROW(F146:F159)-MIN(ROW(F146:F159))+1, ""), ROW() -145 )), "")</f>
        <v/>
      </c>
      <c r="AE153" s="13" t="str">
        <f t="array" ref="AE153">IFERROR(INDEX(E146:E159, SMALL(IF("V"=F146:F159, ROW(F146:F159)-MIN(ROW(F146:F159))+1, ""), ROW() -145 )), "")</f>
        <v/>
      </c>
      <c r="AF153" s="13" t="str">
        <f t="array" ref="AF153">IFERROR(INDEX(B146:B159, SMALL(IF(ISNUMBER(SEARCH("JV1",F146:F159)), ROW(F146:F159)-MIN(ROW(F146:F159))+1, ""), ROW() -145 )), "")</f>
        <v/>
      </c>
      <c r="AG153" s="13" t="str">
        <f t="array" ref="AG153">IFERROR(INDEX(C146:C159, SMALL(IF(ISNUMBER(SEARCH("JV1",F146:F159)), ROW(F146:F159)-MIN(ROW(F146:F159))+1, ""), ROW() -145 )), "")</f>
        <v/>
      </c>
      <c r="AH153" s="13" t="str">
        <f t="array" ref="AH153">IFERROR(INDEX(D146:D159, SMALL(IF(ISNUMBER(SEARCH("JV1",F146:F159)), ROW(F146:F159)-MIN(ROW(F146:F159))+1, ""), ROW() -145 )), "")</f>
        <v/>
      </c>
      <c r="AI153" s="13" t="str">
        <f t="array" ref="AI153">IFERROR(INDEX(E146:E159, SMALL(IF(ISNUMBER(SEARCH("JV1",F146:F159)), ROW(F146:F159)-MIN(ROW(F146:F159))+1, ""), ROW() -145 )), "")</f>
        <v/>
      </c>
      <c r="AJ153" s="13" t="str">
        <f t="array" ref="AJ153">IFERROR(INDEX(B146:B159, SMALL(IF(ISNUMBER(SEARCH("JV2",F146:F159)), ROW(F146:F159)-MIN(ROW(F146:F159))+1, ""), ROW() -145 )), "")</f>
        <v/>
      </c>
      <c r="AK153" s="13" t="str">
        <f t="array" ref="AK153">IFERROR(INDEX(C146:C159, SMALL(IF(ISNUMBER(SEARCH("JV2",F146:F159)), ROW(F146:F159)-MIN(ROW(F146:F159))+1, ""), ROW() -145 )), "")</f>
        <v/>
      </c>
      <c r="AL153" s="13" t="str">
        <f t="array" ref="AL153">IFERROR(INDEX(D146:D159, SMALL(IF(ISNUMBER(SEARCH("JV2",F146:F159)), ROW(F146:F159)-MIN(ROW(F146:F159))+1, ""), ROW() -145 )), "")</f>
        <v/>
      </c>
      <c r="AM153" s="13" t="str">
        <f t="array" ref="AM153">IFERROR(INDEX(E146:E159, SMALL(IF(ISNUMBER(SEARCH("JV2",F146:F159)), ROW(F146:F159)-MIN(ROW(F146:F159))+1, ""), ROW() -145 )), "")</f>
        <v/>
      </c>
    </row>
    <row r="154" spans="2:39" s="13" customFormat="1" ht="15" customHeight="1">
      <c r="B154" s="21" t="s">
        <v>303</v>
      </c>
      <c r="C154" s="1"/>
      <c r="D154" s="22" t="s">
        <v>320</v>
      </c>
      <c r="E154" s="1" t="s">
        <v>321</v>
      </c>
      <c r="F154" s="94" t="s">
        <v>30</v>
      </c>
      <c r="G154" s="24"/>
      <c r="H154" s="25">
        <v>4455</v>
      </c>
      <c r="I154" s="24"/>
      <c r="J154" s="25" t="b">
        <v>0</v>
      </c>
      <c r="K154" s="19"/>
      <c r="L154" s="26"/>
      <c r="M154" s="27"/>
    </row>
    <row r="155" spans="2:39" s="13" customFormat="1" ht="15" customHeight="1">
      <c r="B155" s="21" t="s">
        <v>303</v>
      </c>
      <c r="C155" s="1"/>
      <c r="D155" s="22" t="s">
        <v>322</v>
      </c>
      <c r="E155" s="1" t="s">
        <v>323</v>
      </c>
      <c r="F155" s="94" t="s">
        <v>30</v>
      </c>
      <c r="G155" s="24"/>
      <c r="H155" s="25">
        <v>4455</v>
      </c>
      <c r="I155" s="24"/>
      <c r="J155" s="25" t="b">
        <v>0</v>
      </c>
      <c r="K155" s="19"/>
      <c r="L155" s="26"/>
      <c r="M155" s="27"/>
    </row>
    <row r="156" spans="2:39" s="13" customFormat="1" ht="15" customHeight="1">
      <c r="B156" s="21" t="s">
        <v>303</v>
      </c>
      <c r="C156" s="1"/>
      <c r="D156" s="22" t="s">
        <v>324</v>
      </c>
      <c r="E156" s="1" t="s">
        <v>325</v>
      </c>
      <c r="F156" s="94" t="s">
        <v>14</v>
      </c>
      <c r="G156" s="24"/>
      <c r="H156" s="25">
        <v>4455</v>
      </c>
      <c r="I156" s="24"/>
      <c r="J156" s="25" t="b">
        <v>0</v>
      </c>
      <c r="K156" s="19"/>
      <c r="L156" s="26"/>
      <c r="M156" s="27"/>
    </row>
    <row r="157" spans="2:39" s="13" customFormat="1" ht="15" customHeight="1">
      <c r="B157" s="21" t="s">
        <v>303</v>
      </c>
      <c r="C157" s="1"/>
      <c r="D157" s="22" t="s">
        <v>326</v>
      </c>
      <c r="E157" s="1" t="s">
        <v>327</v>
      </c>
      <c r="F157" s="94" t="s">
        <v>14</v>
      </c>
      <c r="G157" s="24"/>
      <c r="H157" s="25">
        <v>4455</v>
      </c>
      <c r="I157" s="24"/>
      <c r="J157" s="25" t="b">
        <v>0</v>
      </c>
      <c r="K157" s="19"/>
      <c r="L157" s="26"/>
      <c r="M157" s="27"/>
    </row>
    <row r="158" spans="2:39" s="13" customFormat="1" ht="15" customHeight="1">
      <c r="B158" s="21" t="s">
        <v>303</v>
      </c>
      <c r="C158" s="1"/>
      <c r="D158" s="22" t="s">
        <v>328</v>
      </c>
      <c r="E158" s="1" t="s">
        <v>329</v>
      </c>
      <c r="F158" s="94" t="s">
        <v>14</v>
      </c>
      <c r="G158" s="24"/>
      <c r="H158" s="25">
        <v>4455</v>
      </c>
      <c r="I158" s="24"/>
      <c r="J158" s="25" t="b">
        <v>0</v>
      </c>
      <c r="K158" s="19"/>
      <c r="L158" s="26"/>
      <c r="M158" s="27"/>
    </row>
    <row r="159" spans="2:39" s="13" customFormat="1" ht="15" customHeight="1">
      <c r="B159" s="21" t="s">
        <v>303</v>
      </c>
      <c r="C159" s="1"/>
      <c r="D159" s="22" t="s">
        <v>330</v>
      </c>
      <c r="E159" s="1" t="s">
        <v>331</v>
      </c>
      <c r="F159" s="94" t="s">
        <v>30</v>
      </c>
      <c r="G159" s="24"/>
      <c r="H159" s="25">
        <v>4455</v>
      </c>
      <c r="I159" s="24"/>
      <c r="J159" s="25" t="b">
        <v>0</v>
      </c>
      <c r="K159" s="19"/>
      <c r="L159" s="26"/>
      <c r="M159" s="27"/>
    </row>
    <row r="160" spans="2:39" s="13" customFormat="1" ht="15" customHeight="1">
      <c r="B160" s="21" t="s">
        <v>332</v>
      </c>
      <c r="C160" s="1"/>
      <c r="D160" s="22" t="s">
        <v>333</v>
      </c>
      <c r="E160" s="1" t="s">
        <v>334</v>
      </c>
      <c r="F160" s="94" t="s">
        <v>14</v>
      </c>
      <c r="G160" s="24"/>
      <c r="H160" s="25">
        <v>4386</v>
      </c>
      <c r="I160" s="24"/>
      <c r="J160" s="25" t="b">
        <v>0</v>
      </c>
      <c r="K160" s="19"/>
      <c r="L160" s="26"/>
      <c r="M160" s="27"/>
      <c r="AB160" s="13" t="str">
        <f t="array" ref="AB160">IFERROR(INDEX(B160:B167, SMALL(IF("V"=F160:F167, ROW(F160:F167)-MIN(ROW(F160:F167))+1, ""), ROW() -159 )), "")</f>
        <v>Tennessee Wesleyan College</v>
      </c>
      <c r="AC160" s="13">
        <f t="array" ref="AC160">IFERROR(INDEX(C160:C167, SMALL(IF("V"=F160:F167, ROW(F160:F167)-MIN(ROW(F160:F167))+1, ""), ROW() -159 )), "")</f>
        <v>0</v>
      </c>
      <c r="AD160" s="13" t="str">
        <f t="array" ref="AD160">IFERROR(INDEX(D160:D167, SMALL(IF("V"=F160:F167, ROW(F160:F167)-MIN(ROW(F160:F167))+1, ""), ROW() -159 )), "")</f>
        <v>11-292230</v>
      </c>
      <c r="AE160" s="13" t="str">
        <f t="array" ref="AE160">IFERROR(INDEX(E160:E167, SMALL(IF("V"=F160:F167, ROW(F160:F167)-MIN(ROW(F160:F167))+1, ""), ROW() -159 )), "")</f>
        <v>Briton Helton</v>
      </c>
      <c r="AF160" s="13" t="str">
        <f t="array" ref="AF160">IFERROR(INDEX(B160:B167, SMALL(IF(ISNUMBER(SEARCH("JV1",F160:F167)), ROW(F160:F167)-MIN(ROW(F160:F167))+1, ""), ROW() -159 )), "")</f>
        <v/>
      </c>
      <c r="AG160" s="13" t="str">
        <f t="array" ref="AG160">IFERROR(INDEX(C160:C167, SMALL(IF(ISNUMBER(SEARCH("JV1",F160:F167)), ROW(F160:F167)-MIN(ROW(F160:F167))+1, ""), ROW() -159 )), "")</f>
        <v/>
      </c>
      <c r="AH160" s="13" t="str">
        <f t="array" ref="AH160">IFERROR(INDEX(D160:D167, SMALL(IF(ISNUMBER(SEARCH("JV1",F160:F167)), ROW(F160:F167)-MIN(ROW(F160:F167))+1, ""), ROW() -159 )), "")</f>
        <v/>
      </c>
      <c r="AI160" s="13" t="str">
        <f t="array" ref="AI160">IFERROR(INDEX(E160:E167, SMALL(IF(ISNUMBER(SEARCH("JV1",F160:F167)), ROW(F160:F167)-MIN(ROW(F160:F167))+1, ""), ROW() -159 )), "")</f>
        <v/>
      </c>
      <c r="AJ160" s="13" t="str">
        <f t="array" ref="AJ160">IFERROR(INDEX(B160:B167, SMALL(IF(ISNUMBER(SEARCH("JV2",F160:F167)), ROW(F160:F167)-MIN(ROW(F160:F167))+1, ""), ROW() -159 )), "")</f>
        <v/>
      </c>
      <c r="AK160" s="13" t="str">
        <f t="array" ref="AK160">IFERROR(INDEX(C160:C167, SMALL(IF(ISNUMBER(SEARCH("JV2",F160:F167)), ROW(F160:F167)-MIN(ROW(F160:F167))+1, ""), ROW() -159 )), "")</f>
        <v/>
      </c>
      <c r="AL160" s="13" t="str">
        <f t="array" ref="AL160">IFERROR(INDEX(D160:D167, SMALL(IF(ISNUMBER(SEARCH("JV2",F160:F167)), ROW(F160:F167)-MIN(ROW(F160:F167))+1, ""), ROW() -159 )), "")</f>
        <v/>
      </c>
      <c r="AM160" s="13" t="str">
        <f t="array" ref="AM160">IFERROR(INDEX(E160:E167, SMALL(IF(ISNUMBER(SEARCH("JV2",F160:F167)), ROW(F160:F167)-MIN(ROW(F160:F167))+1, ""), ROW() -159 )), "")</f>
        <v/>
      </c>
    </row>
    <row r="161" spans="2:39" s="13" customFormat="1" ht="15" customHeight="1">
      <c r="B161" s="21" t="s">
        <v>332</v>
      </c>
      <c r="C161" s="1"/>
      <c r="D161" s="22" t="s">
        <v>335</v>
      </c>
      <c r="E161" s="1" t="s">
        <v>336</v>
      </c>
      <c r="F161" s="94" t="s">
        <v>14</v>
      </c>
      <c r="G161" s="24"/>
      <c r="H161" s="25">
        <v>4386</v>
      </c>
      <c r="I161" s="24"/>
      <c r="J161" s="25" t="b">
        <v>0</v>
      </c>
      <c r="K161" s="19"/>
      <c r="L161" s="26"/>
      <c r="M161" s="27"/>
      <c r="AB161" s="13" t="str">
        <f t="array" ref="AB161">IFERROR(INDEX(B160:B167, SMALL(IF("V"=F160:F167, ROW(F160:F167)-MIN(ROW(F160:F167))+1, ""), ROW() -159 )), "")</f>
        <v>Tennessee Wesleyan College</v>
      </c>
      <c r="AC161" s="13">
        <f t="array" ref="AC161">IFERROR(INDEX(C160:C167, SMALL(IF("V"=F160:F167, ROW(F160:F167)-MIN(ROW(F160:F167))+1, ""), ROW() -159 )), "")</f>
        <v>0</v>
      </c>
      <c r="AD161" s="13" t="str">
        <f t="array" ref="AD161">IFERROR(INDEX(D160:D167, SMALL(IF("V"=F160:F167, ROW(F160:F167)-MIN(ROW(F160:F167))+1, ""), ROW() -159 )), "")</f>
        <v>8138-9941</v>
      </c>
      <c r="AE161" s="13" t="str">
        <f t="array" ref="AE161">IFERROR(INDEX(E160:E167, SMALL(IF("V"=F160:F167, ROW(F160:F167)-MIN(ROW(F160:F167))+1, ""), ROW() -159 )), "")</f>
        <v>C J Williams</v>
      </c>
      <c r="AF161" s="13" t="str">
        <f t="array" ref="AF161">IFERROR(INDEX(B160:B167, SMALL(IF(ISNUMBER(SEARCH("JV1",F160:F167)), ROW(F160:F167)-MIN(ROW(F160:F167))+1, ""), ROW() -159 )), "")</f>
        <v/>
      </c>
      <c r="AG161" s="13" t="str">
        <f t="array" ref="AG161">IFERROR(INDEX(C160:C167, SMALL(IF(ISNUMBER(SEARCH("JV1",F160:F167)), ROW(F160:F167)-MIN(ROW(F160:F167))+1, ""), ROW() -159 )), "")</f>
        <v/>
      </c>
      <c r="AH161" s="13" t="str">
        <f t="array" ref="AH161">IFERROR(INDEX(D160:D167, SMALL(IF(ISNUMBER(SEARCH("JV1",F160:F167)), ROW(F160:F167)-MIN(ROW(F160:F167))+1, ""), ROW() -159 )), "")</f>
        <v/>
      </c>
      <c r="AI161" s="13" t="str">
        <f t="array" ref="AI161">IFERROR(INDEX(E160:E167, SMALL(IF(ISNUMBER(SEARCH("JV1",F160:F167)), ROW(F160:F167)-MIN(ROW(F160:F167))+1, ""), ROW() -159 )), "")</f>
        <v/>
      </c>
      <c r="AJ161" s="13" t="str">
        <f t="array" ref="AJ161">IFERROR(INDEX(B160:B167, SMALL(IF(ISNUMBER(SEARCH("JV2",F160:F167)), ROW(F160:F167)-MIN(ROW(F160:F167))+1, ""), ROW() -159 )), "")</f>
        <v/>
      </c>
      <c r="AK161" s="13" t="str">
        <f t="array" ref="AK161">IFERROR(INDEX(C160:C167, SMALL(IF(ISNUMBER(SEARCH("JV2",F160:F167)), ROW(F160:F167)-MIN(ROW(F160:F167))+1, ""), ROW() -159 )), "")</f>
        <v/>
      </c>
      <c r="AL161" s="13" t="str">
        <f t="array" ref="AL161">IFERROR(INDEX(D160:D167, SMALL(IF(ISNUMBER(SEARCH("JV2",F160:F167)), ROW(F160:F167)-MIN(ROW(F160:F167))+1, ""), ROW() -159 )), "")</f>
        <v/>
      </c>
      <c r="AM161" s="13" t="str">
        <f t="array" ref="AM161">IFERROR(INDEX(E160:E167, SMALL(IF(ISNUMBER(SEARCH("JV2",F160:F167)), ROW(F160:F167)-MIN(ROW(F160:F167))+1, ""), ROW() -159 )), "")</f>
        <v/>
      </c>
    </row>
    <row r="162" spans="2:39" s="13" customFormat="1" ht="15" customHeight="1">
      <c r="B162" s="21" t="s">
        <v>332</v>
      </c>
      <c r="C162" s="1"/>
      <c r="D162" s="22" t="s">
        <v>337</v>
      </c>
      <c r="E162" s="1" t="s">
        <v>338</v>
      </c>
      <c r="F162" s="94" t="s">
        <v>14</v>
      </c>
      <c r="G162" s="24"/>
      <c r="H162" s="25">
        <v>4386</v>
      </c>
      <c r="I162" s="24"/>
      <c r="J162" s="25" t="b">
        <v>0</v>
      </c>
      <c r="K162" s="19"/>
      <c r="L162" s="26"/>
      <c r="M162" s="27"/>
      <c r="AB162" s="13" t="str">
        <f t="array" ref="AB162">IFERROR(INDEX(B160:B167, SMALL(IF("V"=F160:F167, ROW(F160:F167)-MIN(ROW(F160:F167))+1, ""), ROW() -159 )), "")</f>
        <v>Tennessee Wesleyan College</v>
      </c>
      <c r="AC162" s="13">
        <f t="array" ref="AC162">IFERROR(INDEX(C160:C167, SMALL(IF("V"=F160:F167, ROW(F160:F167)-MIN(ROW(F160:F167))+1, ""), ROW() -159 )), "")</f>
        <v>0</v>
      </c>
      <c r="AD162" s="13" t="str">
        <f t="array" ref="AD162">IFERROR(INDEX(D160:D167, SMALL(IF("V"=F160:F167, ROW(F160:F167)-MIN(ROW(F160:F167))+1, ""), ROW() -159 )), "")</f>
        <v>11-33724</v>
      </c>
      <c r="AE162" s="13" t="str">
        <f t="array" ref="AE162">IFERROR(INDEX(E160:E167, SMALL(IF("V"=F160:F167, ROW(F160:F167)-MIN(ROW(F160:F167))+1, ""), ROW() -159 )), "")</f>
        <v>Hunter Hardaway</v>
      </c>
      <c r="AF162" s="13" t="str">
        <f t="array" ref="AF162">IFERROR(INDEX(B160:B167, SMALL(IF(ISNUMBER(SEARCH("JV1",F160:F167)), ROW(F160:F167)-MIN(ROW(F160:F167))+1, ""), ROW() -159 )), "")</f>
        <v/>
      </c>
      <c r="AG162" s="13" t="str">
        <f t="array" ref="AG162">IFERROR(INDEX(C160:C167, SMALL(IF(ISNUMBER(SEARCH("JV1",F160:F167)), ROW(F160:F167)-MIN(ROW(F160:F167))+1, ""), ROW() -159 )), "")</f>
        <v/>
      </c>
      <c r="AH162" s="13" t="str">
        <f t="array" ref="AH162">IFERROR(INDEX(D160:D167, SMALL(IF(ISNUMBER(SEARCH("JV1",F160:F167)), ROW(F160:F167)-MIN(ROW(F160:F167))+1, ""), ROW() -159 )), "")</f>
        <v/>
      </c>
      <c r="AI162" s="13" t="str">
        <f t="array" ref="AI162">IFERROR(INDEX(E160:E167, SMALL(IF(ISNUMBER(SEARCH("JV1",F160:F167)), ROW(F160:F167)-MIN(ROW(F160:F167))+1, ""), ROW() -159 )), "")</f>
        <v/>
      </c>
      <c r="AJ162" s="13" t="str">
        <f t="array" ref="AJ162">IFERROR(INDEX(B160:B167, SMALL(IF(ISNUMBER(SEARCH("JV2",F160:F167)), ROW(F160:F167)-MIN(ROW(F160:F167))+1, ""), ROW() -159 )), "")</f>
        <v/>
      </c>
      <c r="AK162" s="13" t="str">
        <f t="array" ref="AK162">IFERROR(INDEX(C160:C167, SMALL(IF(ISNUMBER(SEARCH("JV2",F160:F167)), ROW(F160:F167)-MIN(ROW(F160:F167))+1, ""), ROW() -159 )), "")</f>
        <v/>
      </c>
      <c r="AL162" s="13" t="str">
        <f t="array" ref="AL162">IFERROR(INDEX(D160:D167, SMALL(IF(ISNUMBER(SEARCH("JV2",F160:F167)), ROW(F160:F167)-MIN(ROW(F160:F167))+1, ""), ROW() -159 )), "")</f>
        <v/>
      </c>
      <c r="AM162" s="13" t="str">
        <f t="array" ref="AM162">IFERROR(INDEX(E160:E167, SMALL(IF(ISNUMBER(SEARCH("JV2",F160:F167)), ROW(F160:F167)-MIN(ROW(F160:F167))+1, ""), ROW() -159 )), "")</f>
        <v/>
      </c>
    </row>
    <row r="163" spans="2:39" s="13" customFormat="1" ht="15" customHeight="1">
      <c r="B163" s="21" t="s">
        <v>332</v>
      </c>
      <c r="C163" s="1"/>
      <c r="D163" s="22" t="s">
        <v>339</v>
      </c>
      <c r="E163" s="1" t="s">
        <v>340</v>
      </c>
      <c r="F163" s="94" t="s">
        <v>14</v>
      </c>
      <c r="G163" s="24"/>
      <c r="H163" s="25">
        <v>4386</v>
      </c>
      <c r="I163" s="24"/>
      <c r="J163" s="25" t="b">
        <v>0</v>
      </c>
      <c r="K163" s="19"/>
      <c r="L163" s="26"/>
      <c r="M163" s="27"/>
      <c r="AB163" s="13" t="str">
        <f t="array" ref="AB163">IFERROR(INDEX(B160:B167, SMALL(IF("V"=F160:F167, ROW(F160:F167)-MIN(ROW(F160:F167))+1, ""), ROW() -159 )), "")</f>
        <v>Tennessee Wesleyan College</v>
      </c>
      <c r="AC163" s="13">
        <f t="array" ref="AC163">IFERROR(INDEX(C160:C167, SMALL(IF("V"=F160:F167, ROW(F160:F167)-MIN(ROW(F160:F167))+1, ""), ROW() -159 )), "")</f>
        <v>0</v>
      </c>
      <c r="AD163" s="13" t="str">
        <f t="array" ref="AD163">IFERROR(INDEX(D160:D167, SMALL(IF("V"=F160:F167, ROW(F160:F167)-MIN(ROW(F160:F167))+1, ""), ROW() -159 )), "")</f>
        <v>15-190184</v>
      </c>
      <c r="AE163" s="13" t="str">
        <f t="array" ref="AE163">IFERROR(INDEX(E160:E167, SMALL(IF("V"=F160:F167, ROW(F160:F167)-MIN(ROW(F160:F167))+1, ""), ROW() -159 )), "")</f>
        <v>Jacob Watts</v>
      </c>
      <c r="AF163" s="13" t="str">
        <f t="array" ref="AF163">IFERROR(INDEX(B160:B167, SMALL(IF(ISNUMBER(SEARCH("JV1",F160:F167)), ROW(F160:F167)-MIN(ROW(F160:F167))+1, ""), ROW() -159 )), "")</f>
        <v/>
      </c>
      <c r="AG163" s="13" t="str">
        <f t="array" ref="AG163">IFERROR(INDEX(C160:C167, SMALL(IF(ISNUMBER(SEARCH("JV1",F160:F167)), ROW(F160:F167)-MIN(ROW(F160:F167))+1, ""), ROW() -159 )), "")</f>
        <v/>
      </c>
      <c r="AH163" s="13" t="str">
        <f t="array" ref="AH163">IFERROR(INDEX(D160:D167, SMALL(IF(ISNUMBER(SEARCH("JV1",F160:F167)), ROW(F160:F167)-MIN(ROW(F160:F167))+1, ""), ROW() -159 )), "")</f>
        <v/>
      </c>
      <c r="AI163" s="13" t="str">
        <f t="array" ref="AI163">IFERROR(INDEX(E160:E167, SMALL(IF(ISNUMBER(SEARCH("JV1",F160:F167)), ROW(F160:F167)-MIN(ROW(F160:F167))+1, ""), ROW() -159 )), "")</f>
        <v/>
      </c>
      <c r="AJ163" s="13" t="str">
        <f t="array" ref="AJ163">IFERROR(INDEX(B160:B167, SMALL(IF(ISNUMBER(SEARCH("JV2",F160:F167)), ROW(F160:F167)-MIN(ROW(F160:F167))+1, ""), ROW() -159 )), "")</f>
        <v/>
      </c>
      <c r="AK163" s="13" t="str">
        <f t="array" ref="AK163">IFERROR(INDEX(C160:C167, SMALL(IF(ISNUMBER(SEARCH("JV2",F160:F167)), ROW(F160:F167)-MIN(ROW(F160:F167))+1, ""), ROW() -159 )), "")</f>
        <v/>
      </c>
      <c r="AL163" s="13" t="str">
        <f t="array" ref="AL163">IFERROR(INDEX(D160:D167, SMALL(IF(ISNUMBER(SEARCH("JV2",F160:F167)), ROW(F160:F167)-MIN(ROW(F160:F167))+1, ""), ROW() -159 )), "")</f>
        <v/>
      </c>
      <c r="AM163" s="13" t="str">
        <f t="array" ref="AM163">IFERROR(INDEX(E160:E167, SMALL(IF(ISNUMBER(SEARCH("JV2",F160:F167)), ROW(F160:F167)-MIN(ROW(F160:F167))+1, ""), ROW() -159 )), "")</f>
        <v/>
      </c>
    </row>
    <row r="164" spans="2:39" s="13" customFormat="1" ht="15" customHeight="1">
      <c r="B164" s="21" t="s">
        <v>332</v>
      </c>
      <c r="C164" s="1"/>
      <c r="D164" s="22" t="s">
        <v>341</v>
      </c>
      <c r="E164" s="1" t="s">
        <v>342</v>
      </c>
      <c r="F164" s="94" t="s">
        <v>14</v>
      </c>
      <c r="G164" s="24"/>
      <c r="H164" s="25">
        <v>4386</v>
      </c>
      <c r="I164" s="24"/>
      <c r="J164" s="25" t="b">
        <v>0</v>
      </c>
      <c r="K164" s="19"/>
      <c r="L164" s="26"/>
      <c r="M164" s="27"/>
      <c r="AB164" s="13" t="str">
        <f t="array" ref="AB164">IFERROR(INDEX(B160:B167, SMALL(IF("V"=F160:F167, ROW(F160:F167)-MIN(ROW(F160:F167))+1, ""), ROW() -159 )), "")</f>
        <v>Tennessee Wesleyan College</v>
      </c>
      <c r="AC164" s="13">
        <f t="array" ref="AC164">IFERROR(INDEX(C160:C167, SMALL(IF("V"=F160:F167, ROW(F160:F167)-MIN(ROW(F160:F167))+1, ""), ROW() -159 )), "")</f>
        <v>0</v>
      </c>
      <c r="AD164" s="13" t="str">
        <f t="array" ref="AD164">IFERROR(INDEX(D160:D167, SMALL(IF("V"=F160:F167, ROW(F160:F167)-MIN(ROW(F160:F167))+1, ""), ROW() -159 )), "")</f>
        <v>7914-3412</v>
      </c>
      <c r="AE164" s="13" t="str">
        <f t="array" ref="AE164">IFERROR(INDEX(E160:E167, SMALL(IF("V"=F160:F167, ROW(F160:F167)-MIN(ROW(F160:F167))+1, ""), ROW() -159 )), "")</f>
        <v>Oliver Lawson</v>
      </c>
      <c r="AF164" s="13" t="str">
        <f t="array" ref="AF164">IFERROR(INDEX(B160:B167, SMALL(IF(ISNUMBER(SEARCH("JV1",F160:F167)), ROW(F160:F167)-MIN(ROW(F160:F167))+1, ""), ROW() -159 )), "")</f>
        <v/>
      </c>
      <c r="AG164" s="13" t="str">
        <f t="array" ref="AG164">IFERROR(INDEX(C160:C167, SMALL(IF(ISNUMBER(SEARCH("JV1",F160:F167)), ROW(F160:F167)-MIN(ROW(F160:F167))+1, ""), ROW() -159 )), "")</f>
        <v/>
      </c>
      <c r="AH164" s="13" t="str">
        <f t="array" ref="AH164">IFERROR(INDEX(D160:D167, SMALL(IF(ISNUMBER(SEARCH("JV1",F160:F167)), ROW(F160:F167)-MIN(ROW(F160:F167))+1, ""), ROW() -159 )), "")</f>
        <v/>
      </c>
      <c r="AI164" s="13" t="str">
        <f t="array" ref="AI164">IFERROR(INDEX(E160:E167, SMALL(IF(ISNUMBER(SEARCH("JV1",F160:F167)), ROW(F160:F167)-MIN(ROW(F160:F167))+1, ""), ROW() -159 )), "")</f>
        <v/>
      </c>
      <c r="AJ164" s="13" t="str">
        <f t="array" ref="AJ164">IFERROR(INDEX(B160:B167, SMALL(IF(ISNUMBER(SEARCH("JV2",F160:F167)), ROW(F160:F167)-MIN(ROW(F160:F167))+1, ""), ROW() -159 )), "")</f>
        <v/>
      </c>
      <c r="AK164" s="13" t="str">
        <f t="array" ref="AK164">IFERROR(INDEX(C160:C167, SMALL(IF(ISNUMBER(SEARCH("JV2",F160:F167)), ROW(F160:F167)-MIN(ROW(F160:F167))+1, ""), ROW() -159 )), "")</f>
        <v/>
      </c>
      <c r="AL164" s="13" t="str">
        <f t="array" ref="AL164">IFERROR(INDEX(D160:D167, SMALL(IF(ISNUMBER(SEARCH("JV2",F160:F167)), ROW(F160:F167)-MIN(ROW(F160:F167))+1, ""), ROW() -159 )), "")</f>
        <v/>
      </c>
      <c r="AM164" s="13" t="str">
        <f t="array" ref="AM164">IFERROR(INDEX(E160:E167, SMALL(IF(ISNUMBER(SEARCH("JV2",F160:F167)), ROW(F160:F167)-MIN(ROW(F160:F167))+1, ""), ROW() -159 )), "")</f>
        <v/>
      </c>
    </row>
    <row r="165" spans="2:39" s="13" customFormat="1" ht="15" customHeight="1">
      <c r="B165" s="21" t="s">
        <v>332</v>
      </c>
      <c r="C165" s="1"/>
      <c r="D165" s="22" t="s">
        <v>343</v>
      </c>
      <c r="E165" s="1" t="s">
        <v>344</v>
      </c>
      <c r="F165" s="94" t="s">
        <v>14</v>
      </c>
      <c r="G165" s="24"/>
      <c r="H165" s="25">
        <v>4386</v>
      </c>
      <c r="I165" s="24"/>
      <c r="J165" s="25" t="b">
        <v>0</v>
      </c>
      <c r="K165" s="19"/>
      <c r="L165" s="26"/>
      <c r="M165" s="27"/>
      <c r="AB165" s="13" t="str">
        <f t="array" ref="AB165">IFERROR(INDEX(B160:B167, SMALL(IF("V"=F160:F167, ROW(F160:F167)-MIN(ROW(F160:F167))+1, ""), ROW() -159 )), "")</f>
        <v>Tennessee Wesleyan College</v>
      </c>
      <c r="AC165" s="13">
        <f t="array" ref="AC165">IFERROR(INDEX(C160:C167, SMALL(IF("V"=F160:F167, ROW(F160:F167)-MIN(ROW(F160:F167))+1, ""), ROW() -159 )), "")</f>
        <v>0</v>
      </c>
      <c r="AD165" s="13" t="str">
        <f t="array" ref="AD165">IFERROR(INDEX(D160:D167, SMALL(IF("V"=F160:F167, ROW(F160:F167)-MIN(ROW(F160:F167))+1, ""), ROW() -159 )), "")</f>
        <v>15-106936</v>
      </c>
      <c r="AE165" s="13" t="str">
        <f t="array" ref="AE165">IFERROR(INDEX(E160:E167, SMALL(IF("V"=F160:F167, ROW(F160:F167)-MIN(ROW(F160:F167))+1, ""), ROW() -159 )), "")</f>
        <v>Quinn Collins</v>
      </c>
      <c r="AF165" s="13" t="str">
        <f t="array" ref="AF165">IFERROR(INDEX(B160:B167, SMALL(IF(ISNUMBER(SEARCH("JV1",F160:F167)), ROW(F160:F167)-MIN(ROW(F160:F167))+1, ""), ROW() -159 )), "")</f>
        <v/>
      </c>
      <c r="AG165" s="13" t="str">
        <f t="array" ref="AG165">IFERROR(INDEX(C160:C167, SMALL(IF(ISNUMBER(SEARCH("JV1",F160:F167)), ROW(F160:F167)-MIN(ROW(F160:F167))+1, ""), ROW() -159 )), "")</f>
        <v/>
      </c>
      <c r="AH165" s="13" t="str">
        <f t="array" ref="AH165">IFERROR(INDEX(D160:D167, SMALL(IF(ISNUMBER(SEARCH("JV1",F160:F167)), ROW(F160:F167)-MIN(ROW(F160:F167))+1, ""), ROW() -159 )), "")</f>
        <v/>
      </c>
      <c r="AI165" s="13" t="str">
        <f t="array" ref="AI165">IFERROR(INDEX(E160:E167, SMALL(IF(ISNUMBER(SEARCH("JV1",F160:F167)), ROW(F160:F167)-MIN(ROW(F160:F167))+1, ""), ROW() -159 )), "")</f>
        <v/>
      </c>
      <c r="AJ165" s="13" t="str">
        <f t="array" ref="AJ165">IFERROR(INDEX(B160:B167, SMALL(IF(ISNUMBER(SEARCH("JV2",F160:F167)), ROW(F160:F167)-MIN(ROW(F160:F167))+1, ""), ROW() -159 )), "")</f>
        <v/>
      </c>
      <c r="AK165" s="13" t="str">
        <f t="array" ref="AK165">IFERROR(INDEX(C160:C167, SMALL(IF(ISNUMBER(SEARCH("JV2",F160:F167)), ROW(F160:F167)-MIN(ROW(F160:F167))+1, ""), ROW() -159 )), "")</f>
        <v/>
      </c>
      <c r="AL165" s="13" t="str">
        <f t="array" ref="AL165">IFERROR(INDEX(D160:D167, SMALL(IF(ISNUMBER(SEARCH("JV2",F160:F167)), ROW(F160:F167)-MIN(ROW(F160:F167))+1, ""), ROW() -159 )), "")</f>
        <v/>
      </c>
      <c r="AM165" s="13" t="str">
        <f t="array" ref="AM165">IFERROR(INDEX(E160:E167, SMALL(IF(ISNUMBER(SEARCH("JV2",F160:F167)), ROW(F160:F167)-MIN(ROW(F160:F167))+1, ""), ROW() -159 )), "")</f>
        <v/>
      </c>
    </row>
    <row r="166" spans="2:39" s="13" customFormat="1" ht="15" customHeight="1">
      <c r="B166" s="21" t="s">
        <v>332</v>
      </c>
      <c r="C166" s="1"/>
      <c r="D166" s="22" t="s">
        <v>345</v>
      </c>
      <c r="E166" s="1" t="s">
        <v>346</v>
      </c>
      <c r="F166" s="94" t="s">
        <v>14</v>
      </c>
      <c r="G166" s="24"/>
      <c r="H166" s="25">
        <v>4386</v>
      </c>
      <c r="I166" s="24"/>
      <c r="J166" s="25" t="b">
        <v>0</v>
      </c>
      <c r="K166" s="19"/>
      <c r="L166" s="26"/>
      <c r="M166" s="27"/>
      <c r="AB166" s="13" t="str">
        <f t="array" ref="AB166">IFERROR(INDEX(B160:B167, SMALL(IF("V"=F160:F167, ROW(F160:F167)-MIN(ROW(F160:F167))+1, ""), ROW() -159 )), "")</f>
        <v>Tennessee Wesleyan College</v>
      </c>
      <c r="AC166" s="13">
        <f t="array" ref="AC166">IFERROR(INDEX(C160:C167, SMALL(IF("V"=F160:F167, ROW(F160:F167)-MIN(ROW(F160:F167))+1, ""), ROW() -159 )), "")</f>
        <v>0</v>
      </c>
      <c r="AD166" s="13" t="str">
        <f t="array" ref="AD166">IFERROR(INDEX(D160:D167, SMALL(IF("V"=F160:F167, ROW(F160:F167)-MIN(ROW(F160:F167))+1, ""), ROW() -159 )), "")</f>
        <v>8138-9938</v>
      </c>
      <c r="AE166" s="13" t="str">
        <f t="array" ref="AE166">IFERROR(INDEX(E160:E167, SMALL(IF("V"=F160:F167, ROW(F160:F167)-MIN(ROW(F160:F167))+1, ""), ROW() -159 )), "")</f>
        <v>Tyris Nelson</v>
      </c>
      <c r="AF166" s="13" t="str">
        <f t="array" ref="AF166">IFERROR(INDEX(B160:B167, SMALL(IF(ISNUMBER(SEARCH("JV1",F160:F167)), ROW(F160:F167)-MIN(ROW(F160:F167))+1, ""), ROW() -159 )), "")</f>
        <v/>
      </c>
      <c r="AG166" s="13" t="str">
        <f t="array" ref="AG166">IFERROR(INDEX(C160:C167, SMALL(IF(ISNUMBER(SEARCH("JV1",F160:F167)), ROW(F160:F167)-MIN(ROW(F160:F167))+1, ""), ROW() -159 )), "")</f>
        <v/>
      </c>
      <c r="AH166" s="13" t="str">
        <f t="array" ref="AH166">IFERROR(INDEX(D160:D167, SMALL(IF(ISNUMBER(SEARCH("JV1",F160:F167)), ROW(F160:F167)-MIN(ROW(F160:F167))+1, ""), ROW() -159 )), "")</f>
        <v/>
      </c>
      <c r="AI166" s="13" t="str">
        <f t="array" ref="AI166">IFERROR(INDEX(E160:E167, SMALL(IF(ISNUMBER(SEARCH("JV1",F160:F167)), ROW(F160:F167)-MIN(ROW(F160:F167))+1, ""), ROW() -159 )), "")</f>
        <v/>
      </c>
      <c r="AJ166" s="13" t="str">
        <f t="array" ref="AJ166">IFERROR(INDEX(B160:B167, SMALL(IF(ISNUMBER(SEARCH("JV2",F160:F167)), ROW(F160:F167)-MIN(ROW(F160:F167))+1, ""), ROW() -159 )), "")</f>
        <v/>
      </c>
      <c r="AK166" s="13" t="str">
        <f t="array" ref="AK166">IFERROR(INDEX(C160:C167, SMALL(IF(ISNUMBER(SEARCH("JV2",F160:F167)), ROW(F160:F167)-MIN(ROW(F160:F167))+1, ""), ROW() -159 )), "")</f>
        <v/>
      </c>
      <c r="AL166" s="13" t="str">
        <f t="array" ref="AL166">IFERROR(INDEX(D160:D167, SMALL(IF(ISNUMBER(SEARCH("JV2",F160:F167)), ROW(F160:F167)-MIN(ROW(F160:F167))+1, ""), ROW() -159 )), "")</f>
        <v/>
      </c>
      <c r="AM166" s="13" t="str">
        <f t="array" ref="AM166">IFERROR(INDEX(E160:E167, SMALL(IF(ISNUMBER(SEARCH("JV2",F160:F167)), ROW(F160:F167)-MIN(ROW(F160:F167))+1, ""), ROW() -159 )), "")</f>
        <v/>
      </c>
    </row>
    <row r="167" spans="2:39" s="13" customFormat="1" ht="15" customHeight="1">
      <c r="B167" s="21" t="s">
        <v>332</v>
      </c>
      <c r="C167" s="1"/>
      <c r="D167" s="22" t="s">
        <v>347</v>
      </c>
      <c r="E167" s="1" t="s">
        <v>348</v>
      </c>
      <c r="F167" s="94" t="s">
        <v>14</v>
      </c>
      <c r="G167" s="24"/>
      <c r="H167" s="25">
        <v>4386</v>
      </c>
      <c r="I167" s="24"/>
      <c r="J167" s="25" t="b">
        <v>0</v>
      </c>
      <c r="K167" s="19"/>
      <c r="L167" s="26"/>
      <c r="M167" s="27"/>
      <c r="AB167" s="13" t="str">
        <f t="array" ref="AB167">IFERROR(INDEX(B160:B167, SMALL(IF("V"=F160:F167, ROW(F160:F167)-MIN(ROW(F160:F167))+1, ""), ROW() -159 )), "")</f>
        <v>Tennessee Wesleyan College</v>
      </c>
      <c r="AC167" s="13">
        <f t="array" ref="AC167">IFERROR(INDEX(C160:C167, SMALL(IF("V"=F160:F167, ROW(F160:F167)-MIN(ROW(F160:F167))+1, ""), ROW() -159 )), "")</f>
        <v>0</v>
      </c>
      <c r="AD167" s="13" t="str">
        <f t="array" ref="AD167">IFERROR(INDEX(D160:D167, SMALL(IF("V"=F160:F167, ROW(F160:F167)-MIN(ROW(F160:F167))+1, ""), ROW() -159 )), "")</f>
        <v>6678-38</v>
      </c>
      <c r="AE167" s="13" t="str">
        <f t="array" ref="AE167">IFERROR(INDEX(E160:E167, SMALL(IF("V"=F160:F167, ROW(F160:F167)-MIN(ROW(F160:F167))+1, ""), ROW() -159 )), "")</f>
        <v>Zachary Price</v>
      </c>
      <c r="AF167" s="13" t="str">
        <f t="array" ref="AF167">IFERROR(INDEX(B160:B167, SMALL(IF(ISNUMBER(SEARCH("JV1",F160:F167)), ROW(F160:F167)-MIN(ROW(F160:F167))+1, ""), ROW() -159 )), "")</f>
        <v/>
      </c>
      <c r="AG167" s="13" t="str">
        <f t="array" ref="AG167">IFERROR(INDEX(C160:C167, SMALL(IF(ISNUMBER(SEARCH("JV1",F160:F167)), ROW(F160:F167)-MIN(ROW(F160:F167))+1, ""), ROW() -159 )), "")</f>
        <v/>
      </c>
      <c r="AH167" s="13" t="str">
        <f t="array" ref="AH167">IFERROR(INDEX(D160:D167, SMALL(IF(ISNUMBER(SEARCH("JV1",F160:F167)), ROW(F160:F167)-MIN(ROW(F160:F167))+1, ""), ROW() -159 )), "")</f>
        <v/>
      </c>
      <c r="AI167" s="13" t="str">
        <f t="array" ref="AI167">IFERROR(INDEX(E160:E167, SMALL(IF(ISNUMBER(SEARCH("JV1",F160:F167)), ROW(F160:F167)-MIN(ROW(F160:F167))+1, ""), ROW() -159 )), "")</f>
        <v/>
      </c>
      <c r="AJ167" s="13" t="str">
        <f t="array" ref="AJ167">IFERROR(INDEX(B160:B167, SMALL(IF(ISNUMBER(SEARCH("JV2",F160:F167)), ROW(F160:F167)-MIN(ROW(F160:F167))+1, ""), ROW() -159 )), "")</f>
        <v/>
      </c>
      <c r="AK167" s="13" t="str">
        <f t="array" ref="AK167">IFERROR(INDEX(C160:C167, SMALL(IF(ISNUMBER(SEARCH("JV2",F160:F167)), ROW(F160:F167)-MIN(ROW(F160:F167))+1, ""), ROW() -159 )), "")</f>
        <v/>
      </c>
      <c r="AL167" s="13" t="str">
        <f t="array" ref="AL167">IFERROR(INDEX(D160:D167, SMALL(IF(ISNUMBER(SEARCH("JV2",F160:F167)), ROW(F160:F167)-MIN(ROW(F160:F167))+1, ""), ROW() -159 )), "")</f>
        <v/>
      </c>
      <c r="AM167" s="13" t="str">
        <f t="array" ref="AM167">IFERROR(INDEX(E160:E167, SMALL(IF(ISNUMBER(SEARCH("JV2",F160:F167)), ROW(F160:F167)-MIN(ROW(F160:F167))+1, ""), ROW() -159 )), "")</f>
        <v/>
      </c>
    </row>
    <row r="168" spans="2:39" s="13" customFormat="1" ht="15" customHeight="1">
      <c r="B168" s="21" t="s">
        <v>349</v>
      </c>
      <c r="C168" s="1"/>
      <c r="D168" s="22" t="s">
        <v>350</v>
      </c>
      <c r="E168" s="1" t="s">
        <v>351</v>
      </c>
      <c r="F168" s="94" t="s">
        <v>30</v>
      </c>
      <c r="G168" s="24"/>
      <c r="H168" s="25">
        <v>4399</v>
      </c>
      <c r="I168" s="24"/>
      <c r="J168" s="25" t="b">
        <v>0</v>
      </c>
      <c r="K168" s="19"/>
      <c r="L168" s="26"/>
      <c r="M168" s="27"/>
      <c r="AB168" s="13" t="str">
        <f t="array" ref="AB168">IFERROR(INDEX(B168:B184, SMALL(IF("V"=F168:F184, ROW(F168:F184)-MIN(ROW(F168:F184))+1, ""), ROW() -167 )), "")</f>
        <v>Thomas More University</v>
      </c>
      <c r="AC168" s="13">
        <f t="array" ref="AC168">IFERROR(INDEX(C168:C184, SMALL(IF("V"=F168:F184, ROW(F168:F184)-MIN(ROW(F168:F184))+1, ""), ROW() -167 )), "")</f>
        <v>0</v>
      </c>
      <c r="AD168" s="13" t="str">
        <f t="array" ref="AD168">IFERROR(INDEX(D168:D184, SMALL(IF("V"=F168:F184, ROW(F168:F184)-MIN(ROW(F168:F184))+1, ""), ROW() -167 )), "")</f>
        <v>7914-54161</v>
      </c>
      <c r="AE168" s="13" t="str">
        <f t="array" ref="AE168">IFERROR(INDEX(E168:E184, SMALL(IF("V"=F168:F184, ROW(F168:F184)-MIN(ROW(F168:F184))+1, ""), ROW() -167 )), "")</f>
        <v>Ethan Boyers</v>
      </c>
      <c r="AF168" s="13" t="str">
        <f t="array" ref="AF168">IFERROR(INDEX(B168:B184, SMALL(IF(ISNUMBER(SEARCH("JV1",F168:F184)), ROW(F168:F184)-MIN(ROW(F168:F184))+1, ""), ROW() -167 )), "")</f>
        <v>Thomas More University</v>
      </c>
      <c r="AG168" s="13">
        <f t="array" ref="AG168">IFERROR(INDEX(C168:C184, SMALL(IF(ISNUMBER(SEARCH("JV1",F168:F184)), ROW(F168:F184)-MIN(ROW(F168:F184))+1, ""), ROW() -167 )), "")</f>
        <v>0</v>
      </c>
      <c r="AH168" s="13" t="str">
        <f t="array" ref="AH168">IFERROR(INDEX(D168:D184, SMALL(IF(ISNUMBER(SEARCH("JV1",F168:F184)), ROW(F168:F184)-MIN(ROW(F168:F184))+1, ""), ROW() -167 )), "")</f>
        <v>18-4756</v>
      </c>
      <c r="AI168" s="13" t="str">
        <f t="array" ref="AI168">IFERROR(INDEX(E168:E184, SMALL(IF(ISNUMBER(SEARCH("JV1",F168:F184)), ROW(F168:F184)-MIN(ROW(F168:F184))+1, ""), ROW() -167 )), "")</f>
        <v>Brady Brunsman</v>
      </c>
      <c r="AJ168" s="13" t="str">
        <f t="array" ref="AJ168">IFERROR(INDEX(B168:B184, SMALL(IF(ISNUMBER(SEARCH("JV2",F168:F184)), ROW(F168:F184)-MIN(ROW(F168:F184))+1, ""), ROW() -167 )), "")</f>
        <v/>
      </c>
      <c r="AK168" s="13" t="str">
        <f t="array" ref="AK168">IFERROR(INDEX(C168:C184, SMALL(IF(ISNUMBER(SEARCH("JV2",F168:F184)), ROW(F168:F184)-MIN(ROW(F168:F184))+1, ""), ROW() -167 )), "")</f>
        <v/>
      </c>
      <c r="AL168" s="13" t="str">
        <f t="array" ref="AL168">IFERROR(INDEX(D168:D184, SMALL(IF(ISNUMBER(SEARCH("JV2",F168:F184)), ROW(F168:F184)-MIN(ROW(F168:F184))+1, ""), ROW() -167 )), "")</f>
        <v/>
      </c>
      <c r="AM168" s="13" t="str">
        <f t="array" ref="AM168">IFERROR(INDEX(E168:E184, SMALL(IF(ISNUMBER(SEARCH("JV2",F168:F184)), ROW(F168:F184)-MIN(ROW(F168:F184))+1, ""), ROW() -167 )), "")</f>
        <v/>
      </c>
    </row>
    <row r="169" spans="2:39" s="13" customFormat="1" ht="15" customHeight="1">
      <c r="B169" s="21" t="s">
        <v>349</v>
      </c>
      <c r="C169" s="1"/>
      <c r="D169" s="22" t="s">
        <v>352</v>
      </c>
      <c r="E169" s="1" t="s">
        <v>353</v>
      </c>
      <c r="F169" s="94" t="s">
        <v>17</v>
      </c>
      <c r="G169" s="24"/>
      <c r="H169" s="25">
        <v>4399</v>
      </c>
      <c r="I169" s="24"/>
      <c r="J169" s="25" t="b">
        <v>0</v>
      </c>
      <c r="K169" s="19"/>
      <c r="L169" s="26"/>
      <c r="M169" s="27"/>
      <c r="AB169" s="13" t="str">
        <f t="array" ref="AB169">IFERROR(INDEX(B168:B184, SMALL(IF("V"=F168:F184, ROW(F168:F184)-MIN(ROW(F168:F184))+1, ""), ROW() -167 )), "")</f>
        <v>Thomas More University</v>
      </c>
      <c r="AC169" s="13">
        <f t="array" ref="AC169">IFERROR(INDEX(C168:C184, SMALL(IF("V"=F168:F184, ROW(F168:F184)-MIN(ROW(F168:F184))+1, ""), ROW() -167 )), "")</f>
        <v>0</v>
      </c>
      <c r="AD169" s="13" t="str">
        <f t="array" ref="AD169">IFERROR(INDEX(D168:D184, SMALL(IF("V"=F168:F184, ROW(F168:F184)-MIN(ROW(F168:F184))+1, ""), ROW() -167 )), "")</f>
        <v>6450-9279</v>
      </c>
      <c r="AE169" s="13" t="str">
        <f t="array" ref="AE169">IFERROR(INDEX(E168:E184, SMALL(IF("V"=F168:F184, ROW(F168:F184)-MIN(ROW(F168:F184))+1, ""), ROW() -167 )), "")</f>
        <v>Evan Haas</v>
      </c>
      <c r="AF169" s="13" t="str">
        <f t="array" ref="AF169">IFERROR(INDEX(B168:B184, SMALL(IF(ISNUMBER(SEARCH("JV1",F168:F184)), ROW(F168:F184)-MIN(ROW(F168:F184))+1, ""), ROW() -167 )), "")</f>
        <v>Thomas More University</v>
      </c>
      <c r="AG169" s="13">
        <f t="array" ref="AG169">IFERROR(INDEX(C168:C184, SMALL(IF(ISNUMBER(SEARCH("JV1",F168:F184)), ROW(F168:F184)-MIN(ROW(F168:F184))+1, ""), ROW() -167 )), "")</f>
        <v>0</v>
      </c>
      <c r="AH169" s="13" t="str">
        <f t="array" ref="AH169">IFERROR(INDEX(D168:D184, SMALL(IF(ISNUMBER(SEARCH("JV1",F168:F184)), ROW(F168:F184)-MIN(ROW(F168:F184))+1, ""), ROW() -167 )), "")</f>
        <v>18-95350</v>
      </c>
      <c r="AI169" s="13" t="str">
        <f t="array" ref="AI169">IFERROR(INDEX(E168:E184, SMALL(IF(ISNUMBER(SEARCH("JV1",F168:F184)), ROW(F168:F184)-MIN(ROW(F168:F184))+1, ""), ROW() -167 )), "")</f>
        <v>Cameron Jansing</v>
      </c>
      <c r="AJ169" s="13" t="str">
        <f t="array" ref="AJ169">IFERROR(INDEX(B168:B184, SMALL(IF(ISNUMBER(SEARCH("JV2",F168:F184)), ROW(F168:F184)-MIN(ROW(F168:F184))+1, ""), ROW() -167 )), "")</f>
        <v/>
      </c>
      <c r="AK169" s="13" t="str">
        <f t="array" ref="AK169">IFERROR(INDEX(C168:C184, SMALL(IF(ISNUMBER(SEARCH("JV2",F168:F184)), ROW(F168:F184)-MIN(ROW(F168:F184))+1, ""), ROW() -167 )), "")</f>
        <v/>
      </c>
      <c r="AL169" s="13" t="str">
        <f t="array" ref="AL169">IFERROR(INDEX(D168:D184, SMALL(IF(ISNUMBER(SEARCH("JV2",F168:F184)), ROW(F168:F184)-MIN(ROW(F168:F184))+1, ""), ROW() -167 )), "")</f>
        <v/>
      </c>
      <c r="AM169" s="13" t="str">
        <f t="array" ref="AM169">IFERROR(INDEX(E168:E184, SMALL(IF(ISNUMBER(SEARCH("JV2",F168:F184)), ROW(F168:F184)-MIN(ROW(F168:F184))+1, ""), ROW() -167 )), "")</f>
        <v/>
      </c>
    </row>
    <row r="170" spans="2:39" s="13" customFormat="1" ht="15" customHeight="1">
      <c r="B170" s="21" t="s">
        <v>349</v>
      </c>
      <c r="C170" s="1"/>
      <c r="D170" s="22" t="s">
        <v>354</v>
      </c>
      <c r="E170" s="1" t="s">
        <v>355</v>
      </c>
      <c r="F170" s="94" t="s">
        <v>17</v>
      </c>
      <c r="G170" s="24"/>
      <c r="H170" s="25">
        <v>4399</v>
      </c>
      <c r="I170" s="24"/>
      <c r="J170" s="25" t="b">
        <v>0</v>
      </c>
      <c r="K170" s="19"/>
      <c r="L170" s="26"/>
      <c r="M170" s="27"/>
      <c r="AB170" s="13" t="str">
        <f t="array" ref="AB170">IFERROR(INDEX(B168:B184, SMALL(IF("V"=F168:F184, ROW(F168:F184)-MIN(ROW(F168:F184))+1, ""), ROW() -167 )), "")</f>
        <v>Thomas More University</v>
      </c>
      <c r="AC170" s="13">
        <f t="array" ref="AC170">IFERROR(INDEX(C168:C184, SMALL(IF("V"=F168:F184, ROW(F168:F184)-MIN(ROW(F168:F184))+1, ""), ROW() -167 )), "")</f>
        <v>0</v>
      </c>
      <c r="AD170" s="13" t="str">
        <f t="array" ref="AD170">IFERROR(INDEX(D168:D184, SMALL(IF("V"=F168:F184, ROW(F168:F184)-MIN(ROW(F168:F184))+1, ""), ROW() -167 )), "")</f>
        <v>18-35004</v>
      </c>
      <c r="AE170" s="13" t="str">
        <f t="array" ref="AE170">IFERROR(INDEX(E168:E184, SMALL(IF("V"=F168:F184, ROW(F168:F184)-MIN(ROW(F168:F184))+1, ""), ROW() -167 )), "")</f>
        <v>Jacob Toelke</v>
      </c>
      <c r="AF170" s="13" t="str">
        <f t="array" ref="AF170">IFERROR(INDEX(B168:B184, SMALL(IF(ISNUMBER(SEARCH("JV1",F168:F184)), ROW(F168:F184)-MIN(ROW(F168:F184))+1, ""), ROW() -167 )), "")</f>
        <v>Thomas More University</v>
      </c>
      <c r="AG170" s="13">
        <f t="array" ref="AG170">IFERROR(INDEX(C168:C184, SMALL(IF(ISNUMBER(SEARCH("JV1",F168:F184)), ROW(F168:F184)-MIN(ROW(F168:F184))+1, ""), ROW() -167 )), "")</f>
        <v>0</v>
      </c>
      <c r="AH170" s="13" t="str">
        <f t="array" ref="AH170">IFERROR(INDEX(D168:D184, SMALL(IF(ISNUMBER(SEARCH("JV1",F168:F184)), ROW(F168:F184)-MIN(ROW(F168:F184))+1, ""), ROW() -167 )), "")</f>
        <v>6487-221</v>
      </c>
      <c r="AI170" s="13" t="str">
        <f t="array" ref="AI170">IFERROR(INDEX(E168:E184, SMALL(IF(ISNUMBER(SEARCH("JV1",F168:F184)), ROW(F168:F184)-MIN(ROW(F168:F184))+1, ""), ROW() -167 )), "")</f>
        <v>Chad Whitt</v>
      </c>
      <c r="AJ170" s="13" t="str">
        <f t="array" ref="AJ170">IFERROR(INDEX(B168:B184, SMALL(IF(ISNUMBER(SEARCH("JV2",F168:F184)), ROW(F168:F184)-MIN(ROW(F168:F184))+1, ""), ROW() -167 )), "")</f>
        <v/>
      </c>
      <c r="AK170" s="13" t="str">
        <f t="array" ref="AK170">IFERROR(INDEX(C168:C184, SMALL(IF(ISNUMBER(SEARCH("JV2",F168:F184)), ROW(F168:F184)-MIN(ROW(F168:F184))+1, ""), ROW() -167 )), "")</f>
        <v/>
      </c>
      <c r="AL170" s="13" t="str">
        <f t="array" ref="AL170">IFERROR(INDEX(D168:D184, SMALL(IF(ISNUMBER(SEARCH("JV2",F168:F184)), ROW(F168:F184)-MIN(ROW(F168:F184))+1, ""), ROW() -167 )), "")</f>
        <v/>
      </c>
      <c r="AM170" s="13" t="str">
        <f t="array" ref="AM170">IFERROR(INDEX(E168:E184, SMALL(IF(ISNUMBER(SEARCH("JV2",F168:F184)), ROW(F168:F184)-MIN(ROW(F168:F184))+1, ""), ROW() -167 )), "")</f>
        <v/>
      </c>
    </row>
    <row r="171" spans="2:39" s="13" customFormat="1" ht="15" customHeight="1">
      <c r="B171" s="21" t="s">
        <v>349</v>
      </c>
      <c r="C171" s="1"/>
      <c r="D171" s="22" t="s">
        <v>356</v>
      </c>
      <c r="E171" s="1" t="s">
        <v>357</v>
      </c>
      <c r="F171" s="94" t="s">
        <v>17</v>
      </c>
      <c r="G171" s="24"/>
      <c r="H171" s="25">
        <v>4399</v>
      </c>
      <c r="I171" s="24"/>
      <c r="J171" s="25" t="b">
        <v>0</v>
      </c>
      <c r="K171" s="19"/>
      <c r="L171" s="26"/>
      <c r="M171" s="27"/>
      <c r="AB171" s="13" t="str">
        <f t="array" ref="AB171">IFERROR(INDEX(B168:B184, SMALL(IF("V"=F168:F184, ROW(F168:F184)-MIN(ROW(F168:F184))+1, ""), ROW() -167 )), "")</f>
        <v>Thomas More University</v>
      </c>
      <c r="AC171" s="13">
        <f t="array" ref="AC171">IFERROR(INDEX(C168:C184, SMALL(IF("V"=F168:F184, ROW(F168:F184)-MIN(ROW(F168:F184))+1, ""), ROW() -167 )), "")</f>
        <v>0</v>
      </c>
      <c r="AD171" s="13" t="str">
        <f t="array" ref="AD171">IFERROR(INDEX(D168:D184, SMALL(IF("V"=F168:F184, ROW(F168:F184)-MIN(ROW(F168:F184))+1, ""), ROW() -167 )), "")</f>
        <v>11-97991</v>
      </c>
      <c r="AE171" s="13" t="str">
        <f t="array" ref="AE171">IFERROR(INDEX(E168:E184, SMALL(IF("V"=F168:F184, ROW(F168:F184)-MIN(ROW(F168:F184))+1, ""), ROW() -167 )), "")</f>
        <v>Michael Binkowski</v>
      </c>
      <c r="AF171" s="13" t="str">
        <f t="array" ref="AF171">IFERROR(INDEX(B168:B184, SMALL(IF(ISNUMBER(SEARCH("JV1",F168:F184)), ROW(F168:F184)-MIN(ROW(F168:F184))+1, ""), ROW() -167 )), "")</f>
        <v>Thomas More University</v>
      </c>
      <c r="AG171" s="13">
        <f t="array" ref="AG171">IFERROR(INDEX(C168:C184, SMALL(IF(ISNUMBER(SEARCH("JV1",F168:F184)), ROW(F168:F184)-MIN(ROW(F168:F184))+1, ""), ROW() -167 )), "")</f>
        <v>0</v>
      </c>
      <c r="AH171" s="13" t="str">
        <f t="array" ref="AH171">IFERROR(INDEX(D168:D184, SMALL(IF(ISNUMBER(SEARCH("JV1",F168:F184)), ROW(F168:F184)-MIN(ROW(F168:F184))+1, ""), ROW() -167 )), "")</f>
        <v>6450-7098</v>
      </c>
      <c r="AI171" s="13" t="str">
        <f t="array" ref="AI171">IFERROR(INDEX(E168:E184, SMALL(IF(ISNUMBER(SEARCH("JV1",F168:F184)), ROW(F168:F184)-MIN(ROW(F168:F184))+1, ""), ROW() -167 )), "")</f>
        <v>Myles Anderson</v>
      </c>
      <c r="AJ171" s="13" t="str">
        <f t="array" ref="AJ171">IFERROR(INDEX(B168:B184, SMALL(IF(ISNUMBER(SEARCH("JV2",F168:F184)), ROW(F168:F184)-MIN(ROW(F168:F184))+1, ""), ROW() -167 )), "")</f>
        <v/>
      </c>
      <c r="AK171" s="13" t="str">
        <f t="array" ref="AK171">IFERROR(INDEX(C168:C184, SMALL(IF(ISNUMBER(SEARCH("JV2",F168:F184)), ROW(F168:F184)-MIN(ROW(F168:F184))+1, ""), ROW() -167 )), "")</f>
        <v/>
      </c>
      <c r="AL171" s="13" t="str">
        <f t="array" ref="AL171">IFERROR(INDEX(D168:D184, SMALL(IF(ISNUMBER(SEARCH("JV2",F168:F184)), ROW(F168:F184)-MIN(ROW(F168:F184))+1, ""), ROW() -167 )), "")</f>
        <v/>
      </c>
      <c r="AM171" s="13" t="str">
        <f t="array" ref="AM171">IFERROR(INDEX(E168:E184, SMALL(IF(ISNUMBER(SEARCH("JV2",F168:F184)), ROW(F168:F184)-MIN(ROW(F168:F184))+1, ""), ROW() -167 )), "")</f>
        <v/>
      </c>
    </row>
    <row r="172" spans="2:39" s="13" customFormat="1" ht="15" customHeight="1">
      <c r="B172" s="21" t="s">
        <v>349</v>
      </c>
      <c r="C172" s="1"/>
      <c r="D172" s="22" t="s">
        <v>358</v>
      </c>
      <c r="E172" s="1" t="s">
        <v>359</v>
      </c>
      <c r="F172" s="94" t="s">
        <v>14</v>
      </c>
      <c r="G172" s="24"/>
      <c r="H172" s="25">
        <v>4399</v>
      </c>
      <c r="I172" s="24"/>
      <c r="J172" s="25" t="b">
        <v>0</v>
      </c>
      <c r="K172" s="19"/>
      <c r="L172" s="26"/>
      <c r="M172" s="27"/>
      <c r="AB172" s="13" t="str">
        <f t="array" ref="AB172">IFERROR(INDEX(B168:B184, SMALL(IF("V"=F168:F184, ROW(F168:F184)-MIN(ROW(F168:F184))+1, ""), ROW() -167 )), "")</f>
        <v>Thomas More University</v>
      </c>
      <c r="AC172" s="13">
        <f t="array" ref="AC172">IFERROR(INDEX(C168:C184, SMALL(IF("V"=F168:F184, ROW(F168:F184)-MIN(ROW(F168:F184))+1, ""), ROW() -167 )), "")</f>
        <v>0</v>
      </c>
      <c r="AD172" s="13" t="str">
        <f t="array" ref="AD172">IFERROR(INDEX(D168:D184, SMALL(IF("V"=F168:F184, ROW(F168:F184)-MIN(ROW(F168:F184))+1, ""), ROW() -167 )), "")</f>
        <v>6450-9084</v>
      </c>
      <c r="AE172" s="13" t="str">
        <f t="array" ref="AE172">IFERROR(INDEX(E168:E184, SMALL(IF("V"=F168:F184, ROW(F168:F184)-MIN(ROW(F168:F184))+1, ""), ROW() -167 )), "")</f>
        <v>Nathan McGeorge</v>
      </c>
      <c r="AF172" s="13" t="str">
        <f t="array" ref="AF172">IFERROR(INDEX(B168:B184, SMALL(IF(ISNUMBER(SEARCH("JV1",F168:F184)), ROW(F168:F184)-MIN(ROW(F168:F184))+1, ""), ROW() -167 )), "")</f>
        <v>Thomas More University</v>
      </c>
      <c r="AG172" s="13">
        <f t="array" ref="AG172">IFERROR(INDEX(C168:C184, SMALL(IF(ISNUMBER(SEARCH("JV1",F168:F184)), ROW(F168:F184)-MIN(ROW(F168:F184))+1, ""), ROW() -167 )), "")</f>
        <v>0</v>
      </c>
      <c r="AH172" s="13" t="str">
        <f t="array" ref="AH172">IFERROR(INDEX(D168:D184, SMALL(IF(ISNUMBER(SEARCH("JV1",F168:F184)), ROW(F168:F184)-MIN(ROW(F168:F184))+1, ""), ROW() -167 )), "")</f>
        <v>18-4759</v>
      </c>
      <c r="AI172" s="13" t="str">
        <f t="array" ref="AI172">IFERROR(INDEX(E168:E184, SMALL(IF(ISNUMBER(SEARCH("JV1",F168:F184)), ROW(F168:F184)-MIN(ROW(F168:F184))+1, ""), ROW() -167 )), "")</f>
        <v>Ryan Meyer</v>
      </c>
      <c r="AJ172" s="13" t="str">
        <f t="array" ref="AJ172">IFERROR(INDEX(B168:B184, SMALL(IF(ISNUMBER(SEARCH("JV2",F168:F184)), ROW(F168:F184)-MIN(ROW(F168:F184))+1, ""), ROW() -167 )), "")</f>
        <v/>
      </c>
      <c r="AK172" s="13" t="str">
        <f t="array" ref="AK172">IFERROR(INDEX(C168:C184, SMALL(IF(ISNUMBER(SEARCH("JV2",F168:F184)), ROW(F168:F184)-MIN(ROW(F168:F184))+1, ""), ROW() -167 )), "")</f>
        <v/>
      </c>
      <c r="AL172" s="13" t="str">
        <f t="array" ref="AL172">IFERROR(INDEX(D168:D184, SMALL(IF(ISNUMBER(SEARCH("JV2",F168:F184)), ROW(F168:F184)-MIN(ROW(F168:F184))+1, ""), ROW() -167 )), "")</f>
        <v/>
      </c>
      <c r="AM172" s="13" t="str">
        <f t="array" ref="AM172">IFERROR(INDEX(E168:E184, SMALL(IF(ISNUMBER(SEARCH("JV2",F168:F184)), ROW(F168:F184)-MIN(ROW(F168:F184))+1, ""), ROW() -167 )), "")</f>
        <v/>
      </c>
    </row>
    <row r="173" spans="2:39" s="13" customFormat="1" ht="15" customHeight="1">
      <c r="B173" s="21" t="s">
        <v>349</v>
      </c>
      <c r="C173" s="1"/>
      <c r="D173" s="22" t="s">
        <v>360</v>
      </c>
      <c r="E173" s="1" t="s">
        <v>361</v>
      </c>
      <c r="F173" s="94" t="s">
        <v>14</v>
      </c>
      <c r="G173" s="24"/>
      <c r="H173" s="25">
        <v>4399</v>
      </c>
      <c r="I173" s="24"/>
      <c r="J173" s="25" t="b">
        <v>0</v>
      </c>
      <c r="K173" s="19"/>
      <c r="L173" s="26"/>
      <c r="M173" s="27"/>
      <c r="AB173" s="13" t="str">
        <f t="array" ref="AB173">IFERROR(INDEX(B168:B184, SMALL(IF("V"=F168:F184, ROW(F168:F184)-MIN(ROW(F168:F184))+1, ""), ROW() -167 )), "")</f>
        <v>Thomas More University</v>
      </c>
      <c r="AC173" s="13">
        <f t="array" ref="AC173">IFERROR(INDEX(C168:C184, SMALL(IF("V"=F168:F184, ROW(F168:F184)-MIN(ROW(F168:F184))+1, ""), ROW() -167 )), "")</f>
        <v>0</v>
      </c>
      <c r="AD173" s="13" t="str">
        <f t="array" ref="AD173">IFERROR(INDEX(D168:D184, SMALL(IF("V"=F168:F184, ROW(F168:F184)-MIN(ROW(F168:F184))+1, ""), ROW() -167 )), "")</f>
        <v>7914-50086</v>
      </c>
      <c r="AE173" s="13" t="str">
        <f t="array" ref="AE173">IFERROR(INDEX(E168:E184, SMALL(IF("V"=F168:F184, ROW(F168:F184)-MIN(ROW(F168:F184))+1, ""), ROW() -167 )), "")</f>
        <v>Noah Detrick</v>
      </c>
      <c r="AF173" s="13" t="str">
        <f t="array" ref="AF173">IFERROR(INDEX(B168:B184, SMALL(IF(ISNUMBER(SEARCH("JV1",F168:F184)), ROW(F168:F184)-MIN(ROW(F168:F184))+1, ""), ROW() -167 )), "")</f>
        <v/>
      </c>
      <c r="AG173" s="13" t="str">
        <f t="array" ref="AG173">IFERROR(INDEX(C168:C184, SMALL(IF(ISNUMBER(SEARCH("JV1",F168:F184)), ROW(F168:F184)-MIN(ROW(F168:F184))+1, ""), ROW() -167 )), "")</f>
        <v/>
      </c>
      <c r="AH173" s="13" t="str">
        <f t="array" ref="AH173">IFERROR(INDEX(D168:D184, SMALL(IF(ISNUMBER(SEARCH("JV1",F168:F184)), ROW(F168:F184)-MIN(ROW(F168:F184))+1, ""), ROW() -167 )), "")</f>
        <v/>
      </c>
      <c r="AI173" s="13" t="str">
        <f t="array" ref="AI173">IFERROR(INDEX(E168:E184, SMALL(IF(ISNUMBER(SEARCH("JV1",F168:F184)), ROW(F168:F184)-MIN(ROW(F168:F184))+1, ""), ROW() -167 )), "")</f>
        <v/>
      </c>
      <c r="AJ173" s="13" t="str">
        <f t="array" ref="AJ173">IFERROR(INDEX(B168:B184, SMALL(IF(ISNUMBER(SEARCH("JV2",F168:F184)), ROW(F168:F184)-MIN(ROW(F168:F184))+1, ""), ROW() -167 )), "")</f>
        <v/>
      </c>
      <c r="AK173" s="13" t="str">
        <f t="array" ref="AK173">IFERROR(INDEX(C168:C184, SMALL(IF(ISNUMBER(SEARCH("JV2",F168:F184)), ROW(F168:F184)-MIN(ROW(F168:F184))+1, ""), ROW() -167 )), "")</f>
        <v/>
      </c>
      <c r="AL173" s="13" t="str">
        <f t="array" ref="AL173">IFERROR(INDEX(D168:D184, SMALL(IF(ISNUMBER(SEARCH("JV2",F168:F184)), ROW(F168:F184)-MIN(ROW(F168:F184))+1, ""), ROW() -167 )), "")</f>
        <v/>
      </c>
      <c r="AM173" s="13" t="str">
        <f t="array" ref="AM173">IFERROR(INDEX(E168:E184, SMALL(IF(ISNUMBER(SEARCH("JV2",F168:F184)), ROW(F168:F184)-MIN(ROW(F168:F184))+1, ""), ROW() -167 )), "")</f>
        <v/>
      </c>
    </row>
    <row r="174" spans="2:39" s="13" customFormat="1" ht="15" customHeight="1">
      <c r="B174" s="21" t="s">
        <v>349</v>
      </c>
      <c r="C174" s="1"/>
      <c r="D174" s="22" t="s">
        <v>362</v>
      </c>
      <c r="E174" s="1" t="s">
        <v>363</v>
      </c>
      <c r="F174" s="94" t="s">
        <v>14</v>
      </c>
      <c r="G174" s="24"/>
      <c r="H174" s="25">
        <v>4399</v>
      </c>
      <c r="I174" s="24"/>
      <c r="J174" s="25" t="b">
        <v>0</v>
      </c>
      <c r="K174" s="19"/>
      <c r="L174" s="26"/>
      <c r="M174" s="27"/>
      <c r="AB174" s="13" t="str">
        <f t="array" ref="AB174">IFERROR(INDEX(B168:B184, SMALL(IF("V"=F168:F184, ROW(F168:F184)-MIN(ROW(F168:F184))+1, ""), ROW() -167 )), "")</f>
        <v/>
      </c>
      <c r="AC174" s="13" t="str">
        <f t="array" ref="AC174">IFERROR(INDEX(C168:C184, SMALL(IF("V"=F168:F184, ROW(F168:F184)-MIN(ROW(F168:F184))+1, ""), ROW() -167 )), "")</f>
        <v/>
      </c>
      <c r="AD174" s="13" t="str">
        <f t="array" ref="AD174">IFERROR(INDEX(D168:D184, SMALL(IF("V"=F168:F184, ROW(F168:F184)-MIN(ROW(F168:F184))+1, ""), ROW() -167 )), "")</f>
        <v/>
      </c>
      <c r="AE174" s="13" t="str">
        <f t="array" ref="AE174">IFERROR(INDEX(E168:E184, SMALL(IF("V"=F168:F184, ROW(F168:F184)-MIN(ROW(F168:F184))+1, ""), ROW() -167 )), "")</f>
        <v/>
      </c>
      <c r="AF174" s="13" t="str">
        <f t="array" ref="AF174">IFERROR(INDEX(B168:B184, SMALL(IF(ISNUMBER(SEARCH("JV1",F168:F184)), ROW(F168:F184)-MIN(ROW(F168:F184))+1, ""), ROW() -167 )), "")</f>
        <v/>
      </c>
      <c r="AG174" s="13" t="str">
        <f t="array" ref="AG174">IFERROR(INDEX(C168:C184, SMALL(IF(ISNUMBER(SEARCH("JV1",F168:F184)), ROW(F168:F184)-MIN(ROW(F168:F184))+1, ""), ROW() -167 )), "")</f>
        <v/>
      </c>
      <c r="AH174" s="13" t="str">
        <f t="array" ref="AH174">IFERROR(INDEX(D168:D184, SMALL(IF(ISNUMBER(SEARCH("JV1",F168:F184)), ROW(F168:F184)-MIN(ROW(F168:F184))+1, ""), ROW() -167 )), "")</f>
        <v/>
      </c>
      <c r="AI174" s="13" t="str">
        <f t="array" ref="AI174">IFERROR(INDEX(E168:E184, SMALL(IF(ISNUMBER(SEARCH("JV1",F168:F184)), ROW(F168:F184)-MIN(ROW(F168:F184))+1, ""), ROW() -167 )), "")</f>
        <v/>
      </c>
      <c r="AJ174" s="13" t="str">
        <f t="array" ref="AJ174">IFERROR(INDEX(B168:B184, SMALL(IF(ISNUMBER(SEARCH("JV2",F168:F184)), ROW(F168:F184)-MIN(ROW(F168:F184))+1, ""), ROW() -167 )), "")</f>
        <v/>
      </c>
      <c r="AK174" s="13" t="str">
        <f t="array" ref="AK174">IFERROR(INDEX(C168:C184, SMALL(IF(ISNUMBER(SEARCH("JV2",F168:F184)), ROW(F168:F184)-MIN(ROW(F168:F184))+1, ""), ROW() -167 )), "")</f>
        <v/>
      </c>
      <c r="AL174" s="13" t="str">
        <f t="array" ref="AL174">IFERROR(INDEX(D168:D184, SMALL(IF(ISNUMBER(SEARCH("JV2",F168:F184)), ROW(F168:F184)-MIN(ROW(F168:F184))+1, ""), ROW() -167 )), "")</f>
        <v/>
      </c>
      <c r="AM174" s="13" t="str">
        <f t="array" ref="AM174">IFERROR(INDEX(E168:E184, SMALL(IF(ISNUMBER(SEARCH("JV2",F168:F184)), ROW(F168:F184)-MIN(ROW(F168:F184))+1, ""), ROW() -167 )), "")</f>
        <v/>
      </c>
    </row>
    <row r="175" spans="2:39" s="13" customFormat="1" ht="15" customHeight="1">
      <c r="B175" s="21" t="s">
        <v>349</v>
      </c>
      <c r="C175" s="1"/>
      <c r="D175" s="22" t="s">
        <v>364</v>
      </c>
      <c r="E175" s="1" t="s">
        <v>365</v>
      </c>
      <c r="F175" s="94" t="s">
        <v>30</v>
      </c>
      <c r="G175" s="24"/>
      <c r="H175" s="25">
        <v>4399</v>
      </c>
      <c r="I175" s="24"/>
      <c r="J175" s="25" t="b">
        <v>0</v>
      </c>
      <c r="K175" s="19"/>
      <c r="L175" s="26"/>
      <c r="M175" s="27"/>
      <c r="AB175" s="13" t="str">
        <f t="array" ref="AB175">IFERROR(INDEX(B168:B184, SMALL(IF("V"=F168:F184, ROW(F168:F184)-MIN(ROW(F168:F184))+1, ""), ROW() -167 )), "")</f>
        <v/>
      </c>
      <c r="AC175" s="13" t="str">
        <f t="array" ref="AC175">IFERROR(INDEX(C168:C184, SMALL(IF("V"=F168:F184, ROW(F168:F184)-MIN(ROW(F168:F184))+1, ""), ROW() -167 )), "")</f>
        <v/>
      </c>
      <c r="AD175" s="13" t="str">
        <f t="array" ref="AD175">IFERROR(INDEX(D168:D184, SMALL(IF("V"=F168:F184, ROW(F168:F184)-MIN(ROW(F168:F184))+1, ""), ROW() -167 )), "")</f>
        <v/>
      </c>
      <c r="AE175" s="13" t="str">
        <f t="array" ref="AE175">IFERROR(INDEX(E168:E184, SMALL(IF("V"=F168:F184, ROW(F168:F184)-MIN(ROW(F168:F184))+1, ""), ROW() -167 )), "")</f>
        <v/>
      </c>
      <c r="AF175" s="13" t="str">
        <f t="array" ref="AF175">IFERROR(INDEX(B168:B184, SMALL(IF(ISNUMBER(SEARCH("JV1",F168:F184)), ROW(F168:F184)-MIN(ROW(F168:F184))+1, ""), ROW() -167 )), "")</f>
        <v/>
      </c>
      <c r="AG175" s="13" t="str">
        <f t="array" ref="AG175">IFERROR(INDEX(C168:C184, SMALL(IF(ISNUMBER(SEARCH("JV1",F168:F184)), ROW(F168:F184)-MIN(ROW(F168:F184))+1, ""), ROW() -167 )), "")</f>
        <v/>
      </c>
      <c r="AH175" s="13" t="str">
        <f t="array" ref="AH175">IFERROR(INDEX(D168:D184, SMALL(IF(ISNUMBER(SEARCH("JV1",F168:F184)), ROW(F168:F184)-MIN(ROW(F168:F184))+1, ""), ROW() -167 )), "")</f>
        <v/>
      </c>
      <c r="AI175" s="13" t="str">
        <f t="array" ref="AI175">IFERROR(INDEX(E168:E184, SMALL(IF(ISNUMBER(SEARCH("JV1",F168:F184)), ROW(F168:F184)-MIN(ROW(F168:F184))+1, ""), ROW() -167 )), "")</f>
        <v/>
      </c>
      <c r="AJ175" s="13" t="str">
        <f t="array" ref="AJ175">IFERROR(INDEX(B168:B184, SMALL(IF(ISNUMBER(SEARCH("JV2",F168:F184)), ROW(F168:F184)-MIN(ROW(F168:F184))+1, ""), ROW() -167 )), "")</f>
        <v/>
      </c>
      <c r="AK175" s="13" t="str">
        <f t="array" ref="AK175">IFERROR(INDEX(C168:C184, SMALL(IF(ISNUMBER(SEARCH("JV2",F168:F184)), ROW(F168:F184)-MIN(ROW(F168:F184))+1, ""), ROW() -167 )), "")</f>
        <v/>
      </c>
      <c r="AL175" s="13" t="str">
        <f t="array" ref="AL175">IFERROR(INDEX(D168:D184, SMALL(IF(ISNUMBER(SEARCH("JV2",F168:F184)), ROW(F168:F184)-MIN(ROW(F168:F184))+1, ""), ROW() -167 )), "")</f>
        <v/>
      </c>
      <c r="AM175" s="13" t="str">
        <f t="array" ref="AM175">IFERROR(INDEX(E168:E184, SMALL(IF(ISNUMBER(SEARCH("JV2",F168:F184)), ROW(F168:F184)-MIN(ROW(F168:F184))+1, ""), ROW() -167 )), "")</f>
        <v/>
      </c>
    </row>
    <row r="176" spans="2:39" s="13" customFormat="1" ht="15" customHeight="1">
      <c r="B176" s="21" t="s">
        <v>349</v>
      </c>
      <c r="C176" s="1"/>
      <c r="D176" s="22" t="s">
        <v>366</v>
      </c>
      <c r="E176" s="1" t="s">
        <v>367</v>
      </c>
      <c r="F176" s="94" t="s">
        <v>30</v>
      </c>
      <c r="G176" s="24"/>
      <c r="H176" s="25">
        <v>4399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349</v>
      </c>
      <c r="C177" s="1"/>
      <c r="D177" s="22" t="s">
        <v>368</v>
      </c>
      <c r="E177" s="1" t="s">
        <v>369</v>
      </c>
      <c r="F177" s="94" t="s">
        <v>30</v>
      </c>
      <c r="G177" s="24"/>
      <c r="H177" s="25">
        <v>4399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349</v>
      </c>
      <c r="C178" s="1"/>
      <c r="D178" s="22" t="s">
        <v>370</v>
      </c>
      <c r="E178" s="1" t="s">
        <v>371</v>
      </c>
      <c r="F178" s="94" t="s">
        <v>30</v>
      </c>
      <c r="G178" s="24"/>
      <c r="H178" s="25">
        <v>4399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349</v>
      </c>
      <c r="C179" s="1"/>
      <c r="D179" s="22" t="s">
        <v>372</v>
      </c>
      <c r="E179" s="1" t="s">
        <v>373</v>
      </c>
      <c r="F179" s="94" t="s">
        <v>14</v>
      </c>
      <c r="G179" s="24"/>
      <c r="H179" s="25">
        <v>4399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349</v>
      </c>
      <c r="C180" s="1"/>
      <c r="D180" s="22" t="s">
        <v>374</v>
      </c>
      <c r="E180" s="1" t="s">
        <v>375</v>
      </c>
      <c r="F180" s="94" t="s">
        <v>17</v>
      </c>
      <c r="G180" s="24"/>
      <c r="H180" s="25">
        <v>4399</v>
      </c>
      <c r="I180" s="24"/>
      <c r="J180" s="25" t="b">
        <v>0</v>
      </c>
      <c r="K180" s="19"/>
      <c r="L180" s="26"/>
      <c r="M180" s="27"/>
    </row>
    <row r="181" spans="2:39" s="13" customFormat="1" ht="15" customHeight="1">
      <c r="B181" s="21" t="s">
        <v>349</v>
      </c>
      <c r="C181" s="1"/>
      <c r="D181" s="22" t="s">
        <v>376</v>
      </c>
      <c r="E181" s="1" t="s">
        <v>377</v>
      </c>
      <c r="F181" s="94" t="s">
        <v>14</v>
      </c>
      <c r="G181" s="24"/>
      <c r="H181" s="25">
        <v>4399</v>
      </c>
      <c r="I181" s="24"/>
      <c r="J181" s="25" t="b">
        <v>0</v>
      </c>
      <c r="K181" s="19"/>
      <c r="L181" s="26"/>
      <c r="M181" s="27"/>
    </row>
    <row r="182" spans="2:39" s="13" customFormat="1" ht="15" customHeight="1">
      <c r="B182" s="21" t="s">
        <v>349</v>
      </c>
      <c r="C182" s="1"/>
      <c r="D182" s="22" t="s">
        <v>378</v>
      </c>
      <c r="E182" s="1" t="s">
        <v>379</v>
      </c>
      <c r="F182" s="94" t="s">
        <v>14</v>
      </c>
      <c r="G182" s="24"/>
      <c r="H182" s="25">
        <v>4399</v>
      </c>
      <c r="I182" s="24"/>
      <c r="J182" s="25" t="b">
        <v>0</v>
      </c>
      <c r="K182" s="19"/>
      <c r="L182" s="26"/>
      <c r="M182" s="27"/>
    </row>
    <row r="183" spans="2:39" s="13" customFormat="1" ht="15" customHeight="1">
      <c r="B183" s="21" t="s">
        <v>349</v>
      </c>
      <c r="C183" s="1"/>
      <c r="D183" s="22" t="s">
        <v>380</v>
      </c>
      <c r="E183" s="1" t="s">
        <v>381</v>
      </c>
      <c r="F183" s="94" t="s">
        <v>30</v>
      </c>
      <c r="G183" s="24"/>
      <c r="H183" s="25">
        <v>4399</v>
      </c>
      <c r="I183" s="24"/>
      <c r="J183" s="25" t="b">
        <v>0</v>
      </c>
      <c r="K183" s="19"/>
      <c r="L183" s="26"/>
      <c r="M183" s="27"/>
    </row>
    <row r="184" spans="2:39" s="13" customFormat="1" ht="15" customHeight="1">
      <c r="B184" s="21" t="s">
        <v>349</v>
      </c>
      <c r="C184" s="1"/>
      <c r="D184" s="22" t="s">
        <v>382</v>
      </c>
      <c r="E184" s="1" t="s">
        <v>383</v>
      </c>
      <c r="F184" s="94" t="s">
        <v>17</v>
      </c>
      <c r="G184" s="24"/>
      <c r="H184" s="25">
        <v>4399</v>
      </c>
      <c r="I184" s="24"/>
      <c r="J184" s="25" t="b">
        <v>0</v>
      </c>
      <c r="K184" s="19"/>
      <c r="L184" s="26"/>
      <c r="M184" s="27"/>
    </row>
    <row r="185" spans="2:39" s="13" customFormat="1" ht="15" customHeight="1">
      <c r="B185" s="21" t="s">
        <v>384</v>
      </c>
      <c r="C185" s="1"/>
      <c r="D185" s="22" t="s">
        <v>385</v>
      </c>
      <c r="E185" s="1" t="s">
        <v>386</v>
      </c>
      <c r="F185" s="94" t="s">
        <v>14</v>
      </c>
      <c r="G185" s="24"/>
      <c r="H185" s="25">
        <v>3103</v>
      </c>
      <c r="I185" s="24"/>
      <c r="J185" s="25" t="b">
        <v>0</v>
      </c>
      <c r="K185" s="19"/>
      <c r="L185" s="26"/>
      <c r="M185" s="27"/>
      <c r="AB185" s="13" t="str">
        <f t="array" ref="AB185">IFERROR(INDEX(B185:B192, SMALL(IF("V"=F185:F192, ROW(F185:F192)-MIN(ROW(F185:F192))+1, ""), ROW() -184 )), "")</f>
        <v>Union College</v>
      </c>
      <c r="AC185" s="13">
        <f t="array" ref="AC185">IFERROR(INDEX(C185:C192, SMALL(IF("V"=F185:F192, ROW(F185:F192)-MIN(ROW(F185:F192))+1, ""), ROW() -184 )), "")</f>
        <v>0</v>
      </c>
      <c r="AD185" s="13" t="str">
        <f t="array" ref="AD185">IFERROR(INDEX(D185:D192, SMALL(IF("V"=F185:F192, ROW(F185:F192)-MIN(ROW(F185:F192))+1, ""), ROW() -184 )), "")</f>
        <v>11-430517</v>
      </c>
      <c r="AE185" s="13" t="str">
        <f t="array" ref="AE185">IFERROR(INDEX(E185:E192, SMALL(IF("V"=F185:F192, ROW(F185:F192)-MIN(ROW(F185:F192))+1, ""), ROW() -184 )), "")</f>
        <v>David Painter</v>
      </c>
      <c r="AF185" s="13" t="str">
        <f t="array" ref="AF185">IFERROR(INDEX(B185:B192, SMALL(IF(ISNUMBER(SEARCH("JV1",F185:F192)), ROW(F185:F192)-MIN(ROW(F185:F192))+1, ""), ROW() -184 )), "")</f>
        <v/>
      </c>
      <c r="AG185" s="13" t="str">
        <f t="array" ref="AG185">IFERROR(INDEX(C185:C192, SMALL(IF(ISNUMBER(SEARCH("JV1",F185:F192)), ROW(F185:F192)-MIN(ROW(F185:F192))+1, ""), ROW() -184 )), "")</f>
        <v/>
      </c>
      <c r="AH185" s="13" t="str">
        <f t="array" ref="AH185">IFERROR(INDEX(D185:D192, SMALL(IF(ISNUMBER(SEARCH("JV1",F185:F192)), ROW(F185:F192)-MIN(ROW(F185:F192))+1, ""), ROW() -184 )), "")</f>
        <v/>
      </c>
      <c r="AI185" s="13" t="str">
        <f t="array" ref="AI185">IFERROR(INDEX(E185:E192, SMALL(IF(ISNUMBER(SEARCH("JV1",F185:F192)), ROW(F185:F192)-MIN(ROW(F185:F192))+1, ""), ROW() -184 )), "")</f>
        <v/>
      </c>
      <c r="AJ185" s="13" t="str">
        <f t="array" ref="AJ185">IFERROR(INDEX(B185:B192, SMALL(IF(ISNUMBER(SEARCH("JV2",F185:F192)), ROW(F185:F192)-MIN(ROW(F185:F192))+1, ""), ROW() -184 )), "")</f>
        <v/>
      </c>
      <c r="AK185" s="13" t="str">
        <f t="array" ref="AK185">IFERROR(INDEX(C185:C192, SMALL(IF(ISNUMBER(SEARCH("JV2",F185:F192)), ROW(F185:F192)-MIN(ROW(F185:F192))+1, ""), ROW() -184 )), "")</f>
        <v/>
      </c>
      <c r="AL185" s="13" t="str">
        <f t="array" ref="AL185">IFERROR(INDEX(D185:D192, SMALL(IF(ISNUMBER(SEARCH("JV2",F185:F192)), ROW(F185:F192)-MIN(ROW(F185:F192))+1, ""), ROW() -184 )), "")</f>
        <v/>
      </c>
      <c r="AM185" s="13" t="str">
        <f t="array" ref="AM185">IFERROR(INDEX(E185:E192, SMALL(IF(ISNUMBER(SEARCH("JV2",F185:F192)), ROW(F185:F192)-MIN(ROW(F185:F192))+1, ""), ROW() -184 )), "")</f>
        <v/>
      </c>
    </row>
    <row r="186" spans="2:39" s="13" customFormat="1" ht="15" customHeight="1">
      <c r="B186" s="21" t="s">
        <v>384</v>
      </c>
      <c r="C186" s="1"/>
      <c r="D186" s="22" t="s">
        <v>387</v>
      </c>
      <c r="E186" s="1" t="s">
        <v>388</v>
      </c>
      <c r="F186" s="94" t="s">
        <v>14</v>
      </c>
      <c r="G186" s="24"/>
      <c r="H186" s="25">
        <v>3103</v>
      </c>
      <c r="I186" s="24"/>
      <c r="J186" s="25" t="b">
        <v>0</v>
      </c>
      <c r="K186" s="19"/>
      <c r="L186" s="26"/>
      <c r="M186" s="27"/>
      <c r="AB186" s="13" t="str">
        <f t="array" ref="AB186">IFERROR(INDEX(B185:B192, SMALL(IF("V"=F185:F192, ROW(F185:F192)-MIN(ROW(F185:F192))+1, ""), ROW() -184 )), "")</f>
        <v>Union College</v>
      </c>
      <c r="AC186" s="13">
        <f t="array" ref="AC186">IFERROR(INDEX(C185:C192, SMALL(IF("V"=F185:F192, ROW(F185:F192)-MIN(ROW(F185:F192))+1, ""), ROW() -184 )), "")</f>
        <v>0</v>
      </c>
      <c r="AD186" s="13" t="str">
        <f t="array" ref="AD186">IFERROR(INDEX(D185:D192, SMALL(IF("V"=F185:F192, ROW(F185:F192)-MIN(ROW(F185:F192))+1, ""), ROW() -184 )), "")</f>
        <v>5570-5955</v>
      </c>
      <c r="AE186" s="13" t="str">
        <f t="array" ref="AE186">IFERROR(INDEX(E185:E192, SMALL(IF("V"=F185:F192, ROW(F185:F192)-MIN(ROW(F185:F192))+1, ""), ROW() -184 )), "")</f>
        <v>Gregory Garrison</v>
      </c>
      <c r="AF186" s="13" t="str">
        <f t="array" ref="AF186">IFERROR(INDEX(B185:B192, SMALL(IF(ISNUMBER(SEARCH("JV1",F185:F192)), ROW(F185:F192)-MIN(ROW(F185:F192))+1, ""), ROW() -184 )), "")</f>
        <v/>
      </c>
      <c r="AG186" s="13" t="str">
        <f t="array" ref="AG186">IFERROR(INDEX(C185:C192, SMALL(IF(ISNUMBER(SEARCH("JV1",F185:F192)), ROW(F185:F192)-MIN(ROW(F185:F192))+1, ""), ROW() -184 )), "")</f>
        <v/>
      </c>
      <c r="AH186" s="13" t="str">
        <f t="array" ref="AH186">IFERROR(INDEX(D185:D192, SMALL(IF(ISNUMBER(SEARCH("JV1",F185:F192)), ROW(F185:F192)-MIN(ROW(F185:F192))+1, ""), ROW() -184 )), "")</f>
        <v/>
      </c>
      <c r="AI186" s="13" t="str">
        <f t="array" ref="AI186">IFERROR(INDEX(E185:E192, SMALL(IF(ISNUMBER(SEARCH("JV1",F185:F192)), ROW(F185:F192)-MIN(ROW(F185:F192))+1, ""), ROW() -184 )), "")</f>
        <v/>
      </c>
      <c r="AJ186" s="13" t="str">
        <f t="array" ref="AJ186">IFERROR(INDEX(B185:B192, SMALL(IF(ISNUMBER(SEARCH("JV2",F185:F192)), ROW(F185:F192)-MIN(ROW(F185:F192))+1, ""), ROW() -184 )), "")</f>
        <v/>
      </c>
      <c r="AK186" s="13" t="str">
        <f t="array" ref="AK186">IFERROR(INDEX(C185:C192, SMALL(IF(ISNUMBER(SEARCH("JV2",F185:F192)), ROW(F185:F192)-MIN(ROW(F185:F192))+1, ""), ROW() -184 )), "")</f>
        <v/>
      </c>
      <c r="AL186" s="13" t="str">
        <f t="array" ref="AL186">IFERROR(INDEX(D185:D192, SMALL(IF(ISNUMBER(SEARCH("JV2",F185:F192)), ROW(F185:F192)-MIN(ROW(F185:F192))+1, ""), ROW() -184 )), "")</f>
        <v/>
      </c>
      <c r="AM186" s="13" t="str">
        <f t="array" ref="AM186">IFERROR(INDEX(E185:E192, SMALL(IF(ISNUMBER(SEARCH("JV2",F185:F192)), ROW(F185:F192)-MIN(ROW(F185:F192))+1, ""), ROW() -184 )), "")</f>
        <v/>
      </c>
    </row>
    <row r="187" spans="2:39" s="13" customFormat="1" ht="15" customHeight="1">
      <c r="B187" s="21" t="s">
        <v>384</v>
      </c>
      <c r="C187" s="1"/>
      <c r="D187" s="22" t="s">
        <v>389</v>
      </c>
      <c r="E187" s="1" t="s">
        <v>390</v>
      </c>
      <c r="F187" s="94" t="s">
        <v>30</v>
      </c>
      <c r="G187" s="24"/>
      <c r="H187" s="25">
        <v>3103</v>
      </c>
      <c r="I187" s="24"/>
      <c r="J187" s="25" t="b">
        <v>0</v>
      </c>
      <c r="K187" s="19"/>
      <c r="L187" s="26"/>
      <c r="M187" s="27"/>
      <c r="AB187" s="13" t="str">
        <f t="array" ref="AB187">IFERROR(INDEX(B185:B192, SMALL(IF("V"=F185:F192, ROW(F185:F192)-MIN(ROW(F185:F192))+1, ""), ROW() -184 )), "")</f>
        <v>Union College</v>
      </c>
      <c r="AC187" s="13">
        <f t="array" ref="AC187">IFERROR(INDEX(C185:C192, SMALL(IF("V"=F185:F192, ROW(F185:F192)-MIN(ROW(F185:F192))+1, ""), ROW() -184 )), "")</f>
        <v>0</v>
      </c>
      <c r="AD187" s="13" t="str">
        <f t="array" ref="AD187">IFERROR(INDEX(D185:D192, SMALL(IF("V"=F185:F192, ROW(F185:F192)-MIN(ROW(F185:F192))+1, ""), ROW() -184 )), "")</f>
        <v>8252-23714</v>
      </c>
      <c r="AE187" s="13" t="str">
        <f t="array" ref="AE187">IFERROR(INDEX(E185:E192, SMALL(IF("V"=F185:F192, ROW(F185:F192)-MIN(ROW(F185:F192))+1, ""), ROW() -184 )), "")</f>
        <v>Jeffrey Bell</v>
      </c>
      <c r="AF187" s="13" t="str">
        <f t="array" ref="AF187">IFERROR(INDEX(B185:B192, SMALL(IF(ISNUMBER(SEARCH("JV1",F185:F192)), ROW(F185:F192)-MIN(ROW(F185:F192))+1, ""), ROW() -184 )), "")</f>
        <v/>
      </c>
      <c r="AG187" s="13" t="str">
        <f t="array" ref="AG187">IFERROR(INDEX(C185:C192, SMALL(IF(ISNUMBER(SEARCH("JV1",F185:F192)), ROW(F185:F192)-MIN(ROW(F185:F192))+1, ""), ROW() -184 )), "")</f>
        <v/>
      </c>
      <c r="AH187" s="13" t="str">
        <f t="array" ref="AH187">IFERROR(INDEX(D185:D192, SMALL(IF(ISNUMBER(SEARCH("JV1",F185:F192)), ROW(F185:F192)-MIN(ROW(F185:F192))+1, ""), ROW() -184 )), "")</f>
        <v/>
      </c>
      <c r="AI187" s="13" t="str">
        <f t="array" ref="AI187">IFERROR(INDEX(E185:E192, SMALL(IF(ISNUMBER(SEARCH("JV1",F185:F192)), ROW(F185:F192)-MIN(ROW(F185:F192))+1, ""), ROW() -184 )), "")</f>
        <v/>
      </c>
      <c r="AJ187" s="13" t="str">
        <f t="array" ref="AJ187">IFERROR(INDEX(B185:B192, SMALL(IF(ISNUMBER(SEARCH("JV2",F185:F192)), ROW(F185:F192)-MIN(ROW(F185:F192))+1, ""), ROW() -184 )), "")</f>
        <v/>
      </c>
      <c r="AK187" s="13" t="str">
        <f t="array" ref="AK187">IFERROR(INDEX(C185:C192, SMALL(IF(ISNUMBER(SEARCH("JV2",F185:F192)), ROW(F185:F192)-MIN(ROW(F185:F192))+1, ""), ROW() -184 )), "")</f>
        <v/>
      </c>
      <c r="AL187" s="13" t="str">
        <f t="array" ref="AL187">IFERROR(INDEX(D185:D192, SMALL(IF(ISNUMBER(SEARCH("JV2",F185:F192)), ROW(F185:F192)-MIN(ROW(F185:F192))+1, ""), ROW() -184 )), "")</f>
        <v/>
      </c>
      <c r="AM187" s="13" t="str">
        <f t="array" ref="AM187">IFERROR(INDEX(E185:E192, SMALL(IF(ISNUMBER(SEARCH("JV2",F185:F192)), ROW(F185:F192)-MIN(ROW(F185:F192))+1, ""), ROW() -184 )), "")</f>
        <v/>
      </c>
    </row>
    <row r="188" spans="2:39" s="13" customFormat="1" ht="15" customHeight="1">
      <c r="B188" s="21" t="s">
        <v>384</v>
      </c>
      <c r="C188" s="1"/>
      <c r="D188" s="22" t="s">
        <v>391</v>
      </c>
      <c r="E188" s="1" t="s">
        <v>392</v>
      </c>
      <c r="F188" s="94" t="s">
        <v>14</v>
      </c>
      <c r="G188" s="24"/>
      <c r="H188" s="25">
        <v>3103</v>
      </c>
      <c r="I188" s="24"/>
      <c r="J188" s="25" t="b">
        <v>0</v>
      </c>
      <c r="K188" s="19"/>
      <c r="L188" s="26"/>
      <c r="M188" s="27"/>
      <c r="AB188" s="13" t="str">
        <f t="array" ref="AB188">IFERROR(INDEX(B185:B192, SMALL(IF("V"=F185:F192, ROW(F185:F192)-MIN(ROW(F185:F192))+1, ""), ROW() -184 )), "")</f>
        <v>Union College</v>
      </c>
      <c r="AC188" s="13">
        <f t="array" ref="AC188">IFERROR(INDEX(C185:C192, SMALL(IF("V"=F185:F192, ROW(F185:F192)-MIN(ROW(F185:F192))+1, ""), ROW() -184 )), "")</f>
        <v>0</v>
      </c>
      <c r="AD188" s="13" t="str">
        <f t="array" ref="AD188">IFERROR(INDEX(D185:D192, SMALL(IF("V"=F185:F192, ROW(F185:F192)-MIN(ROW(F185:F192))+1, ""), ROW() -184 )), "")</f>
        <v>4860-813</v>
      </c>
      <c r="AE188" s="13" t="str">
        <f t="array" ref="AE188">IFERROR(INDEX(E185:E192, SMALL(IF("V"=F185:F192, ROW(F185:F192)-MIN(ROW(F185:F192))+1, ""), ROW() -184 )), "")</f>
        <v>Jeffrey Carter</v>
      </c>
      <c r="AF188" s="13" t="str">
        <f t="array" ref="AF188">IFERROR(INDEX(B185:B192, SMALL(IF(ISNUMBER(SEARCH("JV1",F185:F192)), ROW(F185:F192)-MIN(ROW(F185:F192))+1, ""), ROW() -184 )), "")</f>
        <v/>
      </c>
      <c r="AG188" s="13" t="str">
        <f t="array" ref="AG188">IFERROR(INDEX(C185:C192, SMALL(IF(ISNUMBER(SEARCH("JV1",F185:F192)), ROW(F185:F192)-MIN(ROW(F185:F192))+1, ""), ROW() -184 )), "")</f>
        <v/>
      </c>
      <c r="AH188" s="13" t="str">
        <f t="array" ref="AH188">IFERROR(INDEX(D185:D192, SMALL(IF(ISNUMBER(SEARCH("JV1",F185:F192)), ROW(F185:F192)-MIN(ROW(F185:F192))+1, ""), ROW() -184 )), "")</f>
        <v/>
      </c>
      <c r="AI188" s="13" t="str">
        <f t="array" ref="AI188">IFERROR(INDEX(E185:E192, SMALL(IF(ISNUMBER(SEARCH("JV1",F185:F192)), ROW(F185:F192)-MIN(ROW(F185:F192))+1, ""), ROW() -184 )), "")</f>
        <v/>
      </c>
      <c r="AJ188" s="13" t="str">
        <f t="array" ref="AJ188">IFERROR(INDEX(B185:B192, SMALL(IF(ISNUMBER(SEARCH("JV2",F185:F192)), ROW(F185:F192)-MIN(ROW(F185:F192))+1, ""), ROW() -184 )), "")</f>
        <v/>
      </c>
      <c r="AK188" s="13" t="str">
        <f t="array" ref="AK188">IFERROR(INDEX(C185:C192, SMALL(IF(ISNUMBER(SEARCH("JV2",F185:F192)), ROW(F185:F192)-MIN(ROW(F185:F192))+1, ""), ROW() -184 )), "")</f>
        <v/>
      </c>
      <c r="AL188" s="13" t="str">
        <f t="array" ref="AL188">IFERROR(INDEX(D185:D192, SMALL(IF(ISNUMBER(SEARCH("JV2",F185:F192)), ROW(F185:F192)-MIN(ROW(F185:F192))+1, ""), ROW() -184 )), "")</f>
        <v/>
      </c>
      <c r="AM188" s="13" t="str">
        <f t="array" ref="AM188">IFERROR(INDEX(E185:E192, SMALL(IF(ISNUMBER(SEARCH("JV2",F185:F192)), ROW(F185:F192)-MIN(ROW(F185:F192))+1, ""), ROW() -184 )), "")</f>
        <v/>
      </c>
    </row>
    <row r="189" spans="2:39" s="13" customFormat="1" ht="15" customHeight="1">
      <c r="B189" s="21" t="s">
        <v>384</v>
      </c>
      <c r="C189" s="1"/>
      <c r="D189" s="22" t="s">
        <v>393</v>
      </c>
      <c r="E189" s="1" t="s">
        <v>394</v>
      </c>
      <c r="F189" s="94" t="s">
        <v>14</v>
      </c>
      <c r="G189" s="24"/>
      <c r="H189" s="25">
        <v>3103</v>
      </c>
      <c r="I189" s="24"/>
      <c r="J189" s="25" t="b">
        <v>0</v>
      </c>
      <c r="K189" s="19"/>
      <c r="L189" s="26"/>
      <c r="M189" s="27"/>
      <c r="AB189" s="13" t="str">
        <f t="array" ref="AB189">IFERROR(INDEX(B185:B192, SMALL(IF("V"=F185:F192, ROW(F185:F192)-MIN(ROW(F185:F192))+1, ""), ROW() -184 )), "")</f>
        <v>Union College</v>
      </c>
      <c r="AC189" s="13">
        <f t="array" ref="AC189">IFERROR(INDEX(C185:C192, SMALL(IF("V"=F185:F192, ROW(F185:F192)-MIN(ROW(F185:F192))+1, ""), ROW() -184 )), "")</f>
        <v>0</v>
      </c>
      <c r="AD189" s="13" t="str">
        <f t="array" ref="AD189">IFERROR(INDEX(D185:D192, SMALL(IF("V"=F185:F192, ROW(F185:F192)-MIN(ROW(F185:F192))+1, ""), ROW() -184 )), "")</f>
        <v>20-21971</v>
      </c>
      <c r="AE189" s="13" t="str">
        <f t="array" ref="AE189">IFERROR(INDEX(E185:E192, SMALL(IF("V"=F185:F192, ROW(F185:F192)-MIN(ROW(F185:F192))+1, ""), ROW() -184 )), "")</f>
        <v>Michael Dixon</v>
      </c>
      <c r="AF189" s="13" t="str">
        <f t="array" ref="AF189">IFERROR(INDEX(B185:B192, SMALL(IF(ISNUMBER(SEARCH("JV1",F185:F192)), ROW(F185:F192)-MIN(ROW(F185:F192))+1, ""), ROW() -184 )), "")</f>
        <v/>
      </c>
      <c r="AG189" s="13" t="str">
        <f t="array" ref="AG189">IFERROR(INDEX(C185:C192, SMALL(IF(ISNUMBER(SEARCH("JV1",F185:F192)), ROW(F185:F192)-MIN(ROW(F185:F192))+1, ""), ROW() -184 )), "")</f>
        <v/>
      </c>
      <c r="AH189" s="13" t="str">
        <f t="array" ref="AH189">IFERROR(INDEX(D185:D192, SMALL(IF(ISNUMBER(SEARCH("JV1",F185:F192)), ROW(F185:F192)-MIN(ROW(F185:F192))+1, ""), ROW() -184 )), "")</f>
        <v/>
      </c>
      <c r="AI189" s="13" t="str">
        <f t="array" ref="AI189">IFERROR(INDEX(E185:E192, SMALL(IF(ISNUMBER(SEARCH("JV1",F185:F192)), ROW(F185:F192)-MIN(ROW(F185:F192))+1, ""), ROW() -184 )), "")</f>
        <v/>
      </c>
      <c r="AJ189" s="13" t="str">
        <f t="array" ref="AJ189">IFERROR(INDEX(B185:B192, SMALL(IF(ISNUMBER(SEARCH("JV2",F185:F192)), ROW(F185:F192)-MIN(ROW(F185:F192))+1, ""), ROW() -184 )), "")</f>
        <v/>
      </c>
      <c r="AK189" s="13" t="str">
        <f t="array" ref="AK189">IFERROR(INDEX(C185:C192, SMALL(IF(ISNUMBER(SEARCH("JV2",F185:F192)), ROW(F185:F192)-MIN(ROW(F185:F192))+1, ""), ROW() -184 )), "")</f>
        <v/>
      </c>
      <c r="AL189" s="13" t="str">
        <f t="array" ref="AL189">IFERROR(INDEX(D185:D192, SMALL(IF(ISNUMBER(SEARCH("JV2",F185:F192)), ROW(F185:F192)-MIN(ROW(F185:F192))+1, ""), ROW() -184 )), "")</f>
        <v/>
      </c>
      <c r="AM189" s="13" t="str">
        <f t="array" ref="AM189">IFERROR(INDEX(E185:E192, SMALL(IF(ISNUMBER(SEARCH("JV2",F185:F192)), ROW(F185:F192)-MIN(ROW(F185:F192))+1, ""), ROW() -184 )), "")</f>
        <v/>
      </c>
    </row>
    <row r="190" spans="2:39" s="13" customFormat="1" ht="15" customHeight="1">
      <c r="B190" s="21" t="s">
        <v>384</v>
      </c>
      <c r="C190" s="1"/>
      <c r="D190" s="22" t="s">
        <v>395</v>
      </c>
      <c r="E190" s="1" t="s">
        <v>396</v>
      </c>
      <c r="F190" s="94" t="s">
        <v>30</v>
      </c>
      <c r="G190" s="24"/>
      <c r="H190" s="25">
        <v>3103</v>
      </c>
      <c r="I190" s="24"/>
      <c r="J190" s="25" t="b">
        <v>0</v>
      </c>
      <c r="K190" s="19"/>
      <c r="L190" s="26"/>
      <c r="M190" s="27"/>
      <c r="AB190" s="13" t="str">
        <f t="array" ref="AB190">IFERROR(INDEX(B185:B192, SMALL(IF("V"=F185:F192, ROW(F185:F192)-MIN(ROW(F185:F192))+1, ""), ROW() -184 )), "")</f>
        <v>Union College</v>
      </c>
      <c r="AC190" s="13">
        <f t="array" ref="AC190">IFERROR(INDEX(C185:C192, SMALL(IF("V"=F185:F192, ROW(F185:F192)-MIN(ROW(F185:F192))+1, ""), ROW() -184 )), "")</f>
        <v>0</v>
      </c>
      <c r="AD190" s="13" t="str">
        <f t="array" ref="AD190">IFERROR(INDEX(D185:D192, SMALL(IF("V"=F185:F192, ROW(F185:F192)-MIN(ROW(F185:F192))+1, ""), ROW() -184 )), "")</f>
        <v>15-128090</v>
      </c>
      <c r="AE190" s="13" t="str">
        <f t="array" ref="AE190">IFERROR(INDEX(E185:E192, SMALL(IF("V"=F185:F192, ROW(F185:F192)-MIN(ROW(F185:F192))+1, ""), ROW() -184 )), "")</f>
        <v>Rieley Ulanday</v>
      </c>
      <c r="AF190" s="13" t="str">
        <f t="array" ref="AF190">IFERROR(INDEX(B185:B192, SMALL(IF(ISNUMBER(SEARCH("JV1",F185:F192)), ROW(F185:F192)-MIN(ROW(F185:F192))+1, ""), ROW() -184 )), "")</f>
        <v/>
      </c>
      <c r="AG190" s="13" t="str">
        <f t="array" ref="AG190">IFERROR(INDEX(C185:C192, SMALL(IF(ISNUMBER(SEARCH("JV1",F185:F192)), ROW(F185:F192)-MIN(ROW(F185:F192))+1, ""), ROW() -184 )), "")</f>
        <v/>
      </c>
      <c r="AH190" s="13" t="str">
        <f t="array" ref="AH190">IFERROR(INDEX(D185:D192, SMALL(IF(ISNUMBER(SEARCH("JV1",F185:F192)), ROW(F185:F192)-MIN(ROW(F185:F192))+1, ""), ROW() -184 )), "")</f>
        <v/>
      </c>
      <c r="AI190" s="13" t="str">
        <f t="array" ref="AI190">IFERROR(INDEX(E185:E192, SMALL(IF(ISNUMBER(SEARCH("JV1",F185:F192)), ROW(F185:F192)-MIN(ROW(F185:F192))+1, ""), ROW() -184 )), "")</f>
        <v/>
      </c>
      <c r="AJ190" s="13" t="str">
        <f t="array" ref="AJ190">IFERROR(INDEX(B185:B192, SMALL(IF(ISNUMBER(SEARCH("JV2",F185:F192)), ROW(F185:F192)-MIN(ROW(F185:F192))+1, ""), ROW() -184 )), "")</f>
        <v/>
      </c>
      <c r="AK190" s="13" t="str">
        <f t="array" ref="AK190">IFERROR(INDEX(C185:C192, SMALL(IF(ISNUMBER(SEARCH("JV2",F185:F192)), ROW(F185:F192)-MIN(ROW(F185:F192))+1, ""), ROW() -184 )), "")</f>
        <v/>
      </c>
      <c r="AL190" s="13" t="str">
        <f t="array" ref="AL190">IFERROR(INDEX(D185:D192, SMALL(IF(ISNUMBER(SEARCH("JV2",F185:F192)), ROW(F185:F192)-MIN(ROW(F185:F192))+1, ""), ROW() -184 )), "")</f>
        <v/>
      </c>
      <c r="AM190" s="13" t="str">
        <f t="array" ref="AM190">IFERROR(INDEX(E185:E192, SMALL(IF(ISNUMBER(SEARCH("JV2",F185:F192)), ROW(F185:F192)-MIN(ROW(F185:F192))+1, ""), ROW() -184 )), "")</f>
        <v/>
      </c>
    </row>
    <row r="191" spans="2:39" s="13" customFormat="1" ht="15" customHeight="1">
      <c r="B191" s="21" t="s">
        <v>384</v>
      </c>
      <c r="C191" s="1"/>
      <c r="D191" s="22" t="s">
        <v>397</v>
      </c>
      <c r="E191" s="1" t="s">
        <v>398</v>
      </c>
      <c r="F191" s="94" t="s">
        <v>14</v>
      </c>
      <c r="G191" s="24"/>
      <c r="H191" s="25">
        <v>3103</v>
      </c>
      <c r="I191" s="24"/>
      <c r="J191" s="25" t="b">
        <v>0</v>
      </c>
      <c r="K191" s="19"/>
      <c r="L191" s="26"/>
      <c r="M191" s="27"/>
      <c r="AB191" s="13" t="str">
        <f t="array" ref="AB191">IFERROR(INDEX(B185:B192, SMALL(IF("V"=F185:F192, ROW(F185:F192)-MIN(ROW(F185:F192))+1, ""), ROW() -184 )), "")</f>
        <v/>
      </c>
      <c r="AC191" s="13" t="str">
        <f t="array" ref="AC191">IFERROR(INDEX(C185:C192, SMALL(IF("V"=F185:F192, ROW(F185:F192)-MIN(ROW(F185:F192))+1, ""), ROW() -184 )), "")</f>
        <v/>
      </c>
      <c r="AD191" s="13" t="str">
        <f t="array" ref="AD191">IFERROR(INDEX(D185:D192, SMALL(IF("V"=F185:F192, ROW(F185:F192)-MIN(ROW(F185:F192))+1, ""), ROW() -184 )), "")</f>
        <v/>
      </c>
      <c r="AE191" s="13" t="str">
        <f t="array" ref="AE191">IFERROR(INDEX(E185:E192, SMALL(IF("V"=F185:F192, ROW(F185:F192)-MIN(ROW(F185:F192))+1, ""), ROW() -184 )), "")</f>
        <v/>
      </c>
      <c r="AF191" s="13" t="str">
        <f t="array" ref="AF191">IFERROR(INDEX(B185:B192, SMALL(IF(ISNUMBER(SEARCH("JV1",F185:F192)), ROW(F185:F192)-MIN(ROW(F185:F192))+1, ""), ROW() -184 )), "")</f>
        <v/>
      </c>
      <c r="AG191" s="13" t="str">
        <f t="array" ref="AG191">IFERROR(INDEX(C185:C192, SMALL(IF(ISNUMBER(SEARCH("JV1",F185:F192)), ROW(F185:F192)-MIN(ROW(F185:F192))+1, ""), ROW() -184 )), "")</f>
        <v/>
      </c>
      <c r="AH191" s="13" t="str">
        <f t="array" ref="AH191">IFERROR(INDEX(D185:D192, SMALL(IF(ISNUMBER(SEARCH("JV1",F185:F192)), ROW(F185:F192)-MIN(ROW(F185:F192))+1, ""), ROW() -184 )), "")</f>
        <v/>
      </c>
      <c r="AI191" s="13" t="str">
        <f t="array" ref="AI191">IFERROR(INDEX(E185:E192, SMALL(IF(ISNUMBER(SEARCH("JV1",F185:F192)), ROW(F185:F192)-MIN(ROW(F185:F192))+1, ""), ROW() -184 )), "")</f>
        <v/>
      </c>
      <c r="AJ191" s="13" t="str">
        <f t="array" ref="AJ191">IFERROR(INDEX(B185:B192, SMALL(IF(ISNUMBER(SEARCH("JV2",F185:F192)), ROW(F185:F192)-MIN(ROW(F185:F192))+1, ""), ROW() -184 )), "")</f>
        <v/>
      </c>
      <c r="AK191" s="13" t="str">
        <f t="array" ref="AK191">IFERROR(INDEX(C185:C192, SMALL(IF(ISNUMBER(SEARCH("JV2",F185:F192)), ROW(F185:F192)-MIN(ROW(F185:F192))+1, ""), ROW() -184 )), "")</f>
        <v/>
      </c>
      <c r="AL191" s="13" t="str">
        <f t="array" ref="AL191">IFERROR(INDEX(D185:D192, SMALL(IF(ISNUMBER(SEARCH("JV2",F185:F192)), ROW(F185:F192)-MIN(ROW(F185:F192))+1, ""), ROW() -184 )), "")</f>
        <v/>
      </c>
      <c r="AM191" s="13" t="str">
        <f t="array" ref="AM191">IFERROR(INDEX(E185:E192, SMALL(IF(ISNUMBER(SEARCH("JV2",F185:F192)), ROW(F185:F192)-MIN(ROW(F185:F192))+1, ""), ROW() -184 )), "")</f>
        <v/>
      </c>
    </row>
    <row r="192" spans="2:39" s="13" customFormat="1" ht="15" customHeight="1">
      <c r="B192" s="21" t="s">
        <v>384</v>
      </c>
      <c r="C192" s="1"/>
      <c r="D192" s="22" t="s">
        <v>399</v>
      </c>
      <c r="E192" s="1" t="s">
        <v>400</v>
      </c>
      <c r="F192" s="94" t="s">
        <v>14</v>
      </c>
      <c r="G192" s="24"/>
      <c r="H192" s="25">
        <v>3103</v>
      </c>
      <c r="I192" s="24"/>
      <c r="J192" s="25" t="b">
        <v>0</v>
      </c>
      <c r="K192" s="19"/>
      <c r="L192" s="26"/>
      <c r="M192" s="27"/>
      <c r="AB192" s="13" t="str">
        <f t="array" ref="AB192">IFERROR(INDEX(B185:B192, SMALL(IF("V"=F185:F192, ROW(F185:F192)-MIN(ROW(F185:F192))+1, ""), ROW() -184 )), "")</f>
        <v/>
      </c>
      <c r="AC192" s="13" t="str">
        <f t="array" ref="AC192">IFERROR(INDEX(C185:C192, SMALL(IF("V"=F185:F192, ROW(F185:F192)-MIN(ROW(F185:F192))+1, ""), ROW() -184 )), "")</f>
        <v/>
      </c>
      <c r="AD192" s="13" t="str">
        <f t="array" ref="AD192">IFERROR(INDEX(D185:D192, SMALL(IF("V"=F185:F192, ROW(F185:F192)-MIN(ROW(F185:F192))+1, ""), ROW() -184 )), "")</f>
        <v/>
      </c>
      <c r="AE192" s="13" t="str">
        <f t="array" ref="AE192">IFERROR(INDEX(E185:E192, SMALL(IF("V"=F185:F192, ROW(F185:F192)-MIN(ROW(F185:F192))+1, ""), ROW() -184 )), "")</f>
        <v/>
      </c>
      <c r="AF192" s="13" t="str">
        <f t="array" ref="AF192">IFERROR(INDEX(B185:B192, SMALL(IF(ISNUMBER(SEARCH("JV1",F185:F192)), ROW(F185:F192)-MIN(ROW(F185:F192))+1, ""), ROW() -184 )), "")</f>
        <v/>
      </c>
      <c r="AG192" s="13" t="str">
        <f t="array" ref="AG192">IFERROR(INDEX(C185:C192, SMALL(IF(ISNUMBER(SEARCH("JV1",F185:F192)), ROW(F185:F192)-MIN(ROW(F185:F192))+1, ""), ROW() -184 )), "")</f>
        <v/>
      </c>
      <c r="AH192" s="13" t="str">
        <f t="array" ref="AH192">IFERROR(INDEX(D185:D192, SMALL(IF(ISNUMBER(SEARCH("JV1",F185:F192)), ROW(F185:F192)-MIN(ROW(F185:F192))+1, ""), ROW() -184 )), "")</f>
        <v/>
      </c>
      <c r="AI192" s="13" t="str">
        <f t="array" ref="AI192">IFERROR(INDEX(E185:E192, SMALL(IF(ISNUMBER(SEARCH("JV1",F185:F192)), ROW(F185:F192)-MIN(ROW(F185:F192))+1, ""), ROW() -184 )), "")</f>
        <v/>
      </c>
      <c r="AJ192" s="13" t="str">
        <f t="array" ref="AJ192">IFERROR(INDEX(B185:B192, SMALL(IF(ISNUMBER(SEARCH("JV2",F185:F192)), ROW(F185:F192)-MIN(ROW(F185:F192))+1, ""), ROW() -184 )), "")</f>
        <v/>
      </c>
      <c r="AK192" s="13" t="str">
        <f t="array" ref="AK192">IFERROR(INDEX(C185:C192, SMALL(IF(ISNUMBER(SEARCH("JV2",F185:F192)), ROW(F185:F192)-MIN(ROW(F185:F192))+1, ""), ROW() -184 )), "")</f>
        <v/>
      </c>
      <c r="AL192" s="13" t="str">
        <f t="array" ref="AL192">IFERROR(INDEX(D185:D192, SMALL(IF(ISNUMBER(SEARCH("JV2",F185:F192)), ROW(F185:F192)-MIN(ROW(F185:F192))+1, ""), ROW() -184 )), "")</f>
        <v/>
      </c>
      <c r="AM192" s="13" t="str">
        <f t="array" ref="AM192">IFERROR(INDEX(E185:E192, SMALL(IF(ISNUMBER(SEARCH("JV2",F185:F192)), ROW(F185:F192)-MIN(ROW(F185:F192))+1, ""), ROW() -184 )), "")</f>
        <v/>
      </c>
    </row>
    <row r="193" spans="2:39" s="13" customFormat="1" ht="15" customHeight="1">
      <c r="B193" s="21" t="s">
        <v>401</v>
      </c>
      <c r="C193" s="1"/>
      <c r="D193" s="22" t="s">
        <v>402</v>
      </c>
      <c r="E193" s="1" t="s">
        <v>403</v>
      </c>
      <c r="F193" s="94" t="s">
        <v>14</v>
      </c>
      <c r="G193" s="24"/>
      <c r="H193" s="25">
        <v>4330</v>
      </c>
      <c r="I193" s="24"/>
      <c r="J193" s="25" t="b">
        <v>0</v>
      </c>
      <c r="K193" s="19"/>
      <c r="L193" s="26"/>
      <c r="M193" s="27"/>
      <c r="AB193" s="13" t="str">
        <f t="array" ref="AB193">IFERROR(INDEX(B193:B201, SMALL(IF("V"=F193:F201, ROW(F193:F201)-MIN(ROW(F193:F201))+1, ""), ROW() -192 )), "")</f>
        <v>University of the Cumberlands</v>
      </c>
      <c r="AC193" s="13">
        <f t="array" ref="AC193">IFERROR(INDEX(C193:C201, SMALL(IF("V"=F193:F201, ROW(F193:F201)-MIN(ROW(F193:F201))+1, ""), ROW() -192 )), "")</f>
        <v>0</v>
      </c>
      <c r="AD193" s="13" t="str">
        <f t="array" ref="AD193">IFERROR(INDEX(D193:D201, SMALL(IF("V"=F193:F201, ROW(F193:F201)-MIN(ROW(F193:F201))+1, ""), ROW() -192 )), "")</f>
        <v>11-612474</v>
      </c>
      <c r="AE193" s="13" t="str">
        <f t="array" ref="AE193">IFERROR(INDEX(E193:E201, SMALL(IF("V"=F193:F201, ROW(F193:F201)-MIN(ROW(F193:F201))+1, ""), ROW() -192 )), "")</f>
        <v>Aaron Warner</v>
      </c>
      <c r="AF193" s="13" t="str">
        <f t="array" ref="AF193">IFERROR(INDEX(B193:B201, SMALL(IF(ISNUMBER(SEARCH("JV1",F193:F201)), ROW(F193:F201)-MIN(ROW(F193:F201))+1, ""), ROW() -192 )), "")</f>
        <v/>
      </c>
      <c r="AG193" s="13" t="str">
        <f t="array" ref="AG193">IFERROR(INDEX(C193:C201, SMALL(IF(ISNUMBER(SEARCH("JV1",F193:F201)), ROW(F193:F201)-MIN(ROW(F193:F201))+1, ""), ROW() -192 )), "")</f>
        <v/>
      </c>
      <c r="AH193" s="13" t="str">
        <f t="array" ref="AH193">IFERROR(INDEX(D193:D201, SMALL(IF(ISNUMBER(SEARCH("JV1",F193:F201)), ROW(F193:F201)-MIN(ROW(F193:F201))+1, ""), ROW() -192 )), "")</f>
        <v/>
      </c>
      <c r="AI193" s="13" t="str">
        <f t="array" ref="AI193">IFERROR(INDEX(E193:E201, SMALL(IF(ISNUMBER(SEARCH("JV1",F193:F201)), ROW(F193:F201)-MIN(ROW(F193:F201))+1, ""), ROW() -192 )), "")</f>
        <v/>
      </c>
      <c r="AJ193" s="13" t="str">
        <f t="array" ref="AJ193">IFERROR(INDEX(B193:B201, SMALL(IF(ISNUMBER(SEARCH("JV2",F193:F201)), ROW(F193:F201)-MIN(ROW(F193:F201))+1, ""), ROW() -192 )), "")</f>
        <v/>
      </c>
      <c r="AK193" s="13" t="str">
        <f t="array" ref="AK193">IFERROR(INDEX(C193:C201, SMALL(IF(ISNUMBER(SEARCH("JV2",F193:F201)), ROW(F193:F201)-MIN(ROW(F193:F201))+1, ""), ROW() -192 )), "")</f>
        <v/>
      </c>
      <c r="AL193" s="13" t="str">
        <f t="array" ref="AL193">IFERROR(INDEX(D193:D201, SMALL(IF(ISNUMBER(SEARCH("JV2",F193:F201)), ROW(F193:F201)-MIN(ROW(F193:F201))+1, ""), ROW() -192 )), "")</f>
        <v/>
      </c>
      <c r="AM193" s="13" t="str">
        <f t="array" ref="AM193">IFERROR(INDEX(E193:E201, SMALL(IF(ISNUMBER(SEARCH("JV2",F193:F201)), ROW(F193:F201)-MIN(ROW(F193:F201))+1, ""), ROW() -192 )), "")</f>
        <v/>
      </c>
    </row>
    <row r="194" spans="2:39" s="13" customFormat="1" ht="15" customHeight="1">
      <c r="B194" s="21" t="s">
        <v>401</v>
      </c>
      <c r="C194" s="1"/>
      <c r="D194" s="22" t="s">
        <v>404</v>
      </c>
      <c r="E194" s="1" t="s">
        <v>405</v>
      </c>
      <c r="F194" s="94" t="s">
        <v>14</v>
      </c>
      <c r="G194" s="24"/>
      <c r="H194" s="25">
        <v>4330</v>
      </c>
      <c r="I194" s="24"/>
      <c r="J194" s="25" t="b">
        <v>0</v>
      </c>
      <c r="K194" s="19"/>
      <c r="L194" s="26"/>
      <c r="M194" s="27"/>
      <c r="AB194" s="13" t="str">
        <f t="array" ref="AB194">IFERROR(INDEX(B193:B201, SMALL(IF("V"=F193:F201, ROW(F193:F201)-MIN(ROW(F193:F201))+1, ""), ROW() -192 )), "")</f>
        <v>University of the Cumberlands</v>
      </c>
      <c r="AC194" s="13">
        <f t="array" ref="AC194">IFERROR(INDEX(C193:C201, SMALL(IF("V"=F193:F201, ROW(F193:F201)-MIN(ROW(F193:F201))+1, ""), ROW() -192 )), "")</f>
        <v>0</v>
      </c>
      <c r="AD194" s="13" t="str">
        <f t="array" ref="AD194">IFERROR(INDEX(D193:D201, SMALL(IF("V"=F193:F201, ROW(F193:F201)-MIN(ROW(F193:F201))+1, ""), ROW() -192 )), "")</f>
        <v>11-739593</v>
      </c>
      <c r="AE194" s="13" t="str">
        <f t="array" ref="AE194">IFERROR(INDEX(E193:E201, SMALL(IF("V"=F193:F201, ROW(F193:F201)-MIN(ROW(F193:F201))+1, ""), ROW() -192 )), "")</f>
        <v>Bryce Frantz</v>
      </c>
      <c r="AF194" s="13" t="str">
        <f t="array" ref="AF194">IFERROR(INDEX(B193:B201, SMALL(IF(ISNUMBER(SEARCH("JV1",F193:F201)), ROW(F193:F201)-MIN(ROW(F193:F201))+1, ""), ROW() -192 )), "")</f>
        <v/>
      </c>
      <c r="AG194" s="13" t="str">
        <f t="array" ref="AG194">IFERROR(INDEX(C193:C201, SMALL(IF(ISNUMBER(SEARCH("JV1",F193:F201)), ROW(F193:F201)-MIN(ROW(F193:F201))+1, ""), ROW() -192 )), "")</f>
        <v/>
      </c>
      <c r="AH194" s="13" t="str">
        <f t="array" ref="AH194">IFERROR(INDEX(D193:D201, SMALL(IF(ISNUMBER(SEARCH("JV1",F193:F201)), ROW(F193:F201)-MIN(ROW(F193:F201))+1, ""), ROW() -192 )), "")</f>
        <v/>
      </c>
      <c r="AI194" s="13" t="str">
        <f t="array" ref="AI194">IFERROR(INDEX(E193:E201, SMALL(IF(ISNUMBER(SEARCH("JV1",F193:F201)), ROW(F193:F201)-MIN(ROW(F193:F201))+1, ""), ROW() -192 )), "")</f>
        <v/>
      </c>
      <c r="AJ194" s="13" t="str">
        <f t="array" ref="AJ194">IFERROR(INDEX(B193:B201, SMALL(IF(ISNUMBER(SEARCH("JV2",F193:F201)), ROW(F193:F201)-MIN(ROW(F193:F201))+1, ""), ROW() -192 )), "")</f>
        <v/>
      </c>
      <c r="AK194" s="13" t="str">
        <f t="array" ref="AK194">IFERROR(INDEX(C193:C201, SMALL(IF(ISNUMBER(SEARCH("JV2",F193:F201)), ROW(F193:F201)-MIN(ROW(F193:F201))+1, ""), ROW() -192 )), "")</f>
        <v/>
      </c>
      <c r="AL194" s="13" t="str">
        <f t="array" ref="AL194">IFERROR(INDEX(D193:D201, SMALL(IF(ISNUMBER(SEARCH("JV2",F193:F201)), ROW(F193:F201)-MIN(ROW(F193:F201))+1, ""), ROW() -192 )), "")</f>
        <v/>
      </c>
      <c r="AM194" s="13" t="str">
        <f t="array" ref="AM194">IFERROR(INDEX(E193:E201, SMALL(IF(ISNUMBER(SEARCH("JV2",F193:F201)), ROW(F193:F201)-MIN(ROW(F193:F201))+1, ""), ROW() -192 )), "")</f>
        <v/>
      </c>
    </row>
    <row r="195" spans="2:39" s="13" customFormat="1" ht="15" customHeight="1">
      <c r="B195" s="21" t="s">
        <v>401</v>
      </c>
      <c r="C195" s="1"/>
      <c r="D195" s="22" t="s">
        <v>406</v>
      </c>
      <c r="E195" s="1" t="s">
        <v>407</v>
      </c>
      <c r="F195" s="94" t="s">
        <v>14</v>
      </c>
      <c r="G195" s="24"/>
      <c r="H195" s="25">
        <v>4330</v>
      </c>
      <c r="I195" s="24"/>
      <c r="J195" s="25" t="b">
        <v>0</v>
      </c>
      <c r="K195" s="19"/>
      <c r="L195" s="26"/>
      <c r="M195" s="27"/>
      <c r="AB195" s="13" t="str">
        <f t="array" ref="AB195">IFERROR(INDEX(B193:B201, SMALL(IF("V"=F193:F201, ROW(F193:F201)-MIN(ROW(F193:F201))+1, ""), ROW() -192 )), "")</f>
        <v>University of the Cumberlands</v>
      </c>
      <c r="AC195" s="13">
        <f t="array" ref="AC195">IFERROR(INDEX(C193:C201, SMALL(IF("V"=F193:F201, ROW(F193:F201)-MIN(ROW(F193:F201))+1, ""), ROW() -192 )), "")</f>
        <v>0</v>
      </c>
      <c r="AD195" s="13" t="str">
        <f t="array" ref="AD195">IFERROR(INDEX(D193:D201, SMALL(IF("V"=F193:F201, ROW(F193:F201)-MIN(ROW(F193:F201))+1, ""), ROW() -192 )), "")</f>
        <v>11-746126</v>
      </c>
      <c r="AE195" s="13" t="str">
        <f t="array" ref="AE195">IFERROR(INDEX(E193:E201, SMALL(IF("V"=F193:F201, ROW(F193:F201)-MIN(ROW(F193:F201))+1, ""), ROW() -192 )), "")</f>
        <v>Charles Wilken</v>
      </c>
      <c r="AF195" s="13" t="str">
        <f t="array" ref="AF195">IFERROR(INDEX(B193:B201, SMALL(IF(ISNUMBER(SEARCH("JV1",F193:F201)), ROW(F193:F201)-MIN(ROW(F193:F201))+1, ""), ROW() -192 )), "")</f>
        <v/>
      </c>
      <c r="AG195" s="13" t="str">
        <f t="array" ref="AG195">IFERROR(INDEX(C193:C201, SMALL(IF(ISNUMBER(SEARCH("JV1",F193:F201)), ROW(F193:F201)-MIN(ROW(F193:F201))+1, ""), ROW() -192 )), "")</f>
        <v/>
      </c>
      <c r="AH195" s="13" t="str">
        <f t="array" ref="AH195">IFERROR(INDEX(D193:D201, SMALL(IF(ISNUMBER(SEARCH("JV1",F193:F201)), ROW(F193:F201)-MIN(ROW(F193:F201))+1, ""), ROW() -192 )), "")</f>
        <v/>
      </c>
      <c r="AI195" s="13" t="str">
        <f t="array" ref="AI195">IFERROR(INDEX(E193:E201, SMALL(IF(ISNUMBER(SEARCH("JV1",F193:F201)), ROW(F193:F201)-MIN(ROW(F193:F201))+1, ""), ROW() -192 )), "")</f>
        <v/>
      </c>
      <c r="AJ195" s="13" t="str">
        <f t="array" ref="AJ195">IFERROR(INDEX(B193:B201, SMALL(IF(ISNUMBER(SEARCH("JV2",F193:F201)), ROW(F193:F201)-MIN(ROW(F193:F201))+1, ""), ROW() -192 )), "")</f>
        <v/>
      </c>
      <c r="AK195" s="13" t="str">
        <f t="array" ref="AK195">IFERROR(INDEX(C193:C201, SMALL(IF(ISNUMBER(SEARCH("JV2",F193:F201)), ROW(F193:F201)-MIN(ROW(F193:F201))+1, ""), ROW() -192 )), "")</f>
        <v/>
      </c>
      <c r="AL195" s="13" t="str">
        <f t="array" ref="AL195">IFERROR(INDEX(D193:D201, SMALL(IF(ISNUMBER(SEARCH("JV2",F193:F201)), ROW(F193:F201)-MIN(ROW(F193:F201))+1, ""), ROW() -192 )), "")</f>
        <v/>
      </c>
      <c r="AM195" s="13" t="str">
        <f t="array" ref="AM195">IFERROR(INDEX(E193:E201, SMALL(IF(ISNUMBER(SEARCH("JV2",F193:F201)), ROW(F193:F201)-MIN(ROW(F193:F201))+1, ""), ROW() -192 )), "")</f>
        <v/>
      </c>
    </row>
    <row r="196" spans="2:39" s="13" customFormat="1" ht="15" customHeight="1">
      <c r="B196" s="21" t="s">
        <v>401</v>
      </c>
      <c r="C196" s="1"/>
      <c r="D196" s="22" t="s">
        <v>408</v>
      </c>
      <c r="E196" s="1" t="s">
        <v>409</v>
      </c>
      <c r="F196" s="94" t="s">
        <v>14</v>
      </c>
      <c r="G196" s="24"/>
      <c r="H196" s="25">
        <v>4330</v>
      </c>
      <c r="I196" s="24"/>
      <c r="J196" s="25" t="b">
        <v>0</v>
      </c>
      <c r="K196" s="19"/>
      <c r="L196" s="26"/>
      <c r="M196" s="27"/>
      <c r="AB196" s="13" t="str">
        <f t="array" ref="AB196">IFERROR(INDEX(B193:B201, SMALL(IF("V"=F193:F201, ROW(F193:F201)-MIN(ROW(F193:F201))+1, ""), ROW() -192 )), "")</f>
        <v>University of the Cumberlands</v>
      </c>
      <c r="AC196" s="13">
        <f t="array" ref="AC196">IFERROR(INDEX(C193:C201, SMALL(IF("V"=F193:F201, ROW(F193:F201)-MIN(ROW(F193:F201))+1, ""), ROW() -192 )), "")</f>
        <v>0</v>
      </c>
      <c r="AD196" s="13" t="str">
        <f t="array" ref="AD196">IFERROR(INDEX(D193:D201, SMALL(IF("V"=F193:F201, ROW(F193:F201)-MIN(ROW(F193:F201))+1, ""), ROW() -192 )), "")</f>
        <v>8358-5157</v>
      </c>
      <c r="AE196" s="13" t="str">
        <f t="array" ref="AE196">IFERROR(INDEX(E193:E201, SMALL(IF("V"=F193:F201, ROW(F193:F201)-MIN(ROW(F193:F201))+1, ""), ROW() -192 )), "")</f>
        <v>Dustin Warmoth</v>
      </c>
      <c r="AF196" s="13" t="str">
        <f t="array" ref="AF196">IFERROR(INDEX(B193:B201, SMALL(IF(ISNUMBER(SEARCH("JV1",F193:F201)), ROW(F193:F201)-MIN(ROW(F193:F201))+1, ""), ROW() -192 )), "")</f>
        <v/>
      </c>
      <c r="AG196" s="13" t="str">
        <f t="array" ref="AG196">IFERROR(INDEX(C193:C201, SMALL(IF(ISNUMBER(SEARCH("JV1",F193:F201)), ROW(F193:F201)-MIN(ROW(F193:F201))+1, ""), ROW() -192 )), "")</f>
        <v/>
      </c>
      <c r="AH196" s="13" t="str">
        <f t="array" ref="AH196">IFERROR(INDEX(D193:D201, SMALL(IF(ISNUMBER(SEARCH("JV1",F193:F201)), ROW(F193:F201)-MIN(ROW(F193:F201))+1, ""), ROW() -192 )), "")</f>
        <v/>
      </c>
      <c r="AI196" s="13" t="str">
        <f t="array" ref="AI196">IFERROR(INDEX(E193:E201, SMALL(IF(ISNUMBER(SEARCH("JV1",F193:F201)), ROW(F193:F201)-MIN(ROW(F193:F201))+1, ""), ROW() -192 )), "")</f>
        <v/>
      </c>
      <c r="AJ196" s="13" t="str">
        <f t="array" ref="AJ196">IFERROR(INDEX(B193:B201, SMALL(IF(ISNUMBER(SEARCH("JV2",F193:F201)), ROW(F193:F201)-MIN(ROW(F193:F201))+1, ""), ROW() -192 )), "")</f>
        <v/>
      </c>
      <c r="AK196" s="13" t="str">
        <f t="array" ref="AK196">IFERROR(INDEX(C193:C201, SMALL(IF(ISNUMBER(SEARCH("JV2",F193:F201)), ROW(F193:F201)-MIN(ROW(F193:F201))+1, ""), ROW() -192 )), "")</f>
        <v/>
      </c>
      <c r="AL196" s="13" t="str">
        <f t="array" ref="AL196">IFERROR(INDEX(D193:D201, SMALL(IF(ISNUMBER(SEARCH("JV2",F193:F201)), ROW(F193:F201)-MIN(ROW(F193:F201))+1, ""), ROW() -192 )), "")</f>
        <v/>
      </c>
      <c r="AM196" s="13" t="str">
        <f t="array" ref="AM196">IFERROR(INDEX(E193:E201, SMALL(IF(ISNUMBER(SEARCH("JV2",F193:F201)), ROW(F193:F201)-MIN(ROW(F193:F201))+1, ""), ROW() -192 )), "")</f>
        <v/>
      </c>
    </row>
    <row r="197" spans="2:39" s="13" customFormat="1" ht="15" customHeight="1">
      <c r="B197" s="21" t="s">
        <v>401</v>
      </c>
      <c r="C197" s="1"/>
      <c r="D197" s="22" t="s">
        <v>410</v>
      </c>
      <c r="E197" s="1" t="s">
        <v>411</v>
      </c>
      <c r="F197" s="94" t="s">
        <v>30</v>
      </c>
      <c r="G197" s="24"/>
      <c r="H197" s="25">
        <v>4330</v>
      </c>
      <c r="I197" s="24"/>
      <c r="J197" s="25" t="b">
        <v>0</v>
      </c>
      <c r="K197" s="19"/>
      <c r="L197" s="26"/>
      <c r="M197" s="27"/>
      <c r="AB197" s="13" t="str">
        <f t="array" ref="AB197">IFERROR(INDEX(B193:B201, SMALL(IF("V"=F193:F201, ROW(F193:F201)-MIN(ROW(F193:F201))+1, ""), ROW() -192 )), "")</f>
        <v>University of the Cumberlands</v>
      </c>
      <c r="AC197" s="13">
        <f t="array" ref="AC197">IFERROR(INDEX(C193:C201, SMALL(IF("V"=F193:F201, ROW(F193:F201)-MIN(ROW(F193:F201))+1, ""), ROW() -192 )), "")</f>
        <v>0</v>
      </c>
      <c r="AD197" s="13" t="str">
        <f t="array" ref="AD197">IFERROR(INDEX(D193:D201, SMALL(IF("V"=F193:F201, ROW(F193:F201)-MIN(ROW(F193:F201))+1, ""), ROW() -192 )), "")</f>
        <v>8069-30719</v>
      </c>
      <c r="AE197" s="13" t="str">
        <f t="array" ref="AE197">IFERROR(INDEX(E193:E201, SMALL(IF("V"=F193:F201, ROW(F193:F201)-MIN(ROW(F193:F201))+1, ""), ROW() -192 )), "")</f>
        <v>Liam McNamara</v>
      </c>
      <c r="AF197" s="13" t="str">
        <f t="array" ref="AF197">IFERROR(INDEX(B193:B201, SMALL(IF(ISNUMBER(SEARCH("JV1",F193:F201)), ROW(F193:F201)-MIN(ROW(F193:F201))+1, ""), ROW() -192 )), "")</f>
        <v/>
      </c>
      <c r="AG197" s="13" t="str">
        <f t="array" ref="AG197">IFERROR(INDEX(C193:C201, SMALL(IF(ISNUMBER(SEARCH("JV1",F193:F201)), ROW(F193:F201)-MIN(ROW(F193:F201))+1, ""), ROW() -192 )), "")</f>
        <v/>
      </c>
      <c r="AH197" s="13" t="str">
        <f t="array" ref="AH197">IFERROR(INDEX(D193:D201, SMALL(IF(ISNUMBER(SEARCH("JV1",F193:F201)), ROW(F193:F201)-MIN(ROW(F193:F201))+1, ""), ROW() -192 )), "")</f>
        <v/>
      </c>
      <c r="AI197" s="13" t="str">
        <f t="array" ref="AI197">IFERROR(INDEX(E193:E201, SMALL(IF(ISNUMBER(SEARCH("JV1",F193:F201)), ROW(F193:F201)-MIN(ROW(F193:F201))+1, ""), ROW() -192 )), "")</f>
        <v/>
      </c>
      <c r="AJ197" s="13" t="str">
        <f t="array" ref="AJ197">IFERROR(INDEX(B193:B201, SMALL(IF(ISNUMBER(SEARCH("JV2",F193:F201)), ROW(F193:F201)-MIN(ROW(F193:F201))+1, ""), ROW() -192 )), "")</f>
        <v/>
      </c>
      <c r="AK197" s="13" t="str">
        <f t="array" ref="AK197">IFERROR(INDEX(C193:C201, SMALL(IF(ISNUMBER(SEARCH("JV2",F193:F201)), ROW(F193:F201)-MIN(ROW(F193:F201))+1, ""), ROW() -192 )), "")</f>
        <v/>
      </c>
      <c r="AL197" s="13" t="str">
        <f t="array" ref="AL197">IFERROR(INDEX(D193:D201, SMALL(IF(ISNUMBER(SEARCH("JV2",F193:F201)), ROW(F193:F201)-MIN(ROW(F193:F201))+1, ""), ROW() -192 )), "")</f>
        <v/>
      </c>
      <c r="AM197" s="13" t="str">
        <f t="array" ref="AM197">IFERROR(INDEX(E193:E201, SMALL(IF(ISNUMBER(SEARCH("JV2",F193:F201)), ROW(F193:F201)-MIN(ROW(F193:F201))+1, ""), ROW() -192 )), "")</f>
        <v/>
      </c>
    </row>
    <row r="198" spans="2:39" s="13" customFormat="1" ht="15" customHeight="1">
      <c r="B198" s="21" t="s">
        <v>401</v>
      </c>
      <c r="C198" s="1"/>
      <c r="D198" s="22" t="s">
        <v>412</v>
      </c>
      <c r="E198" s="1" t="s">
        <v>413</v>
      </c>
      <c r="F198" s="94" t="s">
        <v>30</v>
      </c>
      <c r="G198" s="24"/>
      <c r="H198" s="25">
        <v>4330</v>
      </c>
      <c r="I198" s="24"/>
      <c r="J198" s="25" t="b">
        <v>0</v>
      </c>
      <c r="K198" s="19"/>
      <c r="L198" s="26"/>
      <c r="M198" s="27"/>
      <c r="AB198" s="13" t="str">
        <f t="array" ref="AB198">IFERROR(INDEX(B193:B201, SMALL(IF("V"=F193:F201, ROW(F193:F201)-MIN(ROW(F193:F201))+1, ""), ROW() -192 )), "")</f>
        <v>University of the Cumberlands</v>
      </c>
      <c r="AC198" s="13">
        <f t="array" ref="AC198">IFERROR(INDEX(C193:C201, SMALL(IF("V"=F193:F201, ROW(F193:F201)-MIN(ROW(F193:F201))+1, ""), ROW() -192 )), "")</f>
        <v>0</v>
      </c>
      <c r="AD198" s="13" t="str">
        <f t="array" ref="AD198">IFERROR(INDEX(D193:D201, SMALL(IF("V"=F193:F201, ROW(F193:F201)-MIN(ROW(F193:F201))+1, ""), ROW() -192 )), "")</f>
        <v>11-394324</v>
      </c>
      <c r="AE198" s="13" t="str">
        <f t="array" ref="AE198">IFERROR(INDEX(E193:E201, SMALL(IF("V"=F193:F201, ROW(F193:F201)-MIN(ROW(F193:F201))+1, ""), ROW() -192 )), "")</f>
        <v>Thomas McNeal</v>
      </c>
      <c r="AF198" s="13" t="str">
        <f t="array" ref="AF198">IFERROR(INDEX(B193:B201, SMALL(IF(ISNUMBER(SEARCH("JV1",F193:F201)), ROW(F193:F201)-MIN(ROW(F193:F201))+1, ""), ROW() -192 )), "")</f>
        <v/>
      </c>
      <c r="AG198" s="13" t="str">
        <f t="array" ref="AG198">IFERROR(INDEX(C193:C201, SMALL(IF(ISNUMBER(SEARCH("JV1",F193:F201)), ROW(F193:F201)-MIN(ROW(F193:F201))+1, ""), ROW() -192 )), "")</f>
        <v/>
      </c>
      <c r="AH198" s="13" t="str">
        <f t="array" ref="AH198">IFERROR(INDEX(D193:D201, SMALL(IF(ISNUMBER(SEARCH("JV1",F193:F201)), ROW(F193:F201)-MIN(ROW(F193:F201))+1, ""), ROW() -192 )), "")</f>
        <v/>
      </c>
      <c r="AI198" s="13" t="str">
        <f t="array" ref="AI198">IFERROR(INDEX(E193:E201, SMALL(IF(ISNUMBER(SEARCH("JV1",F193:F201)), ROW(F193:F201)-MIN(ROW(F193:F201))+1, ""), ROW() -192 )), "")</f>
        <v/>
      </c>
      <c r="AJ198" s="13" t="str">
        <f t="array" ref="AJ198">IFERROR(INDEX(B193:B201, SMALL(IF(ISNUMBER(SEARCH("JV2",F193:F201)), ROW(F193:F201)-MIN(ROW(F193:F201))+1, ""), ROW() -192 )), "")</f>
        <v/>
      </c>
      <c r="AK198" s="13" t="str">
        <f t="array" ref="AK198">IFERROR(INDEX(C193:C201, SMALL(IF(ISNUMBER(SEARCH("JV2",F193:F201)), ROW(F193:F201)-MIN(ROW(F193:F201))+1, ""), ROW() -192 )), "")</f>
        <v/>
      </c>
      <c r="AL198" s="13" t="str">
        <f t="array" ref="AL198">IFERROR(INDEX(D193:D201, SMALL(IF(ISNUMBER(SEARCH("JV2",F193:F201)), ROW(F193:F201)-MIN(ROW(F193:F201))+1, ""), ROW() -192 )), "")</f>
        <v/>
      </c>
      <c r="AM198" s="13" t="str">
        <f t="array" ref="AM198">IFERROR(INDEX(E193:E201, SMALL(IF(ISNUMBER(SEARCH("JV2",F193:F201)), ROW(F193:F201)-MIN(ROW(F193:F201))+1, ""), ROW() -192 )), "")</f>
        <v/>
      </c>
    </row>
    <row r="199" spans="2:39" s="13" customFormat="1" ht="15" customHeight="1">
      <c r="B199" s="21" t="s">
        <v>401</v>
      </c>
      <c r="C199" s="1"/>
      <c r="D199" s="22" t="s">
        <v>414</v>
      </c>
      <c r="E199" s="1" t="s">
        <v>415</v>
      </c>
      <c r="F199" s="94" t="s">
        <v>14</v>
      </c>
      <c r="G199" s="24"/>
      <c r="H199" s="25">
        <v>4330</v>
      </c>
      <c r="I199" s="24"/>
      <c r="J199" s="25" t="b">
        <v>0</v>
      </c>
      <c r="K199" s="19"/>
      <c r="L199" s="26"/>
      <c r="M199" s="27"/>
      <c r="AB199" s="13" t="str">
        <f t="array" ref="AB199">IFERROR(INDEX(B193:B201, SMALL(IF("V"=F193:F201, ROW(F193:F201)-MIN(ROW(F193:F201))+1, ""), ROW() -192 )), "")</f>
        <v/>
      </c>
      <c r="AC199" s="13" t="str">
        <f t="array" ref="AC199">IFERROR(INDEX(C193:C201, SMALL(IF("V"=F193:F201, ROW(F193:F201)-MIN(ROW(F193:F201))+1, ""), ROW() -192 )), "")</f>
        <v/>
      </c>
      <c r="AD199" s="13" t="str">
        <f t="array" ref="AD199">IFERROR(INDEX(D193:D201, SMALL(IF("V"=F193:F201, ROW(F193:F201)-MIN(ROW(F193:F201))+1, ""), ROW() -192 )), "")</f>
        <v/>
      </c>
      <c r="AE199" s="13" t="str">
        <f t="array" ref="AE199">IFERROR(INDEX(E193:E201, SMALL(IF("V"=F193:F201, ROW(F193:F201)-MIN(ROW(F193:F201))+1, ""), ROW() -192 )), "")</f>
        <v/>
      </c>
      <c r="AF199" s="13" t="str">
        <f t="array" ref="AF199">IFERROR(INDEX(B193:B201, SMALL(IF(ISNUMBER(SEARCH("JV1",F193:F201)), ROW(F193:F201)-MIN(ROW(F193:F201))+1, ""), ROW() -192 )), "")</f>
        <v/>
      </c>
      <c r="AG199" s="13" t="str">
        <f t="array" ref="AG199">IFERROR(INDEX(C193:C201, SMALL(IF(ISNUMBER(SEARCH("JV1",F193:F201)), ROW(F193:F201)-MIN(ROW(F193:F201))+1, ""), ROW() -192 )), "")</f>
        <v/>
      </c>
      <c r="AH199" s="13" t="str">
        <f t="array" ref="AH199">IFERROR(INDEX(D193:D201, SMALL(IF(ISNUMBER(SEARCH("JV1",F193:F201)), ROW(F193:F201)-MIN(ROW(F193:F201))+1, ""), ROW() -192 )), "")</f>
        <v/>
      </c>
      <c r="AI199" s="13" t="str">
        <f t="array" ref="AI199">IFERROR(INDEX(E193:E201, SMALL(IF(ISNUMBER(SEARCH("JV1",F193:F201)), ROW(F193:F201)-MIN(ROW(F193:F201))+1, ""), ROW() -192 )), "")</f>
        <v/>
      </c>
      <c r="AJ199" s="13" t="str">
        <f t="array" ref="AJ199">IFERROR(INDEX(B193:B201, SMALL(IF(ISNUMBER(SEARCH("JV2",F193:F201)), ROW(F193:F201)-MIN(ROW(F193:F201))+1, ""), ROW() -192 )), "")</f>
        <v/>
      </c>
      <c r="AK199" s="13" t="str">
        <f t="array" ref="AK199">IFERROR(INDEX(C193:C201, SMALL(IF(ISNUMBER(SEARCH("JV2",F193:F201)), ROW(F193:F201)-MIN(ROW(F193:F201))+1, ""), ROW() -192 )), "")</f>
        <v/>
      </c>
      <c r="AL199" s="13" t="str">
        <f t="array" ref="AL199">IFERROR(INDEX(D193:D201, SMALL(IF(ISNUMBER(SEARCH("JV2",F193:F201)), ROW(F193:F201)-MIN(ROW(F193:F201))+1, ""), ROW() -192 )), "")</f>
        <v/>
      </c>
      <c r="AM199" s="13" t="str">
        <f t="array" ref="AM199">IFERROR(INDEX(E193:E201, SMALL(IF(ISNUMBER(SEARCH("JV2",F193:F201)), ROW(F193:F201)-MIN(ROW(F193:F201))+1, ""), ROW() -192 )), "")</f>
        <v/>
      </c>
    </row>
    <row r="200" spans="2:39" s="13" customFormat="1" ht="15" customHeight="1">
      <c r="B200" s="21" t="s">
        <v>401</v>
      </c>
      <c r="C200" s="1"/>
      <c r="D200" s="22" t="s">
        <v>416</v>
      </c>
      <c r="E200" s="1" t="s">
        <v>417</v>
      </c>
      <c r="F200" s="94" t="s">
        <v>14</v>
      </c>
      <c r="G200" s="24"/>
      <c r="H200" s="25">
        <v>4330</v>
      </c>
      <c r="I200" s="24"/>
      <c r="J200" s="25" t="b">
        <v>0</v>
      </c>
      <c r="K200" s="19"/>
      <c r="L200" s="26"/>
      <c r="M200" s="27"/>
      <c r="AB200" s="13" t="str">
        <f t="array" ref="AB200">IFERROR(INDEX(B193:B201, SMALL(IF("V"=F193:F201, ROW(F193:F201)-MIN(ROW(F193:F201))+1, ""), ROW() -192 )), "")</f>
        <v/>
      </c>
      <c r="AC200" s="13" t="str">
        <f t="array" ref="AC200">IFERROR(INDEX(C193:C201, SMALL(IF("V"=F193:F201, ROW(F193:F201)-MIN(ROW(F193:F201))+1, ""), ROW() -192 )), "")</f>
        <v/>
      </c>
      <c r="AD200" s="13" t="str">
        <f t="array" ref="AD200">IFERROR(INDEX(D193:D201, SMALL(IF("V"=F193:F201, ROW(F193:F201)-MIN(ROW(F193:F201))+1, ""), ROW() -192 )), "")</f>
        <v/>
      </c>
      <c r="AE200" s="13" t="str">
        <f t="array" ref="AE200">IFERROR(INDEX(E193:E201, SMALL(IF("V"=F193:F201, ROW(F193:F201)-MIN(ROW(F193:F201))+1, ""), ROW() -192 )), "")</f>
        <v/>
      </c>
      <c r="AF200" s="13" t="str">
        <f t="array" ref="AF200">IFERROR(INDEX(B193:B201, SMALL(IF(ISNUMBER(SEARCH("JV1",F193:F201)), ROW(F193:F201)-MIN(ROW(F193:F201))+1, ""), ROW() -192 )), "")</f>
        <v/>
      </c>
      <c r="AG200" s="13" t="str">
        <f t="array" ref="AG200">IFERROR(INDEX(C193:C201, SMALL(IF(ISNUMBER(SEARCH("JV1",F193:F201)), ROW(F193:F201)-MIN(ROW(F193:F201))+1, ""), ROW() -192 )), "")</f>
        <v/>
      </c>
      <c r="AH200" s="13" t="str">
        <f t="array" ref="AH200">IFERROR(INDEX(D193:D201, SMALL(IF(ISNUMBER(SEARCH("JV1",F193:F201)), ROW(F193:F201)-MIN(ROW(F193:F201))+1, ""), ROW() -192 )), "")</f>
        <v/>
      </c>
      <c r="AI200" s="13" t="str">
        <f t="array" ref="AI200">IFERROR(INDEX(E193:E201, SMALL(IF(ISNUMBER(SEARCH("JV1",F193:F201)), ROW(F193:F201)-MIN(ROW(F193:F201))+1, ""), ROW() -192 )), "")</f>
        <v/>
      </c>
      <c r="AJ200" s="13" t="str">
        <f t="array" ref="AJ200">IFERROR(INDEX(B193:B201, SMALL(IF(ISNUMBER(SEARCH("JV2",F193:F201)), ROW(F193:F201)-MIN(ROW(F193:F201))+1, ""), ROW() -192 )), "")</f>
        <v/>
      </c>
      <c r="AK200" s="13" t="str">
        <f t="array" ref="AK200">IFERROR(INDEX(C193:C201, SMALL(IF(ISNUMBER(SEARCH("JV2",F193:F201)), ROW(F193:F201)-MIN(ROW(F193:F201))+1, ""), ROW() -192 )), "")</f>
        <v/>
      </c>
      <c r="AL200" s="13" t="str">
        <f t="array" ref="AL200">IFERROR(INDEX(D193:D201, SMALL(IF(ISNUMBER(SEARCH("JV2",F193:F201)), ROW(F193:F201)-MIN(ROW(F193:F201))+1, ""), ROW() -192 )), "")</f>
        <v/>
      </c>
      <c r="AM200" s="13" t="str">
        <f t="array" ref="AM200">IFERROR(INDEX(E193:E201, SMALL(IF(ISNUMBER(SEARCH("JV2",F193:F201)), ROW(F193:F201)-MIN(ROW(F193:F201))+1, ""), ROW() -192 )), "")</f>
        <v/>
      </c>
    </row>
    <row r="201" spans="2:39" s="13" customFormat="1" ht="15" customHeight="1">
      <c r="B201" s="21" t="s">
        <v>401</v>
      </c>
      <c r="C201" s="1"/>
      <c r="D201" s="22" t="s">
        <v>418</v>
      </c>
      <c r="E201" s="1" t="s">
        <v>419</v>
      </c>
      <c r="F201" s="94" t="s">
        <v>30</v>
      </c>
      <c r="G201" s="24"/>
      <c r="H201" s="25">
        <v>4330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39" s="13" customFormat="1" ht="15" customHeight="1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39" s="13" customFormat="1" ht="15" customHeight="1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39" s="13" customFormat="1" ht="15" customHeight="1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39" s="13" customFormat="1" ht="15" customHeight="1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39" s="13" customFormat="1" ht="15" customHeight="1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39" s="13" customFormat="1" ht="15" customHeight="1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Normal="100" workbookViewId="0">
      <pane xSplit="6" ySplit="11" topLeftCell="N12" activePane="bottomRight" state="frozen"/>
      <selection pane="topRight" activeCell="G1" sqref="G1"/>
      <selection pane="bottomLeft" activeCell="A12" sqref="A12"/>
      <selection pane="bottomRight" activeCell="W39" sqref="W39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5" t="s">
        <v>764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R1" s="59"/>
    </row>
    <row r="2" spans="1:107" s="4" customFormat="1" ht="16.149999999999999" customHeight="1">
      <c r="AZ2" s="4" t="s">
        <v>730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771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420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3.9" customHeight="1">
      <c r="B10" s="21"/>
      <c r="C10" s="21"/>
      <c r="D10" s="62"/>
      <c r="E10" s="62"/>
      <c r="F10" s="62"/>
      <c r="G10" s="69"/>
      <c r="H10" s="19" t="s">
        <v>732</v>
      </c>
      <c r="I10" s="19" t="s">
        <v>732</v>
      </c>
      <c r="J10" s="19" t="s">
        <v>732</v>
      </c>
      <c r="K10" s="19" t="s">
        <v>732</v>
      </c>
      <c r="L10" s="19" t="s">
        <v>732</v>
      </c>
      <c r="M10" s="19" t="s">
        <v>732</v>
      </c>
      <c r="N10" s="19" t="s">
        <v>732</v>
      </c>
      <c r="O10" s="19" t="s">
        <v>732</v>
      </c>
      <c r="P10" s="19" t="s">
        <v>732</v>
      </c>
      <c r="Q10" s="19" t="s">
        <v>732</v>
      </c>
      <c r="R10" s="19" t="s">
        <v>732</v>
      </c>
      <c r="S10" s="19" t="s">
        <v>732</v>
      </c>
      <c r="T10" s="19" t="s">
        <v>732</v>
      </c>
      <c r="U10" s="19" t="s">
        <v>732</v>
      </c>
      <c r="V10" s="19" t="s">
        <v>732</v>
      </c>
      <c r="W10" s="19" t="s">
        <v>732</v>
      </c>
      <c r="X10" s="19" t="s">
        <v>30</v>
      </c>
      <c r="Y10" s="19" t="s">
        <v>733</v>
      </c>
      <c r="Z10" s="19" t="s">
        <v>734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765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738</v>
      </c>
      <c r="Y11" s="19" t="s">
        <v>736</v>
      </c>
      <c r="Z11" s="19" t="s">
        <v>739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Roster_Selection_Women!AF11&amp;" " &amp; "JV1 "</f>
        <v xml:space="preserve">Bethel University (TN) JV1 </v>
      </c>
      <c r="C12" s="64" t="str">
        <f>Roster_Selection_Women!AH11</f>
        <v>7914-31187</v>
      </c>
      <c r="D12" s="64" t="str">
        <f>Roster_Selection_Women!AI11</f>
        <v>Kelly Hartley</v>
      </c>
      <c r="E12" s="65"/>
      <c r="F12" s="1" t="str">
        <f>IF(ISERROR(Individual_Scores_Women_JV!E12), " ", IF(Individual_Scores_Women_JV!E12 = "Yes", "Yes", "  "))</f>
        <v xml:space="preserve">  </v>
      </c>
      <c r="G12" s="24" t="s">
        <v>733</v>
      </c>
      <c r="H12" s="44">
        <v>143</v>
      </c>
      <c r="I12" s="44">
        <v>157</v>
      </c>
      <c r="J12" s="44">
        <v>144</v>
      </c>
      <c r="K12" s="44">
        <v>145</v>
      </c>
      <c r="L12" s="44">
        <v>124</v>
      </c>
      <c r="M12" s="44">
        <v>164</v>
      </c>
      <c r="N12" s="44">
        <v>120</v>
      </c>
      <c r="O12" s="44">
        <v>146</v>
      </c>
      <c r="P12" s="44">
        <v>138</v>
      </c>
      <c r="Q12" s="44">
        <v>149</v>
      </c>
      <c r="R12" s="44">
        <v>160</v>
      </c>
      <c r="S12" s="44">
        <v>213</v>
      </c>
      <c r="T12" s="44">
        <v>169</v>
      </c>
      <c r="U12" s="44">
        <v>126</v>
      </c>
      <c r="V12" s="44">
        <v>172</v>
      </c>
      <c r="W12" s="44">
        <v>136</v>
      </c>
      <c r="X12" s="19">
        <f>SUM(H12:W12)</f>
        <v>2406</v>
      </c>
      <c r="Y12" s="19">
        <f>COUNTIF(H12:W12, "&gt;0" )</f>
        <v>16</v>
      </c>
      <c r="Z12" s="19">
        <f>X12/Y12</f>
        <v>150.375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Roster_Selection_Women!AF12&amp;" " &amp; "JV1 "</f>
        <v xml:space="preserve">Bethel University (TN) JV1 </v>
      </c>
      <c r="C13" s="64" t="str">
        <f>Roster_Selection_Women!AH12</f>
        <v>16-42623</v>
      </c>
      <c r="D13" s="64" t="str">
        <f>Roster_Selection_Women!AI12</f>
        <v>Kylee Landreth</v>
      </c>
      <c r="E13" s="65"/>
      <c r="F13" s="1" t="str">
        <f>IF(ISERROR(Individual_Scores_Women_JV!E13), " ", IF(Individual_Scores_Women_JV!E13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Roster_Selection_Women!AF13&amp;" " &amp; "JV1 "</f>
        <v xml:space="preserve">Bethel University (TN) JV1 </v>
      </c>
      <c r="C14" s="64" t="str">
        <f>Roster_Selection_Women!AH13</f>
        <v>8556-1019</v>
      </c>
      <c r="D14" s="64" t="str">
        <f>Roster_Selection_Women!AI13</f>
        <v>Rachel Ward</v>
      </c>
      <c r="E14" s="65"/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Roster_Selection_Women!AF14&amp;" " &amp; "JV1 "</f>
        <v xml:space="preserve">Bethel University (TN) JV1 </v>
      </c>
      <c r="C15" s="64" t="str">
        <f>Roster_Selection_Women!AH14</f>
        <v>11-408396</v>
      </c>
      <c r="D15" s="64" t="str">
        <f>Roster_Selection_Women!AI14</f>
        <v>Sydney Moyer</v>
      </c>
      <c r="E15" s="65"/>
      <c r="F15" s="1" t="str">
        <f>IF(ISERROR(Individual_Scores_Women_JV!E15), " ", IF(Individual_Scores_Women_JV!E15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Roster_Selection_Women!AF15&amp;" " &amp; "JV1 "</f>
        <v xml:space="preserve">Bethel University (TN) JV1 </v>
      </c>
      <c r="C16" s="64" t="str">
        <f>Roster_Selection_Women!AH15</f>
        <v>5386-327</v>
      </c>
      <c r="D16" s="64" t="str">
        <f>Roster_Selection_Women!AI15</f>
        <v>T'Kyrah Gibbs</v>
      </c>
      <c r="E16" s="65"/>
      <c r="F16" s="1" t="str">
        <f>IF(ISERROR(Individual_Scores_Women_JV!E16), " ", IF(Individual_Scores_Women_JV!E16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Roster_Selection_Women!AF16&amp;" " &amp; "JV1 "</f>
        <v xml:space="preserve"> JV1 </v>
      </c>
      <c r="C17" s="64" t="str">
        <f>Roster_Selection_Women!AH16</f>
        <v/>
      </c>
      <c r="D17" s="64" t="str">
        <f>Roster_Selection_Women!AI16</f>
        <v/>
      </c>
      <c r="E17" s="65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Roster_Selection_Women!AF17&amp;" " &amp; "JV1 "</f>
        <v xml:space="preserve"> JV1 </v>
      </c>
      <c r="C18" s="64" t="str">
        <f>Roster_Selection_Women!AH17</f>
        <v/>
      </c>
      <c r="D18" s="64" t="str">
        <f>Roster_Selection_Women!AI17</f>
        <v/>
      </c>
      <c r="E18" s="65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Roster_Selection_Women!AF18&amp;" " &amp; "JV1 "</f>
        <v xml:space="preserve"> JV1 </v>
      </c>
      <c r="C19" s="64" t="str">
        <f>Roster_Selection_Women!AH18</f>
        <v/>
      </c>
      <c r="D19" s="64" t="str">
        <f>Roster_Selection_Women!AI18</f>
        <v/>
      </c>
      <c r="E19" s="65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766</v>
      </c>
      <c r="C20" s="66" t="str">
        <f>Individual_Scores_Women_JV!C20</f>
        <v/>
      </c>
      <c r="D20" s="67" t="str">
        <f>Individual_Scores_Women_JV!D20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766</v>
      </c>
      <c r="C21" s="66" t="str">
        <f>Individual_Scores_Women_JV!C21</f>
        <v/>
      </c>
      <c r="D21" s="67" t="str">
        <f>Individual_Scores_Women_JV!D21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766</v>
      </c>
      <c r="C22" s="66" t="str">
        <f>Individual_Scores_Women_JV!C22</f>
        <v/>
      </c>
      <c r="D22" s="67" t="str">
        <f>Individual_Scores_Women_JV!D22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Roster_Selection_Women!AF85&amp;" " &amp; "JV1 "</f>
        <v xml:space="preserve">Midway University JV1 </v>
      </c>
      <c r="C25" s="64" t="str">
        <f>Roster_Selection_Women!AH85</f>
        <v>7914-18271</v>
      </c>
      <c r="D25" s="64" t="str">
        <f>Roster_Selection_Women!AI85</f>
        <v>Bryanna Marie Taylor</v>
      </c>
      <c r="E25" s="65"/>
      <c r="F25" s="1" t="str">
        <f>IF(ISERROR(Individual_Scores_Women_JV!E25), " ", IF(Individual_Scores_Women_JV!E25 = "Yes", "Yes", "  "))</f>
        <v xml:space="preserve">  </v>
      </c>
      <c r="G25" s="24" t="s">
        <v>733</v>
      </c>
      <c r="H25" s="44">
        <v>165</v>
      </c>
      <c r="I25" s="44">
        <v>162</v>
      </c>
      <c r="J25" s="44">
        <v>148</v>
      </c>
      <c r="K25" s="44">
        <v>148</v>
      </c>
      <c r="L25" s="44">
        <v>185</v>
      </c>
      <c r="M25" s="44">
        <v>188</v>
      </c>
      <c r="N25" s="44">
        <v>198</v>
      </c>
      <c r="O25" s="44">
        <v>162</v>
      </c>
      <c r="P25" s="44">
        <v>169</v>
      </c>
      <c r="Q25" s="44">
        <v>156</v>
      </c>
      <c r="R25" s="44">
        <v>185</v>
      </c>
      <c r="S25" s="44">
        <v>189</v>
      </c>
      <c r="T25" s="44">
        <v>179</v>
      </c>
      <c r="U25" s="44">
        <v>159</v>
      </c>
      <c r="V25" s="44">
        <v>118</v>
      </c>
      <c r="W25" s="44">
        <v>178</v>
      </c>
      <c r="X25" s="19">
        <f>SUM(H25:W25)</f>
        <v>2689</v>
      </c>
      <c r="Y25" s="19">
        <f>COUNTIF(H25:W25, "&gt;0" )</f>
        <v>16</v>
      </c>
      <c r="Z25" s="19">
        <f>X25/Y25</f>
        <v>168.0625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Roster_Selection_Women!AF86&amp;" " &amp; "JV1 "</f>
        <v xml:space="preserve">Midway University JV1 </v>
      </c>
      <c r="C26" s="64" t="str">
        <f>Roster_Selection_Women!AH86</f>
        <v>11-692354</v>
      </c>
      <c r="D26" s="64" t="str">
        <f>Roster_Selection_Women!AI86</f>
        <v>Gracie Wyatt</v>
      </c>
      <c r="E26" s="65"/>
      <c r="F26" s="1" t="str">
        <f>IF(ISERROR(Individual_Scores_Women_JV!E26), " ", IF(Individual_Scores_Women_JV!E26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Roster_Selection_Women!AF87&amp;" " &amp; "JV1 "</f>
        <v xml:space="preserve">Midway University JV1 </v>
      </c>
      <c r="C27" s="64" t="str">
        <f>Roster_Selection_Women!AH87</f>
        <v>15-10116</v>
      </c>
      <c r="D27" s="64" t="str">
        <f>Roster_Selection_Women!AI87</f>
        <v>Hannah King</v>
      </c>
      <c r="E27" s="65"/>
      <c r="F27" s="1" t="str">
        <f>IF(ISERROR(Individual_Scores_Women_JV!E27), " ", IF(Individual_Scores_Women_JV!E27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Roster_Selection_Women!AF88&amp;" " &amp; "JV1 "</f>
        <v xml:space="preserve">Midway University JV1 </v>
      </c>
      <c r="C28" s="64" t="str">
        <f>Roster_Selection_Women!AH88</f>
        <v>11-553909</v>
      </c>
      <c r="D28" s="64" t="str">
        <f>Roster_Selection_Women!AI88</f>
        <v>Malinda Godfrey</v>
      </c>
      <c r="E28" s="65"/>
      <c r="F28" s="1" t="str">
        <f>IF(ISERROR(Individual_Scores_Women_JV!E28), " ", IF(Individual_Scores_Women_JV!E28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Roster_Selection_Women!AF89&amp;" " &amp; "JV1 "</f>
        <v xml:space="preserve">Midway University JV1 </v>
      </c>
      <c r="C29" s="64" t="str">
        <f>Roster_Selection_Women!AH89</f>
        <v>20-2900</v>
      </c>
      <c r="D29" s="64" t="str">
        <f>Roster_Selection_Women!AI89</f>
        <v>Pieper Mallett</v>
      </c>
      <c r="E29" s="65"/>
      <c r="F29" s="1" t="str">
        <f>IF(ISERROR(Individual_Scores_Women_JV!E29), " ", IF(Individual_Scores_Women_JV!E29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Roster_Selection_Women!AF90&amp;" " &amp; "JV1 "</f>
        <v xml:space="preserve"> JV1 </v>
      </c>
      <c r="C30" s="64" t="str">
        <f>Roster_Selection_Women!AH90</f>
        <v/>
      </c>
      <c r="D30" s="64" t="str">
        <f>Roster_Selection_Women!AI90</f>
        <v/>
      </c>
      <c r="E30" s="65"/>
      <c r="F30" s="1" t="str">
        <f>IF(ISERROR(Individual_Scores_Women_JV!E30), " ", IF(Individual_Scores_Women_JV!E30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Roster_Selection_Women!AF91&amp;" " &amp; "JV1 "</f>
        <v xml:space="preserve"> JV1 </v>
      </c>
      <c r="C31" s="64" t="str">
        <f>Roster_Selection_Women!AH91</f>
        <v/>
      </c>
      <c r="D31" s="64" t="str">
        <f>Roster_Selection_Women!AI91</f>
        <v/>
      </c>
      <c r="E31" s="65"/>
      <c r="F31" s="1" t="str">
        <f>IF(ISERROR(Individual_Scores_Women_JV!E31), " ", IF(Individual_Scores_Women_JV!E31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Roster_Selection_Women!AF92&amp;" " &amp; "JV1 "</f>
        <v xml:space="preserve"> JV1 </v>
      </c>
      <c r="C32" s="64" t="str">
        <f>Roster_Selection_Women!AH92</f>
        <v/>
      </c>
      <c r="D32" s="64" t="str">
        <f>Roster_Selection_Women!AI92</f>
        <v/>
      </c>
      <c r="E32" s="65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768</v>
      </c>
      <c r="C33" s="66" t="str">
        <f>Individual_Scores_Women_JV!C33</f>
        <v/>
      </c>
      <c r="D33" s="67" t="str">
        <f>Individual_Scores_Women_JV!D33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768</v>
      </c>
      <c r="C34" s="66" t="str">
        <f>Individual_Scores_Women_JV!C34</f>
        <v/>
      </c>
      <c r="D34" s="67" t="str">
        <f>Individual_Scores_Women_JV!D34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768</v>
      </c>
      <c r="C35" s="66" t="str">
        <f>Individual_Scores_Women_JV!C35</f>
        <v/>
      </c>
      <c r="D35" s="67" t="str">
        <f>Individual_Scores_Women_JV!D35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Roster_Selection_Women!AF96&amp;" " &amp; "JV1 "</f>
        <v xml:space="preserve">Pikeville ,University Of JV1 </v>
      </c>
      <c r="C38" s="64" t="str">
        <f>Roster_Selection_Women!AH96</f>
        <v>11-734238</v>
      </c>
      <c r="D38" s="64" t="str">
        <f>Roster_Selection_Women!AI96</f>
        <v>Ashleigh Maldonado</v>
      </c>
      <c r="E38" s="65"/>
      <c r="F38" s="1" t="str">
        <f>IF(ISERROR(Individual_Scores_Women_JV!E38), " ", IF(Individual_Scores_Women_JV!E38 = "Yes", "Yes", "  "))</f>
        <v xml:space="preserve">  </v>
      </c>
      <c r="G38" s="24" t="s">
        <v>733</v>
      </c>
      <c r="H38" s="44">
        <v>138</v>
      </c>
      <c r="I38" s="44">
        <v>179</v>
      </c>
      <c r="J38" s="44">
        <v>157</v>
      </c>
      <c r="K38" s="44">
        <v>186</v>
      </c>
      <c r="L38" s="44">
        <v>164</v>
      </c>
      <c r="M38" s="44">
        <v>171</v>
      </c>
      <c r="N38" s="44">
        <v>182</v>
      </c>
      <c r="O38" s="44">
        <v>165</v>
      </c>
      <c r="P38" s="44">
        <v>181</v>
      </c>
      <c r="Q38" s="44">
        <v>206</v>
      </c>
      <c r="R38" s="44">
        <v>168</v>
      </c>
      <c r="S38" s="44">
        <v>163</v>
      </c>
      <c r="T38" s="44">
        <v>190</v>
      </c>
      <c r="U38" s="44">
        <v>143</v>
      </c>
      <c r="V38" s="44">
        <v>160</v>
      </c>
      <c r="W38" s="44">
        <v>191</v>
      </c>
      <c r="X38" s="19">
        <f>SUM(H38:W38)</f>
        <v>2744</v>
      </c>
      <c r="Y38" s="19">
        <f>COUNTIF(H38:W38, "&gt;0" )</f>
        <v>16</v>
      </c>
      <c r="Z38" s="19">
        <f>X38/Y38</f>
        <v>171.5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Roster_Selection_Women!AF97&amp;" " &amp; "JV1 "</f>
        <v xml:space="preserve">Pikeville ,University Of JV1 </v>
      </c>
      <c r="C39" s="64" t="str">
        <f>Roster_Selection_Women!AH97</f>
        <v>11-101982</v>
      </c>
      <c r="D39" s="64" t="str">
        <f>Roster_Selection_Women!AI97</f>
        <v>Erin Thibeault</v>
      </c>
      <c r="E39" s="65"/>
      <c r="F39" s="1" t="str">
        <f>IF(ISERROR(Individual_Scores_Women_JV!E39), " ", IF(Individual_Scores_Women_JV!E39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Roster_Selection_Women!AF98&amp;" " &amp; "JV1 "</f>
        <v xml:space="preserve">Pikeville ,University Of JV1 </v>
      </c>
      <c r="C40" s="64" t="str">
        <f>Roster_Selection_Women!AH98</f>
        <v>11-411123</v>
      </c>
      <c r="D40" s="64" t="str">
        <f>Roster_Selection_Women!AI98</f>
        <v>Faythe Reid</v>
      </c>
      <c r="E40" s="65"/>
      <c r="F40" s="1" t="str">
        <f>IF(ISERROR(Individual_Scores_Women_JV!E40), " ", IF(Individual_Scores_Women_JV!E40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Roster_Selection_Women!AF99&amp;" " &amp; "JV1 "</f>
        <v xml:space="preserve">Pikeville ,University Of JV1 </v>
      </c>
      <c r="C41" s="64" t="str">
        <f>Roster_Selection_Women!AH99</f>
        <v>11-648329</v>
      </c>
      <c r="D41" s="64" t="str">
        <f>Roster_Selection_Women!AI99</f>
        <v>Grace Williams</v>
      </c>
      <c r="E41" s="65"/>
      <c r="F41" s="1" t="str">
        <f>IF(ISERROR(Individual_Scores_Women_JV!E41), " ", IF(Individual_Scores_Women_JV!E41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Roster_Selection_Women!AF100&amp;" " &amp; "JV1 "</f>
        <v xml:space="preserve">Pikeville ,University Of JV1 </v>
      </c>
      <c r="C42" s="64" t="str">
        <f>Roster_Selection_Women!AH100</f>
        <v>11-42975</v>
      </c>
      <c r="D42" s="64" t="str">
        <f>Roster_Selection_Women!AI100</f>
        <v>Kadie Dicken</v>
      </c>
      <c r="E42" s="65"/>
      <c r="F42" s="1" t="str">
        <f>IF(ISERROR(Individual_Scores_Women_JV!E42), " ", IF(Individual_Scores_Women_JV!E42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Roster_Selection_Women!AF101&amp;" " &amp; "JV1 "</f>
        <v xml:space="preserve">Pikeville ,University Of JV1 </v>
      </c>
      <c r="C43" s="64" t="str">
        <f>Roster_Selection_Women!AH101</f>
        <v>7914-52807</v>
      </c>
      <c r="D43" s="64" t="str">
        <f>Roster_Selection_Women!AI101</f>
        <v>Kristina Rowe</v>
      </c>
      <c r="E43" s="65"/>
      <c r="F43" s="1" t="str">
        <f>IF(ISERROR(Individual_Scores_Women_JV!E43), " ", IF(Individual_Scores_Women_JV!E43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Roster_Selection_Women!AF102&amp;" " &amp; "JV1 "</f>
        <v xml:space="preserve">Pikeville ,University Of JV1 </v>
      </c>
      <c r="C44" s="64" t="str">
        <f>Roster_Selection_Women!AH102</f>
        <v>11-397209</v>
      </c>
      <c r="D44" s="64" t="str">
        <f>Roster_Selection_Women!AI102</f>
        <v>Lexia Stolakis</v>
      </c>
      <c r="E44" s="65"/>
      <c r="F44" s="1" t="str">
        <f>IF(ISERROR(Individual_Scores_Women_JV!E44), " ", IF(Individual_Scores_Women_JV!E44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Roster_Selection_Women!AF103&amp;" " &amp; "JV1 "</f>
        <v xml:space="preserve">Pikeville ,University Of JV1 </v>
      </c>
      <c r="C45" s="64" t="str">
        <f>Roster_Selection_Women!AH103</f>
        <v>6267-1095</v>
      </c>
      <c r="D45" s="64" t="str">
        <f>Roster_Selection_Women!AI103</f>
        <v>Michelle Dekowski</v>
      </c>
      <c r="E45" s="65"/>
      <c r="F45" s="1" t="str">
        <f>IF(ISERROR(Individual_Scores_Women_JV!E45), " ", IF(Individual_Scores_Women_JV!E45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769</v>
      </c>
      <c r="C46" s="66" t="str">
        <f>Individual_Scores_Women_JV!C46</f>
        <v/>
      </c>
      <c r="D46" s="67" t="str">
        <f>Individual_Scores_Women_JV!D46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769</v>
      </c>
      <c r="C47" s="66" t="str">
        <f>Individual_Scores_Women_JV!C47</f>
        <v/>
      </c>
      <c r="D47" s="67" t="str">
        <f>Individual_Scores_Women_JV!D47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769</v>
      </c>
      <c r="C48" s="66" t="str">
        <f>Individual_Scores_Women_JV!C48</f>
        <v/>
      </c>
      <c r="D48" s="67" t="str">
        <f>Individual_Scores_Women_JV!D48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Roster_Selection_Women!AF131&amp;" " &amp; "JV1 "</f>
        <v xml:space="preserve">Thomas More University JV1 </v>
      </c>
      <c r="C51" s="64" t="str">
        <f>Roster_Selection_Women!AH131</f>
        <v>17-68134</v>
      </c>
      <c r="D51" s="64" t="str">
        <f>Roster_Selection_Women!AI131</f>
        <v>Abagayle Yates</v>
      </c>
      <c r="E51" s="65"/>
      <c r="F51" s="1" t="str">
        <f>IF(ISERROR(Individual_Scores_Women_JV!E51), " ", IF(Individual_Scores_Women_JV!E51 = "Yes", "Yes", "  "))</f>
        <v xml:space="preserve">  </v>
      </c>
      <c r="G51" s="24" t="s">
        <v>733</v>
      </c>
      <c r="H51" s="44">
        <v>96</v>
      </c>
      <c r="I51" s="44">
        <v>116</v>
      </c>
      <c r="J51" s="44">
        <v>89</v>
      </c>
      <c r="K51" s="44">
        <v>102</v>
      </c>
      <c r="L51" s="44">
        <v>85</v>
      </c>
      <c r="M51" s="44">
        <v>85</v>
      </c>
      <c r="N51" s="44">
        <v>86</v>
      </c>
      <c r="O51" s="44">
        <v>85</v>
      </c>
      <c r="P51" s="44">
        <v>132</v>
      </c>
      <c r="Q51" s="44">
        <v>141</v>
      </c>
      <c r="R51" s="44">
        <v>109</v>
      </c>
      <c r="S51" s="44">
        <v>106</v>
      </c>
      <c r="T51" s="44">
        <v>75</v>
      </c>
      <c r="U51" s="44">
        <v>102</v>
      </c>
      <c r="V51" s="44">
        <v>120</v>
      </c>
      <c r="W51" s="44">
        <v>95</v>
      </c>
      <c r="X51" s="19">
        <f>SUM(H51:W51)</f>
        <v>1624</v>
      </c>
      <c r="Y51" s="19">
        <f>COUNTIF(H51:W51, "&gt;0" )</f>
        <v>16</v>
      </c>
      <c r="Z51" s="19">
        <f>X51/Y51</f>
        <v>101.5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Roster_Selection_Women!AF132&amp;" " &amp; "JV1 "</f>
        <v xml:space="preserve">Thomas More University JV1 </v>
      </c>
      <c r="C52" s="64" t="str">
        <f>Roster_Selection_Women!AH132</f>
        <v>20-12875</v>
      </c>
      <c r="D52" s="64" t="str">
        <f>Roster_Selection_Women!AI132</f>
        <v>Alison McDonald</v>
      </c>
      <c r="E52" s="65"/>
      <c r="F52" s="1" t="str">
        <f>IF(ISERROR(Individual_Scores_Women_JV!E52), " ", IF(Individual_Scores_Women_JV!E52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Roster_Selection_Women!AF133&amp;" " &amp; "JV1 "</f>
        <v xml:space="preserve">Thomas More University JV1 </v>
      </c>
      <c r="C53" s="64" t="str">
        <f>Roster_Selection_Women!AH133</f>
        <v>18-4772</v>
      </c>
      <c r="D53" s="64" t="str">
        <f>Roster_Selection_Women!AI133</f>
        <v>Margaret Rohlfs</v>
      </c>
      <c r="E53" s="65"/>
      <c r="F53" s="1" t="str">
        <f>IF(ISERROR(Individual_Scores_Women_JV!E53), " ", IF(Individual_Scores_Women_JV!E53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Roster_Selection_Women!AF134&amp;" " &amp; "JV1 "</f>
        <v xml:space="preserve">Thomas More University JV1 </v>
      </c>
      <c r="C54" s="64" t="str">
        <f>Roster_Selection_Women!AH134</f>
        <v>11-494522</v>
      </c>
      <c r="D54" s="64" t="str">
        <f>Roster_Selection_Women!AI134</f>
        <v>Savannah McDonald</v>
      </c>
      <c r="E54" s="65"/>
      <c r="F54" s="1" t="str">
        <f>IF(ISERROR(Individual_Scores_Women_JV!E54), " ", IF(Individual_Scores_Women_JV!E54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Roster_Selection_Women!AF135&amp;" " &amp; "JV1 "</f>
        <v xml:space="preserve"> JV1 </v>
      </c>
      <c r="C55" s="64" t="str">
        <f>Roster_Selection_Women!AH135</f>
        <v/>
      </c>
      <c r="D55" s="64" t="str">
        <f>Roster_Selection_Women!AI135</f>
        <v/>
      </c>
      <c r="E55" s="65"/>
      <c r="F55" s="1" t="str">
        <f>IF(ISERROR(Individual_Scores_Women_JV!E55), " ", IF(Individual_Scores_Women_JV!E55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Roster_Selection_Women!AF136&amp;" " &amp; "JV1 "</f>
        <v xml:space="preserve"> JV1 </v>
      </c>
      <c r="C56" s="64" t="str">
        <f>Roster_Selection_Women!AH136</f>
        <v/>
      </c>
      <c r="D56" s="64" t="str">
        <f>Roster_Selection_Women!AI136</f>
        <v/>
      </c>
      <c r="E56" s="65"/>
      <c r="F56" s="1" t="str">
        <f>IF(ISERROR(Individual_Scores_Women_JV!E56), " ", IF(Individual_Scores_Women_JV!E56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Roster_Selection_Women!AF137&amp;" " &amp; "JV1 "</f>
        <v xml:space="preserve"> JV1 </v>
      </c>
      <c r="C57" s="64" t="str">
        <f>Roster_Selection_Women!AH137</f>
        <v/>
      </c>
      <c r="D57" s="64" t="str">
        <f>Roster_Selection_Women!AI137</f>
        <v/>
      </c>
      <c r="E57" s="65"/>
      <c r="F57" s="1" t="str">
        <f>IF(ISERROR(Individual_Scores_Women_JV!E57), " ", IF(Individual_Scores_Women_JV!E57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Roster_Selection_Women!AF138&amp;" " &amp; "JV1 "</f>
        <v xml:space="preserve"> JV1 </v>
      </c>
      <c r="C58" s="64" t="str">
        <f>Roster_Selection_Women!AH138</f>
        <v/>
      </c>
      <c r="D58" s="64" t="str">
        <f>Roster_Selection_Women!AI138</f>
        <v/>
      </c>
      <c r="E58" s="65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770</v>
      </c>
      <c r="C59" s="66" t="str">
        <f>Individual_Scores_Women_JV!C59</f>
        <v/>
      </c>
      <c r="D59" s="67" t="str">
        <f>Individual_Scores_Women_JV!D59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770</v>
      </c>
      <c r="C60" s="66" t="str">
        <f>Individual_Scores_Women_JV!C60</f>
        <v/>
      </c>
      <c r="D60" s="67" t="str">
        <f>Individual_Scores_Women_JV!D60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770</v>
      </c>
      <c r="C61" s="66" t="str">
        <f>Individual_Scores_Women_JV!C61</f>
        <v/>
      </c>
      <c r="D61" s="67" t="str">
        <f>Individual_Scores_Women_JV!D61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Roster_Selection_Women!AF155&amp;" " &amp; "JV1 "</f>
        <v xml:space="preserve">University of the Cumberlands JV1 </v>
      </c>
      <c r="C64" s="64" t="str">
        <f>Roster_Selection_Women!AH155</f>
        <v>8069-33529</v>
      </c>
      <c r="D64" s="64" t="str">
        <f>Roster_Selection_Women!AI155</f>
        <v>Ashley Nelson</v>
      </c>
      <c r="E64" s="65"/>
      <c r="F64" s="1" t="str">
        <f>IF(ISERROR(Individual_Scores_Women_JV!E64), " ", IF(Individual_Scores_Women_JV!E64 = "Yes", "Yes", "  "))</f>
        <v xml:space="preserve">  </v>
      </c>
      <c r="G64" s="24" t="s">
        <v>733</v>
      </c>
      <c r="H64" s="44">
        <v>132</v>
      </c>
      <c r="I64" s="44">
        <v>165</v>
      </c>
      <c r="J64" s="44">
        <v>135</v>
      </c>
      <c r="K64" s="44">
        <v>178</v>
      </c>
      <c r="L64" s="44">
        <v>141</v>
      </c>
      <c r="M64" s="44">
        <v>199</v>
      </c>
      <c r="N64" s="44">
        <v>126</v>
      </c>
      <c r="O64" s="44">
        <v>140</v>
      </c>
      <c r="P64" s="44">
        <v>138</v>
      </c>
      <c r="Q64" s="44">
        <v>133</v>
      </c>
      <c r="R64" s="44">
        <v>165</v>
      </c>
      <c r="S64" s="44">
        <v>189</v>
      </c>
      <c r="T64" s="44">
        <v>141</v>
      </c>
      <c r="U64" s="44">
        <v>180</v>
      </c>
      <c r="V64" s="44">
        <v>141</v>
      </c>
      <c r="W64" s="44">
        <v>193</v>
      </c>
      <c r="X64" s="19">
        <f>SUM(H64:W64)</f>
        <v>2496</v>
      </c>
      <c r="Y64" s="19">
        <f>COUNTIF(H64:W64, "&gt;0" )</f>
        <v>16</v>
      </c>
      <c r="Z64" s="19">
        <f>X64/Y64</f>
        <v>156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Roster_Selection_Women!AF156&amp;" " &amp; "JV1 "</f>
        <v xml:space="preserve">University of the Cumberlands JV1 </v>
      </c>
      <c r="C65" s="64" t="str">
        <f>Roster_Selection_Women!AH156</f>
        <v>16-44193</v>
      </c>
      <c r="D65" s="64" t="str">
        <f>Roster_Selection_Women!AI156</f>
        <v>Emma Layman</v>
      </c>
      <c r="E65" s="65"/>
      <c r="F65" s="1" t="str">
        <f>IF(ISERROR(Individual_Scores_Women_JV!E65), " ", IF(Individual_Scores_Women_JV!E65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Roster_Selection_Women!AF157&amp;" " &amp; "JV1 "</f>
        <v xml:space="preserve">University of the Cumberlands JV1 </v>
      </c>
      <c r="C66" s="64" t="str">
        <f>Roster_Selection_Women!AH157</f>
        <v>20-35097</v>
      </c>
      <c r="D66" s="64" t="str">
        <f>Roster_Selection_Women!AI157</f>
        <v>Faith Godby</v>
      </c>
      <c r="E66" s="65"/>
      <c r="F66" s="1" t="str">
        <f>IF(ISERROR(Individual_Scores_Women_JV!E66), " ", IF(Individual_Scores_Women_JV!E66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Roster_Selection_Women!AF158&amp;" " &amp; "JV1 "</f>
        <v xml:space="preserve">University of the Cumberlands JV1 </v>
      </c>
      <c r="C67" s="64" t="str">
        <f>Roster_Selection_Women!AH158</f>
        <v>15-131516</v>
      </c>
      <c r="D67" s="64" t="str">
        <f>Roster_Selection_Women!AI158</f>
        <v>Kaitlyn Egan</v>
      </c>
      <c r="E67" s="65"/>
      <c r="F67" s="1" t="str">
        <f>IF(ISERROR(Individual_Scores_Women_JV!E67), " ", IF(Individual_Scores_Women_JV!E67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Roster_Selection_Women!AF159&amp;" " &amp; "JV1 "</f>
        <v xml:space="preserve">University of the Cumberlands JV1 </v>
      </c>
      <c r="C68" s="64" t="str">
        <f>Roster_Selection_Women!AH159</f>
        <v>15-191175</v>
      </c>
      <c r="D68" s="64" t="str">
        <f>Roster_Selection_Women!AI159</f>
        <v>Mckenna Ellen</v>
      </c>
      <c r="E68" s="65"/>
      <c r="F68" s="1" t="str">
        <f>IF(ISERROR(Individual_Scores_Women_JV!E68), " ", IF(Individual_Scores_Women_JV!E68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Roster_Selection_Women!AF160&amp;" " &amp; "JV1 "</f>
        <v xml:space="preserve"> JV1 </v>
      </c>
      <c r="C69" s="64" t="str">
        <f>Roster_Selection_Women!AH160</f>
        <v/>
      </c>
      <c r="D69" s="64" t="str">
        <f>Roster_Selection_Women!AI160</f>
        <v/>
      </c>
      <c r="E69" s="65"/>
      <c r="F69" s="1" t="str">
        <f>IF(ISERROR(Individual_Scores_Women_JV!E69), " ", IF(Individual_Scores_Women_JV!E69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Roster_Selection_Women!AF161&amp;" " &amp; "JV1 "</f>
        <v xml:space="preserve"> JV1 </v>
      </c>
      <c r="C70" s="64" t="str">
        <f>Roster_Selection_Women!AH161</f>
        <v/>
      </c>
      <c r="D70" s="64" t="str">
        <f>Roster_Selection_Women!AI161</f>
        <v/>
      </c>
      <c r="E70" s="65"/>
      <c r="F70" s="1" t="str">
        <f>IF(ISERROR(Individual_Scores_Women_JV!E70), " ", IF(Individual_Scores_Women_JV!E70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Roster_Selection_Women!AF162&amp;" " &amp; "JV1 "</f>
        <v xml:space="preserve"> JV1 </v>
      </c>
      <c r="C71" s="64" t="str">
        <f>Roster_Selection_Women!AH162</f>
        <v/>
      </c>
      <c r="D71" s="64" t="str">
        <f>Roster_Selection_Women!AI162</f>
        <v/>
      </c>
      <c r="E71" s="65"/>
      <c r="F71" s="1" t="str">
        <f>IF(ISERROR(Individual_Scores_Women_JV!E71), " ", IF(Individual_Scores_Women_JV!E71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772</v>
      </c>
      <c r="C72" s="66" t="str">
        <f>Individual_Scores_Women_JV!C72</f>
        <v/>
      </c>
      <c r="D72" s="67" t="str">
        <f>Individual_Scores_Women_JV!D72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772</v>
      </c>
      <c r="C73" s="66" t="str">
        <f>Individual_Scores_Women_JV!C73</f>
        <v/>
      </c>
      <c r="D73" s="67" t="str">
        <f>Individual_Scores_Women_JV!D73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772</v>
      </c>
      <c r="C74" s="66" t="str">
        <f>Individual_Scores_Women_JV!C74</f>
        <v/>
      </c>
      <c r="D74" s="67" t="str">
        <f>Individual_Scores_Women_JV!D74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">
        <v>30</v>
      </c>
      <c r="C77" s="64" t="s">
        <v>30</v>
      </c>
      <c r="D77" s="64" t="s">
        <v>30</v>
      </c>
      <c r="E77" s="68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756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">
        <v>30</v>
      </c>
      <c r="C78" s="64" t="s">
        <v>30</v>
      </c>
      <c r="D78" s="64" t="s">
        <v>30</v>
      </c>
      <c r="E78" s="68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">
        <v>30</v>
      </c>
      <c r="C79" s="64" t="s">
        <v>30</v>
      </c>
      <c r="D79" s="64" t="s">
        <v>30</v>
      </c>
      <c r="E79" s="68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">
        <v>30</v>
      </c>
      <c r="C80" s="64" t="s">
        <v>30</v>
      </c>
      <c r="D80" s="64" t="s">
        <v>30</v>
      </c>
      <c r="E80" s="68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">
        <v>30</v>
      </c>
      <c r="C81" s="64" t="s">
        <v>30</v>
      </c>
      <c r="D81" s="64" t="s">
        <v>30</v>
      </c>
      <c r="E81" s="68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">
        <v>30</v>
      </c>
      <c r="C82" s="64" t="s">
        <v>30</v>
      </c>
      <c r="D82" s="64" t="s">
        <v>30</v>
      </c>
      <c r="E82" s="68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">
        <v>30</v>
      </c>
      <c r="C83" s="64" t="s">
        <v>30</v>
      </c>
      <c r="D83" s="64" t="s">
        <v>30</v>
      </c>
      <c r="E83" s="68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">
        <v>30</v>
      </c>
      <c r="C84" s="64" t="s">
        <v>30</v>
      </c>
      <c r="D84" s="64" t="s">
        <v>30</v>
      </c>
      <c r="E84" s="68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30</v>
      </c>
      <c r="C85" s="64" t="s">
        <v>30</v>
      </c>
      <c r="D85" s="64" t="s">
        <v>30</v>
      </c>
      <c r="E85" s="68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30</v>
      </c>
      <c r="C86" s="64" t="s">
        <v>30</v>
      </c>
      <c r="D86" s="64" t="s">
        <v>30</v>
      </c>
      <c r="E86" s="68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30</v>
      </c>
      <c r="C87" s="64" t="s">
        <v>30</v>
      </c>
      <c r="D87" s="64" t="s">
        <v>30</v>
      </c>
      <c r="E87" s="68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">
        <v>30</v>
      </c>
      <c r="C90" s="64" t="s">
        <v>30</v>
      </c>
      <c r="D90" s="64" t="s">
        <v>30</v>
      </c>
      <c r="E90" s="68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">
        <v>30</v>
      </c>
      <c r="C91" s="64" t="s">
        <v>30</v>
      </c>
      <c r="D91" s="64" t="s">
        <v>30</v>
      </c>
      <c r="E91" s="68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">
        <v>30</v>
      </c>
      <c r="C92" s="64" t="s">
        <v>30</v>
      </c>
      <c r="D92" s="64" t="s">
        <v>30</v>
      </c>
      <c r="E92" s="68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">
        <v>30</v>
      </c>
      <c r="C93" s="64" t="s">
        <v>30</v>
      </c>
      <c r="D93" s="64" t="s">
        <v>30</v>
      </c>
      <c r="E93" s="68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">
        <v>30</v>
      </c>
      <c r="C94" s="64" t="s">
        <v>30</v>
      </c>
      <c r="D94" s="64" t="s">
        <v>30</v>
      </c>
      <c r="E94" s="68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">
        <v>30</v>
      </c>
      <c r="C95" s="64" t="s">
        <v>30</v>
      </c>
      <c r="D95" s="64" t="s">
        <v>30</v>
      </c>
      <c r="E95" s="68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">
        <v>30</v>
      </c>
      <c r="C96" s="64" t="s">
        <v>30</v>
      </c>
      <c r="D96" s="64" t="s">
        <v>30</v>
      </c>
      <c r="E96" s="68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">
        <v>30</v>
      </c>
      <c r="C97" s="64" t="s">
        <v>30</v>
      </c>
      <c r="D97" s="64" t="s">
        <v>30</v>
      </c>
      <c r="E97" s="68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30</v>
      </c>
      <c r="C98" s="64" t="s">
        <v>30</v>
      </c>
      <c r="D98" s="64" t="s">
        <v>30</v>
      </c>
      <c r="E98" s="68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30</v>
      </c>
      <c r="C99" s="64" t="s">
        <v>30</v>
      </c>
      <c r="D99" s="64" t="s">
        <v>30</v>
      </c>
      <c r="E99" s="68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30</v>
      </c>
      <c r="C100" s="64" t="s">
        <v>30</v>
      </c>
      <c r="D100" s="64" t="s">
        <v>30</v>
      </c>
      <c r="E100" s="68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64:W64 H51:W51 H38:W38 H25:W25" xr:uid="{00000000-0002-0000-09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Normal="100" workbookViewId="0">
      <pane xSplit="2" ySplit="11" topLeftCell="D30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5" t="s">
        <v>773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AZ1" s="13" t="s">
        <v>774</v>
      </c>
    </row>
    <row r="2" spans="1:143" s="4" customFormat="1" ht="15" customHeight="1">
      <c r="AZ2" s="13" t="s">
        <v>775</v>
      </c>
    </row>
    <row r="3" spans="1:143" s="4" customFormat="1" ht="15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776</v>
      </c>
    </row>
    <row r="4" spans="1:143" s="4" customFormat="1" ht="15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19</v>
      </c>
      <c r="C8" s="16"/>
      <c r="D8" s="70"/>
      <c r="E8" s="14" t="s">
        <v>777</v>
      </c>
    </row>
    <row r="9" spans="1:143" s="4" customFormat="1" ht="15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5" customHeight="1">
      <c r="A10" s="74"/>
      <c r="B10" s="69"/>
      <c r="C10" s="69"/>
      <c r="D10" s="19" t="s">
        <v>735</v>
      </c>
      <c r="E10" s="19" t="s">
        <v>735</v>
      </c>
      <c r="F10" s="19" t="s">
        <v>735</v>
      </c>
      <c r="G10" s="19" t="s">
        <v>735</v>
      </c>
      <c r="H10" s="19" t="s">
        <v>735</v>
      </c>
      <c r="I10" s="19" t="s">
        <v>735</v>
      </c>
      <c r="J10" s="19" t="s">
        <v>735</v>
      </c>
      <c r="K10" s="19" t="s">
        <v>778</v>
      </c>
      <c r="L10" s="19" t="s">
        <v>778</v>
      </c>
      <c r="M10" s="19" t="s">
        <v>778</v>
      </c>
      <c r="N10" s="19" t="s">
        <v>778</v>
      </c>
      <c r="O10" s="19" t="s">
        <v>778</v>
      </c>
      <c r="P10" s="19" t="s">
        <v>778</v>
      </c>
      <c r="Q10" s="19" t="s">
        <v>778</v>
      </c>
      <c r="R10" s="19" t="s">
        <v>778</v>
      </c>
      <c r="S10" s="19" t="s">
        <v>778</v>
      </c>
      <c r="T10" s="19" t="s">
        <v>778</v>
      </c>
      <c r="U10" s="19" t="s">
        <v>778</v>
      </c>
      <c r="V10" s="19" t="s">
        <v>778</v>
      </c>
      <c r="W10" s="19" t="s">
        <v>778</v>
      </c>
      <c r="X10" s="19" t="s">
        <v>778</v>
      </c>
      <c r="Y10" s="19" t="s">
        <v>778</v>
      </c>
      <c r="Z10" s="19" t="s">
        <v>778</v>
      </c>
      <c r="AA10" s="19" t="s">
        <v>778</v>
      </c>
      <c r="AB10" s="19" t="s">
        <v>779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780</v>
      </c>
      <c r="B11" s="19" t="s">
        <v>735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738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738</v>
      </c>
      <c r="AB11" s="19" t="s">
        <v>738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RANK(AB12,$AB$12:$AB$27)</f>
        <v>1</v>
      </c>
      <c r="B12" s="64" t="s">
        <v>746</v>
      </c>
      <c r="C12" s="64"/>
      <c r="D12" s="24">
        <f>Individual_Scores_Men_Var!G101</f>
        <v>1065</v>
      </c>
      <c r="E12" s="50">
        <f>Individual_Scores_Men_Var!H101</f>
        <v>1143</v>
      </c>
      <c r="F12" s="50">
        <f>Individual_Scores_Men_Var!I101</f>
        <v>954</v>
      </c>
      <c r="G12" s="50">
        <f>Individual_Scores_Men_Var!J101</f>
        <v>1071</v>
      </c>
      <c r="H12" s="50">
        <f>Individual_Scores_Men_Var!K101</f>
        <v>1045</v>
      </c>
      <c r="I12" s="50">
        <f>Individual_Scores_Men_Var!L101</f>
        <v>1022</v>
      </c>
      <c r="J12" s="30">
        <f>SUM(D12:I12)</f>
        <v>6300</v>
      </c>
      <c r="K12" s="50">
        <f>Baker_Scores_Men_Var!H90</f>
        <v>209</v>
      </c>
      <c r="L12" s="50">
        <f>Baker_Scores_Men_Var!I90</f>
        <v>180</v>
      </c>
      <c r="M12" s="50">
        <f>Baker_Scores_Men_Var!J90</f>
        <v>231</v>
      </c>
      <c r="N12" s="50">
        <f>Baker_Scores_Men_Var!K90</f>
        <v>221</v>
      </c>
      <c r="O12" s="50">
        <f>Baker_Scores_Men_Var!L90</f>
        <v>187</v>
      </c>
      <c r="P12" s="50">
        <f>Baker_Scores_Men_Var!M90</f>
        <v>207</v>
      </c>
      <c r="Q12" s="50">
        <f>Baker_Scores_Men_Var!N90</f>
        <v>205</v>
      </c>
      <c r="R12" s="50">
        <f>Baker_Scores_Men_Var!O90</f>
        <v>173</v>
      </c>
      <c r="S12" s="50">
        <f>Baker_Scores_Men_Var!P90</f>
        <v>157</v>
      </c>
      <c r="T12" s="50">
        <f>Baker_Scores_Men_Var!Q90</f>
        <v>183</v>
      </c>
      <c r="U12" s="50">
        <f>Baker_Scores_Men_Var!R90</f>
        <v>248</v>
      </c>
      <c r="V12" s="50">
        <f>Baker_Scores_Men_Var!S90</f>
        <v>182</v>
      </c>
      <c r="W12" s="50">
        <f>Baker_Scores_Men_Var!T90</f>
        <v>189</v>
      </c>
      <c r="X12" s="50">
        <f>Baker_Scores_Men_Var!U90</f>
        <v>168</v>
      </c>
      <c r="Y12" s="50">
        <f>Baker_Scores_Men_Var!V90</f>
        <v>225</v>
      </c>
      <c r="Z12" s="50">
        <f>Baker_Scores_Men_Var!W90</f>
        <v>248</v>
      </c>
      <c r="AA12" s="30">
        <f>SUM(K12:Z12)</f>
        <v>3213</v>
      </c>
      <c r="AB12" s="30">
        <f>J12+AA12</f>
        <v>9513</v>
      </c>
    </row>
    <row r="13" spans="1:143" s="1" customFormat="1" ht="13.9" customHeight="1">
      <c r="A13" s="13">
        <f t="array" ref="A13">RANK(AB13,$AB$12:$AB$27)</f>
        <v>2</v>
      </c>
      <c r="B13" s="64" t="s">
        <v>749</v>
      </c>
      <c r="C13" s="21"/>
      <c r="D13" s="24">
        <f>Individual_Scores_Men_Var!G140</f>
        <v>1125</v>
      </c>
      <c r="E13" s="24">
        <f>Individual_Scores_Men_Var!H140</f>
        <v>988</v>
      </c>
      <c r="F13" s="24">
        <f>Individual_Scores_Men_Var!I140</f>
        <v>980</v>
      </c>
      <c r="G13" s="24">
        <f>Individual_Scores_Men_Var!J140</f>
        <v>1010</v>
      </c>
      <c r="H13" s="24">
        <f>Individual_Scores_Men_Var!K140</f>
        <v>1049</v>
      </c>
      <c r="I13" s="24">
        <f>Individual_Scores_Men_Var!L140</f>
        <v>1097</v>
      </c>
      <c r="J13" s="19">
        <f>SUM(D13:I13)</f>
        <v>6249</v>
      </c>
      <c r="K13" s="24">
        <f>Baker_Scores_Men_Var!H129</f>
        <v>201</v>
      </c>
      <c r="L13" s="24">
        <f>Baker_Scores_Men_Var!I129</f>
        <v>156</v>
      </c>
      <c r="M13" s="24">
        <f>Baker_Scores_Men_Var!J129</f>
        <v>203</v>
      </c>
      <c r="N13" s="24">
        <f>Baker_Scores_Men_Var!K129</f>
        <v>203</v>
      </c>
      <c r="O13" s="24">
        <f>Baker_Scores_Men_Var!L129</f>
        <v>153</v>
      </c>
      <c r="P13" s="24">
        <f>Baker_Scores_Men_Var!M129</f>
        <v>194</v>
      </c>
      <c r="Q13" s="24">
        <f>Baker_Scores_Men_Var!N129</f>
        <v>195</v>
      </c>
      <c r="R13" s="24">
        <f>Baker_Scores_Men_Var!O129</f>
        <v>193</v>
      </c>
      <c r="S13" s="24">
        <f>Baker_Scores_Men_Var!P129</f>
        <v>177</v>
      </c>
      <c r="T13" s="24">
        <f>Baker_Scores_Men_Var!Q129</f>
        <v>212</v>
      </c>
      <c r="U13" s="24">
        <f>Baker_Scores_Men_Var!R129</f>
        <v>202</v>
      </c>
      <c r="V13" s="24">
        <f>Baker_Scores_Men_Var!S129</f>
        <v>188</v>
      </c>
      <c r="W13" s="24">
        <f>Baker_Scores_Men_Var!T129</f>
        <v>162</v>
      </c>
      <c r="X13" s="24">
        <f>Baker_Scores_Men_Var!U129</f>
        <v>263</v>
      </c>
      <c r="Y13" s="24">
        <f>Baker_Scores_Men_Var!V129</f>
        <v>193</v>
      </c>
      <c r="Z13" s="24">
        <f>Baker_Scores_Men_Var!W129</f>
        <v>212</v>
      </c>
      <c r="AA13" s="19">
        <f>SUM(K13:Z13)</f>
        <v>3107</v>
      </c>
      <c r="AB13" s="19">
        <f>J13+AA13</f>
        <v>9356</v>
      </c>
    </row>
    <row r="14" spans="1:143" s="1" customFormat="1" ht="13.9" customHeight="1">
      <c r="A14" s="13">
        <f t="array" ref="A14">RANK(AB14,$AB$12:$AB$27)</f>
        <v>3</v>
      </c>
      <c r="B14" s="1" t="s">
        <v>751</v>
      </c>
      <c r="C14" s="13"/>
      <c r="D14" s="50">
        <f>Individual_Scores_Men_Var!G166</f>
        <v>935</v>
      </c>
      <c r="E14" s="50">
        <f>Individual_Scores_Men_Var!H166</f>
        <v>1054</v>
      </c>
      <c r="F14" s="50">
        <f>Individual_Scores_Men_Var!I166</f>
        <v>1047</v>
      </c>
      <c r="G14" s="50">
        <f>Individual_Scores_Men_Var!J166</f>
        <v>1026</v>
      </c>
      <c r="H14" s="50">
        <f>Individual_Scores_Men_Var!K166</f>
        <v>1064</v>
      </c>
      <c r="I14" s="50">
        <f>Individual_Scores_Men_Var!L166</f>
        <v>905</v>
      </c>
      <c r="J14" s="30">
        <f>SUM(D14:I14)</f>
        <v>6031</v>
      </c>
      <c r="K14" s="50">
        <f>Baker_Scores_Men_Var!H155</f>
        <v>207</v>
      </c>
      <c r="L14" s="50">
        <f>Baker_Scores_Men_Var!I155</f>
        <v>209</v>
      </c>
      <c r="M14" s="50">
        <f>Baker_Scores_Men_Var!J155</f>
        <v>244</v>
      </c>
      <c r="N14" s="50">
        <f>Baker_Scores_Men_Var!K155</f>
        <v>194</v>
      </c>
      <c r="O14" s="50">
        <f>Baker_Scores_Men_Var!L155</f>
        <v>148</v>
      </c>
      <c r="P14" s="50">
        <f>Baker_Scores_Men_Var!M155</f>
        <v>179</v>
      </c>
      <c r="Q14" s="50">
        <f>Baker_Scores_Men_Var!N155</f>
        <v>190</v>
      </c>
      <c r="R14" s="50">
        <f>Baker_Scores_Men_Var!O155</f>
        <v>190</v>
      </c>
      <c r="S14" s="50">
        <f>Baker_Scores_Men_Var!P155</f>
        <v>224</v>
      </c>
      <c r="T14" s="50">
        <f>Baker_Scores_Men_Var!Q155</f>
        <v>208</v>
      </c>
      <c r="U14" s="50">
        <f>Baker_Scores_Men_Var!R155</f>
        <v>212</v>
      </c>
      <c r="V14" s="50">
        <f>Baker_Scores_Men_Var!S155</f>
        <v>204</v>
      </c>
      <c r="W14" s="50">
        <f>Baker_Scores_Men_Var!T155</f>
        <v>160</v>
      </c>
      <c r="X14" s="50">
        <f>Baker_Scores_Men_Var!U155</f>
        <v>189</v>
      </c>
      <c r="Y14" s="50">
        <f>Baker_Scores_Men_Var!V155</f>
        <v>192</v>
      </c>
      <c r="Z14" s="50">
        <f>Baker_Scores_Men_Var!W155</f>
        <v>175</v>
      </c>
      <c r="AA14" s="30">
        <f>SUM(K14:Z14)</f>
        <v>3125</v>
      </c>
      <c r="AB14" s="30">
        <f>J14+AA14</f>
        <v>9156</v>
      </c>
    </row>
    <row r="15" spans="1:143" s="1" customFormat="1" ht="13.9" customHeight="1">
      <c r="A15" s="13">
        <f t="array" ref="A15">RANK(AB15,$AB$12:$AB$27)</f>
        <v>4</v>
      </c>
      <c r="B15" s="1" t="s">
        <v>752</v>
      </c>
      <c r="C15" s="13"/>
      <c r="D15" s="50">
        <f>Individual_Scores_Men_Var!G179</f>
        <v>842</v>
      </c>
      <c r="E15" s="50">
        <f>Individual_Scores_Men_Var!H179</f>
        <v>993</v>
      </c>
      <c r="F15" s="50">
        <f>Individual_Scores_Men_Var!I179</f>
        <v>1043</v>
      </c>
      <c r="G15" s="50">
        <f>Individual_Scores_Men_Var!J179</f>
        <v>1023</v>
      </c>
      <c r="H15" s="50">
        <f>Individual_Scores_Men_Var!K179</f>
        <v>936</v>
      </c>
      <c r="I15" s="50">
        <f>Individual_Scores_Men_Var!L179</f>
        <v>1009</v>
      </c>
      <c r="J15" s="30">
        <f>SUM(D15:I15)</f>
        <v>5846</v>
      </c>
      <c r="K15" s="50">
        <f>Baker_Scores_Men_Var!H168</f>
        <v>193</v>
      </c>
      <c r="L15" s="50">
        <f>Baker_Scores_Men_Var!I168</f>
        <v>197</v>
      </c>
      <c r="M15" s="50">
        <f>Baker_Scores_Men_Var!J168</f>
        <v>191</v>
      </c>
      <c r="N15" s="50">
        <f>Baker_Scores_Men_Var!K168</f>
        <v>248</v>
      </c>
      <c r="O15" s="50">
        <f>Baker_Scores_Men_Var!L168</f>
        <v>211</v>
      </c>
      <c r="P15" s="50">
        <f>Baker_Scores_Men_Var!M168</f>
        <v>164</v>
      </c>
      <c r="Q15" s="50">
        <f>Baker_Scores_Men_Var!N168</f>
        <v>199</v>
      </c>
      <c r="R15" s="50">
        <f>Baker_Scores_Men_Var!O168</f>
        <v>214</v>
      </c>
      <c r="S15" s="50">
        <f>Baker_Scores_Men_Var!P168</f>
        <v>227</v>
      </c>
      <c r="T15" s="50">
        <f>Baker_Scores_Men_Var!Q168</f>
        <v>181</v>
      </c>
      <c r="U15" s="50">
        <f>Baker_Scores_Men_Var!R168</f>
        <v>220</v>
      </c>
      <c r="V15" s="50">
        <f>Baker_Scores_Men_Var!S168</f>
        <v>152</v>
      </c>
      <c r="W15" s="50">
        <f>Baker_Scores_Men_Var!T168</f>
        <v>210</v>
      </c>
      <c r="X15" s="50">
        <f>Baker_Scores_Men_Var!U168</f>
        <v>246</v>
      </c>
      <c r="Y15" s="50">
        <f>Baker_Scores_Men_Var!V168</f>
        <v>180</v>
      </c>
      <c r="Z15" s="50">
        <f>Baker_Scores_Men_Var!W168</f>
        <v>201</v>
      </c>
      <c r="AA15" s="30">
        <f>SUM(K15:Z15)</f>
        <v>3234</v>
      </c>
      <c r="AB15" s="30">
        <f>J15+AA15</f>
        <v>9080</v>
      </c>
    </row>
    <row r="16" spans="1:143" s="1" customFormat="1" ht="13.9" customHeight="1">
      <c r="A16" s="13">
        <f t="array" ref="A16">RANK(AB16,$AB$12:$AB$27)</f>
        <v>5</v>
      </c>
      <c r="B16" s="1" t="s">
        <v>744</v>
      </c>
      <c r="D16" s="24">
        <f>Individual_Scores_Men_Var!G75</f>
        <v>863</v>
      </c>
      <c r="E16" s="24">
        <f>Individual_Scores_Men_Var!H75</f>
        <v>980</v>
      </c>
      <c r="F16" s="24">
        <f>Individual_Scores_Men_Var!I75</f>
        <v>1063</v>
      </c>
      <c r="G16" s="24">
        <f>Individual_Scores_Men_Var!J75</f>
        <v>972</v>
      </c>
      <c r="H16" s="24">
        <f>Individual_Scores_Men_Var!K75</f>
        <v>1048</v>
      </c>
      <c r="I16" s="24">
        <f>Individual_Scores_Men_Var!L75</f>
        <v>935</v>
      </c>
      <c r="J16" s="19">
        <f>SUM(D16:I16)</f>
        <v>5861</v>
      </c>
      <c r="K16" s="24">
        <f>Baker_Scores_Men_Var!H64</f>
        <v>178</v>
      </c>
      <c r="L16" s="24">
        <f>Baker_Scores_Men_Var!I64</f>
        <v>126</v>
      </c>
      <c r="M16" s="24">
        <f>Baker_Scores_Men_Var!J64</f>
        <v>184</v>
      </c>
      <c r="N16" s="24">
        <f>Baker_Scores_Men_Var!K64</f>
        <v>192</v>
      </c>
      <c r="O16" s="24">
        <f>Baker_Scores_Men_Var!L64</f>
        <v>223</v>
      </c>
      <c r="P16" s="50">
        <f>Baker_Scores_Men_Var!M64</f>
        <v>224</v>
      </c>
      <c r="Q16" s="24">
        <f>Baker_Scores_Men_Var!N64</f>
        <v>199</v>
      </c>
      <c r="R16" s="24">
        <f>Baker_Scores_Men_Var!O64</f>
        <v>238</v>
      </c>
      <c r="S16" s="50">
        <f>Baker_Scores_Men_Var!P64</f>
        <v>163</v>
      </c>
      <c r="T16" s="50">
        <f>Baker_Scores_Men_Var!Q64</f>
        <v>213</v>
      </c>
      <c r="U16" s="50">
        <f>Baker_Scores_Men_Var!R64</f>
        <v>190</v>
      </c>
      <c r="V16" s="50">
        <f>Baker_Scores_Men_Var!S64</f>
        <v>198</v>
      </c>
      <c r="W16" s="50">
        <f>Baker_Scores_Men_Var!T64</f>
        <v>257</v>
      </c>
      <c r="X16" s="50">
        <f>Baker_Scores_Men_Var!U64</f>
        <v>214</v>
      </c>
      <c r="Y16" s="50">
        <f>Baker_Scores_Men_Var!V64</f>
        <v>208</v>
      </c>
      <c r="Z16" s="50">
        <f>Baker_Scores_Men_Var!W64</f>
        <v>174</v>
      </c>
      <c r="AA16" s="30">
        <f>SUM(K16:Z16)</f>
        <v>3181</v>
      </c>
      <c r="AB16" s="30">
        <f>J16+AA16</f>
        <v>9042</v>
      </c>
    </row>
    <row r="17" spans="1:143" s="1" customFormat="1" ht="13.9" customHeight="1">
      <c r="A17" s="13">
        <f t="array" ref="A17">RANK(AB17,$AB$12:$AB$27)</f>
        <v>6</v>
      </c>
      <c r="B17" s="64" t="s">
        <v>740</v>
      </c>
      <c r="C17" s="64"/>
      <c r="D17" s="24">
        <f>Individual_Scores_Men_Var!G23</f>
        <v>970</v>
      </c>
      <c r="E17" s="24">
        <f>Individual_Scores_Men_Var!H23</f>
        <v>962</v>
      </c>
      <c r="F17" s="24">
        <f>Individual_Scores_Men_Var!I23</f>
        <v>939</v>
      </c>
      <c r="G17" s="24">
        <f>Individual_Scores_Men_Var!J23</f>
        <v>908</v>
      </c>
      <c r="H17" s="24">
        <f>Individual_Scores_Men_Var!K23</f>
        <v>1038</v>
      </c>
      <c r="I17" s="24">
        <f>Individual_Scores_Men_Var!L23</f>
        <v>930</v>
      </c>
      <c r="J17" s="19">
        <f>SUM(D17:I17)</f>
        <v>5747</v>
      </c>
      <c r="K17" s="24">
        <f>Baker_Scores_Men_Var!H12</f>
        <v>211</v>
      </c>
      <c r="L17" s="24">
        <f>Baker_Scores_Men_Var!I12</f>
        <v>165</v>
      </c>
      <c r="M17" s="24">
        <f>Baker_Scores_Men_Var!J12</f>
        <v>223</v>
      </c>
      <c r="N17" s="24">
        <f>Baker_Scores_Men_Var!K12</f>
        <v>190</v>
      </c>
      <c r="O17" s="24">
        <f>Baker_Scores_Men_Var!L12</f>
        <v>171</v>
      </c>
      <c r="P17" s="50">
        <f>Baker_Scores_Men_Var!M12</f>
        <v>208</v>
      </c>
      <c r="Q17" s="24">
        <f>Baker_Scores_Men_Var!N12</f>
        <v>230</v>
      </c>
      <c r="R17" s="24">
        <f>Baker_Scores_Men_Var!O12</f>
        <v>181</v>
      </c>
      <c r="S17" s="50">
        <f>Baker_Scores_Men_Var!P12</f>
        <v>178</v>
      </c>
      <c r="T17" s="50">
        <f>Baker_Scores_Men_Var!Q12</f>
        <v>172</v>
      </c>
      <c r="U17" s="50">
        <f>Baker_Scores_Men_Var!R12</f>
        <v>211</v>
      </c>
      <c r="V17" s="50">
        <f>Baker_Scores_Men_Var!S12</f>
        <v>189</v>
      </c>
      <c r="W17" s="50">
        <f>Baker_Scores_Men_Var!T12</f>
        <v>243</v>
      </c>
      <c r="X17" s="50">
        <f>Baker_Scores_Men_Var!U12</f>
        <v>223</v>
      </c>
      <c r="Y17" s="50">
        <f>Baker_Scores_Men_Var!V12</f>
        <v>255</v>
      </c>
      <c r="Z17" s="50">
        <f>Baker_Scores_Men_Var!W12</f>
        <v>200</v>
      </c>
      <c r="AA17" s="30">
        <f>SUM(K17:Z17)</f>
        <v>3250</v>
      </c>
      <c r="AB17" s="30">
        <f>J17+AA17</f>
        <v>8997</v>
      </c>
    </row>
    <row r="18" spans="1:143" s="1" customFormat="1" ht="13.9" customHeight="1">
      <c r="A18" s="13">
        <f t="array" ref="A18">RANK(AB18,$AB$12:$AB$27)</f>
        <v>7</v>
      </c>
      <c r="B18" s="21" t="s">
        <v>747</v>
      </c>
      <c r="C18" s="21"/>
      <c r="D18" s="24">
        <f>Individual_Scores_Men_Var!G114</f>
        <v>1050</v>
      </c>
      <c r="E18" s="24">
        <f>Individual_Scores_Men_Var!H114</f>
        <v>935</v>
      </c>
      <c r="F18" s="24">
        <f>Individual_Scores_Men_Var!I114</f>
        <v>1018</v>
      </c>
      <c r="G18" s="24">
        <f>Individual_Scores_Men_Var!J114</f>
        <v>994</v>
      </c>
      <c r="H18" s="24">
        <f>Individual_Scores_Men_Var!K114</f>
        <v>958</v>
      </c>
      <c r="I18" s="24">
        <f>Individual_Scores_Men_Var!L114</f>
        <v>994</v>
      </c>
      <c r="J18" s="19">
        <f>SUM(D18:I18)</f>
        <v>5949</v>
      </c>
      <c r="K18" s="24">
        <f>Baker_Scores_Men_Var!H103</f>
        <v>193</v>
      </c>
      <c r="L18" s="24">
        <f>Baker_Scores_Men_Var!I103</f>
        <v>191</v>
      </c>
      <c r="M18" s="24">
        <f>Baker_Scores_Men_Var!J103</f>
        <v>207</v>
      </c>
      <c r="N18" s="24">
        <f>Baker_Scores_Men_Var!K103</f>
        <v>182</v>
      </c>
      <c r="O18" s="24">
        <f>Baker_Scores_Men_Var!L103</f>
        <v>153</v>
      </c>
      <c r="P18" s="24">
        <f>Baker_Scores_Men_Var!M103</f>
        <v>157</v>
      </c>
      <c r="Q18" s="24">
        <f>Baker_Scores_Men_Var!N103</f>
        <v>248</v>
      </c>
      <c r="R18" s="24">
        <f>Baker_Scores_Men_Var!O103</f>
        <v>186</v>
      </c>
      <c r="S18" s="24">
        <f>Baker_Scores_Men_Var!P103</f>
        <v>266</v>
      </c>
      <c r="T18" s="24">
        <f>Baker_Scores_Men_Var!Q103</f>
        <v>167</v>
      </c>
      <c r="U18" s="24">
        <f>Baker_Scores_Men_Var!R103</f>
        <v>153</v>
      </c>
      <c r="V18" s="24">
        <f>Baker_Scores_Men_Var!S103</f>
        <v>175</v>
      </c>
      <c r="W18" s="24">
        <f>Baker_Scores_Men_Var!T103</f>
        <v>181</v>
      </c>
      <c r="X18" s="24">
        <f>Baker_Scores_Men_Var!U103</f>
        <v>157</v>
      </c>
      <c r="Y18" s="24">
        <f>Baker_Scores_Men_Var!V103</f>
        <v>207</v>
      </c>
      <c r="Z18" s="24">
        <f>Baker_Scores_Men_Var!W103</f>
        <v>200</v>
      </c>
      <c r="AA18" s="19">
        <f>SUM(K18:Z18)</f>
        <v>3023</v>
      </c>
      <c r="AB18" s="19">
        <f>J18+AA18</f>
        <v>8972</v>
      </c>
    </row>
    <row r="19" spans="1:143" s="1" customFormat="1" ht="13.9" customHeight="1">
      <c r="A19" s="13">
        <f t="array" ref="A19">RANK(AB19,$AB$12:$AB$27)</f>
        <v>8</v>
      </c>
      <c r="B19" s="1" t="s">
        <v>754</v>
      </c>
      <c r="C19" s="13"/>
      <c r="D19" s="50">
        <f>Individual_Scores_Men_Var!G205</f>
        <v>862</v>
      </c>
      <c r="E19" s="50">
        <f>Individual_Scores_Men_Var!H205</f>
        <v>1068</v>
      </c>
      <c r="F19" s="50">
        <f>Individual_Scores_Men_Var!I205</f>
        <v>906</v>
      </c>
      <c r="G19" s="50">
        <f>Individual_Scores_Men_Var!J205</f>
        <v>1051</v>
      </c>
      <c r="H19" s="50">
        <f>Individual_Scores_Men_Var!K205</f>
        <v>959</v>
      </c>
      <c r="I19" s="50">
        <f>Individual_Scores_Men_Var!L205</f>
        <v>964</v>
      </c>
      <c r="J19" s="30">
        <f>SUM(D19:I19)</f>
        <v>5810</v>
      </c>
      <c r="K19" s="50">
        <f>Baker_Scores_Men_Var!H194</f>
        <v>169</v>
      </c>
      <c r="L19" s="50">
        <f>Baker_Scores_Men_Var!I194</f>
        <v>184</v>
      </c>
      <c r="M19" s="50">
        <f>Baker_Scores_Men_Var!J194</f>
        <v>211</v>
      </c>
      <c r="N19" s="50">
        <f>Baker_Scores_Men_Var!K194</f>
        <v>179</v>
      </c>
      <c r="O19" s="50">
        <f>Baker_Scores_Men_Var!L194</f>
        <v>171</v>
      </c>
      <c r="P19" s="50">
        <f>Baker_Scores_Men_Var!M194</f>
        <v>150</v>
      </c>
      <c r="Q19" s="50">
        <f>Baker_Scores_Men_Var!N194</f>
        <v>225</v>
      </c>
      <c r="R19" s="50">
        <f>Baker_Scores_Men_Var!O194</f>
        <v>149</v>
      </c>
      <c r="S19" s="50">
        <f>Baker_Scores_Men_Var!P194</f>
        <v>189</v>
      </c>
      <c r="T19" s="50">
        <f>Baker_Scores_Men_Var!Q194</f>
        <v>235</v>
      </c>
      <c r="U19" s="50">
        <f>Baker_Scores_Men_Var!R194</f>
        <v>211</v>
      </c>
      <c r="V19" s="50">
        <f>Baker_Scores_Men_Var!S194</f>
        <v>203</v>
      </c>
      <c r="W19" s="50">
        <f>Baker_Scores_Men_Var!T194</f>
        <v>189</v>
      </c>
      <c r="X19" s="50">
        <f>Baker_Scores_Men_Var!U194</f>
        <v>213</v>
      </c>
      <c r="Y19" s="50">
        <f>Baker_Scores_Men_Var!V194</f>
        <v>179</v>
      </c>
      <c r="Z19" s="50">
        <f>Baker_Scores_Men_Var!W194</f>
        <v>205</v>
      </c>
      <c r="AA19" s="30">
        <f>SUM(K19:Z19)</f>
        <v>3062</v>
      </c>
      <c r="AB19" s="30">
        <f>J19+AA19</f>
        <v>8872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RANK(AB20,$AB$12:$AB$27)</f>
        <v>9</v>
      </c>
      <c r="B20" s="1" t="s">
        <v>750</v>
      </c>
      <c r="C20" s="75"/>
      <c r="D20" s="50">
        <f>Individual_Scores_Men_Var!G153</f>
        <v>890</v>
      </c>
      <c r="E20" s="50">
        <f>Individual_Scores_Men_Var!H153</f>
        <v>878</v>
      </c>
      <c r="F20" s="50">
        <f>Individual_Scores_Men_Var!I153</f>
        <v>905</v>
      </c>
      <c r="G20" s="50">
        <f>Individual_Scores_Men_Var!J153</f>
        <v>921</v>
      </c>
      <c r="H20" s="50">
        <f>Individual_Scores_Men_Var!K153</f>
        <v>980</v>
      </c>
      <c r="I20" s="50">
        <f>Individual_Scores_Men_Var!L153</f>
        <v>1065</v>
      </c>
      <c r="J20" s="30">
        <f>SUM(D20:I20)</f>
        <v>5639</v>
      </c>
      <c r="K20" s="50">
        <f>Baker_Scores_Men_Var!H142</f>
        <v>139</v>
      </c>
      <c r="L20" s="50">
        <f>Baker_Scores_Men_Var!I142</f>
        <v>225</v>
      </c>
      <c r="M20" s="50">
        <f>Baker_Scores_Men_Var!J142</f>
        <v>201</v>
      </c>
      <c r="N20" s="50">
        <f>Baker_Scores_Men_Var!K142</f>
        <v>154</v>
      </c>
      <c r="O20" s="50">
        <f>Baker_Scores_Men_Var!L142</f>
        <v>185</v>
      </c>
      <c r="P20" s="50">
        <f>Baker_Scores_Men_Var!M142</f>
        <v>245</v>
      </c>
      <c r="Q20" s="50">
        <f>Baker_Scores_Men_Var!N142</f>
        <v>196</v>
      </c>
      <c r="R20" s="50">
        <f>Baker_Scores_Men_Var!O142</f>
        <v>234</v>
      </c>
      <c r="S20" s="50">
        <f>Baker_Scores_Men_Var!P142</f>
        <v>180</v>
      </c>
      <c r="T20" s="50">
        <f>Baker_Scores_Men_Var!Q142</f>
        <v>237</v>
      </c>
      <c r="U20" s="50">
        <f>Baker_Scores_Men_Var!R142</f>
        <v>146</v>
      </c>
      <c r="V20" s="50">
        <f>Baker_Scores_Men_Var!S142</f>
        <v>199</v>
      </c>
      <c r="W20" s="50">
        <f>Baker_Scores_Men_Var!T142</f>
        <v>187</v>
      </c>
      <c r="X20" s="50">
        <f>Baker_Scores_Men_Var!U142</f>
        <v>139</v>
      </c>
      <c r="Y20" s="50">
        <f>Baker_Scores_Men_Var!V142</f>
        <v>176</v>
      </c>
      <c r="Z20" s="50">
        <f>Baker_Scores_Men_Var!W142</f>
        <v>193</v>
      </c>
      <c r="AA20" s="30">
        <f>SUM(K20:Z20)</f>
        <v>3036</v>
      </c>
      <c r="AB20" s="30">
        <f>J20+AA20</f>
        <v>8675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RANK(AB21,$AB$12:$AB$27)</f>
        <v>10</v>
      </c>
      <c r="B21" s="64" t="s">
        <v>742</v>
      </c>
      <c r="C21" s="64"/>
      <c r="D21" s="24">
        <f>Individual_Scores_Men_Var!G49</f>
        <v>1036</v>
      </c>
      <c r="E21" s="24">
        <f>Individual_Scores_Men_Var!H49</f>
        <v>864</v>
      </c>
      <c r="F21" s="24">
        <f>Individual_Scores_Men_Var!I49</f>
        <v>916</v>
      </c>
      <c r="G21" s="24">
        <f>Individual_Scores_Men_Var!J49</f>
        <v>909</v>
      </c>
      <c r="H21" s="24">
        <f>Individual_Scores_Men_Var!K49</f>
        <v>892</v>
      </c>
      <c r="I21" s="24">
        <f>Individual_Scores_Men_Var!L49</f>
        <v>905</v>
      </c>
      <c r="J21" s="19">
        <f>SUM(D21:I21)</f>
        <v>5522</v>
      </c>
      <c r="K21" s="24">
        <f>Baker_Scores_Men_Var!H38</f>
        <v>153</v>
      </c>
      <c r="L21" s="24">
        <f>Baker_Scores_Men_Var!I38</f>
        <v>171</v>
      </c>
      <c r="M21" s="24">
        <f>Baker_Scores_Men_Var!J38</f>
        <v>164</v>
      </c>
      <c r="N21" s="24">
        <f>Baker_Scores_Men_Var!K38</f>
        <v>181</v>
      </c>
      <c r="O21" s="24">
        <f>Baker_Scores_Men_Var!L38</f>
        <v>145</v>
      </c>
      <c r="P21" s="50">
        <f>Baker_Scores_Men_Var!M38</f>
        <v>221</v>
      </c>
      <c r="Q21" s="24">
        <f>Baker_Scores_Men_Var!N38</f>
        <v>187</v>
      </c>
      <c r="R21" s="24">
        <f>Baker_Scores_Men_Var!O38</f>
        <v>201</v>
      </c>
      <c r="S21" s="50">
        <f>Baker_Scores_Men_Var!P38</f>
        <v>224</v>
      </c>
      <c r="T21" s="50">
        <f>Baker_Scores_Men_Var!Q38</f>
        <v>152</v>
      </c>
      <c r="U21" s="50">
        <f>Baker_Scores_Men_Var!R38</f>
        <v>170</v>
      </c>
      <c r="V21" s="50">
        <f>Baker_Scores_Men_Var!S38</f>
        <v>193</v>
      </c>
      <c r="W21" s="50">
        <f>Baker_Scores_Men_Var!T38</f>
        <v>254</v>
      </c>
      <c r="X21" s="50">
        <f>Baker_Scores_Men_Var!U38</f>
        <v>169</v>
      </c>
      <c r="Y21" s="50">
        <f>Baker_Scores_Men_Var!V38</f>
        <v>204</v>
      </c>
      <c r="Z21" s="50">
        <f>Baker_Scores_Men_Var!W38</f>
        <v>166</v>
      </c>
      <c r="AA21" s="30">
        <f>SUM(K21:Z21)</f>
        <v>2955</v>
      </c>
      <c r="AB21" s="30">
        <f>J21+AA21</f>
        <v>8477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RANK(AB22,$AB$12:$AB$27)</f>
        <v>11</v>
      </c>
      <c r="B22" s="64" t="s">
        <v>748</v>
      </c>
      <c r="C22" s="21"/>
      <c r="D22" s="24">
        <f>Individual_Scores_Men_Var!G127</f>
        <v>873</v>
      </c>
      <c r="E22" s="24">
        <f>Individual_Scores_Men_Var!H127</f>
        <v>906</v>
      </c>
      <c r="F22" s="24">
        <f>Individual_Scores_Men_Var!I127</f>
        <v>1008</v>
      </c>
      <c r="G22" s="24">
        <f>Individual_Scores_Men_Var!J127</f>
        <v>937</v>
      </c>
      <c r="H22" s="24">
        <f>Individual_Scores_Men_Var!K127</f>
        <v>837</v>
      </c>
      <c r="I22" s="24">
        <f>Individual_Scores_Men_Var!L127</f>
        <v>925</v>
      </c>
      <c r="J22" s="19">
        <f>SUM(D22:I22)</f>
        <v>5486</v>
      </c>
      <c r="K22" s="24">
        <f>Baker_Scores_Men_Var!H116</f>
        <v>165</v>
      </c>
      <c r="L22" s="24">
        <f>Baker_Scores_Men_Var!I116</f>
        <v>182</v>
      </c>
      <c r="M22" s="24">
        <f>Baker_Scores_Men_Var!J116</f>
        <v>225</v>
      </c>
      <c r="N22" s="24">
        <f>Baker_Scores_Men_Var!K116</f>
        <v>157</v>
      </c>
      <c r="O22" s="24">
        <f>Baker_Scores_Men_Var!L116</f>
        <v>147</v>
      </c>
      <c r="P22" s="24">
        <f>Baker_Scores_Men_Var!M116</f>
        <v>166</v>
      </c>
      <c r="Q22" s="24">
        <f>Baker_Scores_Men_Var!N116</f>
        <v>183</v>
      </c>
      <c r="R22" s="24">
        <f>Baker_Scores_Men_Var!O116</f>
        <v>151</v>
      </c>
      <c r="S22" s="24">
        <f>Baker_Scores_Men_Var!P116</f>
        <v>159</v>
      </c>
      <c r="T22" s="24">
        <f>Baker_Scores_Men_Var!Q116</f>
        <v>217</v>
      </c>
      <c r="U22" s="24">
        <f>Baker_Scores_Men_Var!R116</f>
        <v>184</v>
      </c>
      <c r="V22" s="24">
        <f>Baker_Scores_Men_Var!S116</f>
        <v>189</v>
      </c>
      <c r="W22" s="24">
        <f>Baker_Scores_Men_Var!T116</f>
        <v>165</v>
      </c>
      <c r="X22" s="24">
        <f>Baker_Scores_Men_Var!U116</f>
        <v>233</v>
      </c>
      <c r="Y22" s="24">
        <f>Baker_Scores_Men_Var!V116</f>
        <v>180</v>
      </c>
      <c r="Z22" s="24">
        <f>Baker_Scores_Men_Var!W116</f>
        <v>226</v>
      </c>
      <c r="AA22" s="19">
        <f>SUM(K22:Z22)</f>
        <v>2929</v>
      </c>
      <c r="AB22" s="19">
        <f>J22+AA22</f>
        <v>8415</v>
      </c>
    </row>
    <row r="23" spans="1:143" s="1" customFormat="1" ht="13.9" customHeight="1">
      <c r="A23" s="13">
        <f t="array" ref="A23">RANK(AB23,$AB$12:$AB$27)</f>
        <v>12</v>
      </c>
      <c r="B23" s="64" t="s">
        <v>741</v>
      </c>
      <c r="C23" s="64"/>
      <c r="D23" s="24">
        <f>Individual_Scores_Men_Var!G36</f>
        <v>890</v>
      </c>
      <c r="E23" s="24">
        <f>Individual_Scores_Men_Var!H36</f>
        <v>887</v>
      </c>
      <c r="F23" s="24">
        <f>Individual_Scores_Men_Var!I36</f>
        <v>960</v>
      </c>
      <c r="G23" s="24">
        <f>Individual_Scores_Men_Var!J36</f>
        <v>895</v>
      </c>
      <c r="H23" s="24">
        <f>Individual_Scores_Men_Var!K36</f>
        <v>971</v>
      </c>
      <c r="I23" s="24">
        <f>Individual_Scores_Men_Var!L36</f>
        <v>888</v>
      </c>
      <c r="J23" s="19">
        <f>SUM(D23:I23)</f>
        <v>5491</v>
      </c>
      <c r="K23" s="24">
        <f>Baker_Scores_Men_Var!H25</f>
        <v>141</v>
      </c>
      <c r="L23" s="24">
        <f>Baker_Scores_Men_Var!I25</f>
        <v>145</v>
      </c>
      <c r="M23" s="24">
        <f>Baker_Scores_Men_Var!J25</f>
        <v>131</v>
      </c>
      <c r="N23" s="24">
        <f>Baker_Scores_Men_Var!K25</f>
        <v>148</v>
      </c>
      <c r="O23" s="24">
        <f>Baker_Scores_Men_Var!L25</f>
        <v>172</v>
      </c>
      <c r="P23" s="50">
        <f>Baker_Scores_Men_Var!M25</f>
        <v>156</v>
      </c>
      <c r="Q23" s="24">
        <f>Baker_Scores_Men_Var!N25</f>
        <v>241</v>
      </c>
      <c r="R23" s="24">
        <f>Baker_Scores_Men_Var!O25</f>
        <v>154</v>
      </c>
      <c r="S23" s="50">
        <f>Baker_Scores_Men_Var!P25</f>
        <v>181</v>
      </c>
      <c r="T23" s="50">
        <f>Baker_Scores_Men_Var!Q25</f>
        <v>162</v>
      </c>
      <c r="U23" s="50">
        <f>Baker_Scores_Men_Var!R25</f>
        <v>181</v>
      </c>
      <c r="V23" s="50">
        <f>Baker_Scores_Men_Var!S25</f>
        <v>210</v>
      </c>
      <c r="W23" s="50">
        <f>Baker_Scores_Men_Var!T25</f>
        <v>160</v>
      </c>
      <c r="X23" s="50">
        <f>Baker_Scores_Men_Var!U25</f>
        <v>196</v>
      </c>
      <c r="Y23" s="50">
        <f>Baker_Scores_Men_Var!V25</f>
        <v>159</v>
      </c>
      <c r="Z23" s="50">
        <f>Baker_Scores_Men_Var!W25</f>
        <v>167</v>
      </c>
      <c r="AA23" s="30">
        <f>SUM(K23:Z23)</f>
        <v>2704</v>
      </c>
      <c r="AB23" s="30">
        <f>J23+AA23</f>
        <v>8195</v>
      </c>
    </row>
    <row r="24" spans="1:143" s="1" customFormat="1" ht="13.9" customHeight="1">
      <c r="A24" s="13">
        <f t="array" ref="A24">RANK(AB24,$AB$12:$AB$27)</f>
        <v>13</v>
      </c>
      <c r="B24" s="1" t="s">
        <v>753</v>
      </c>
      <c r="C24" s="13"/>
      <c r="D24" s="50">
        <f>Individual_Scores_Men_Var!G192</f>
        <v>857</v>
      </c>
      <c r="E24" s="50">
        <f>Individual_Scores_Men_Var!H192</f>
        <v>860</v>
      </c>
      <c r="F24" s="50">
        <f>Individual_Scores_Men_Var!I192</f>
        <v>879</v>
      </c>
      <c r="G24" s="50">
        <f>Individual_Scores_Men_Var!J192</f>
        <v>944</v>
      </c>
      <c r="H24" s="50">
        <f>Individual_Scores_Men_Var!K192</f>
        <v>889</v>
      </c>
      <c r="I24" s="50">
        <f>Individual_Scores_Men_Var!L192</f>
        <v>821</v>
      </c>
      <c r="J24" s="30">
        <f>SUM(D24:I24)</f>
        <v>5250</v>
      </c>
      <c r="K24" s="50">
        <f>Baker_Scores_Men_Var!H181</f>
        <v>137</v>
      </c>
      <c r="L24" s="50">
        <f>Baker_Scores_Men_Var!I181</f>
        <v>162</v>
      </c>
      <c r="M24" s="50">
        <f>Baker_Scores_Men_Var!J181</f>
        <v>145</v>
      </c>
      <c r="N24" s="50">
        <f>Baker_Scores_Men_Var!K181</f>
        <v>148</v>
      </c>
      <c r="O24" s="50">
        <f>Baker_Scores_Men_Var!L181</f>
        <v>154</v>
      </c>
      <c r="P24" s="50">
        <f>Baker_Scores_Men_Var!M181</f>
        <v>174</v>
      </c>
      <c r="Q24" s="50">
        <f>Baker_Scores_Men_Var!N181</f>
        <v>168</v>
      </c>
      <c r="R24" s="50">
        <f>Baker_Scores_Men_Var!O181</f>
        <v>183</v>
      </c>
      <c r="S24" s="50">
        <f>Baker_Scores_Men_Var!P181</f>
        <v>179</v>
      </c>
      <c r="T24" s="50">
        <f>Baker_Scores_Men_Var!Q181</f>
        <v>149</v>
      </c>
      <c r="U24" s="50">
        <f>Baker_Scores_Men_Var!R181</f>
        <v>203</v>
      </c>
      <c r="V24" s="50">
        <f>Baker_Scores_Men_Var!S181</f>
        <v>214</v>
      </c>
      <c r="W24" s="50">
        <f>Baker_Scores_Men_Var!T181</f>
        <v>191</v>
      </c>
      <c r="X24" s="50">
        <f>Baker_Scores_Men_Var!U181</f>
        <v>194</v>
      </c>
      <c r="Y24" s="50">
        <f>Baker_Scores_Men_Var!V181</f>
        <v>237</v>
      </c>
      <c r="Z24" s="50">
        <f>Baker_Scores_Men_Var!W181</f>
        <v>213</v>
      </c>
      <c r="AA24" s="30">
        <f>SUM(K24:Z24)</f>
        <v>2851</v>
      </c>
      <c r="AB24" s="30">
        <f>J24+AA24</f>
        <v>8101</v>
      </c>
    </row>
    <row r="25" spans="1:143" s="1" customFormat="1" ht="13.9" customHeight="1">
      <c r="A25" s="13">
        <f t="array" ref="A25">RANK(AB25,$AB$12:$AB$27)</f>
        <v>14</v>
      </c>
      <c r="B25" s="64" t="s">
        <v>743</v>
      </c>
      <c r="C25" s="64"/>
      <c r="D25" s="24">
        <f>Individual_Scores_Men_Var!G62</f>
        <v>887</v>
      </c>
      <c r="E25" s="24">
        <f>Individual_Scores_Men_Var!H62</f>
        <v>892</v>
      </c>
      <c r="F25" s="24">
        <f>Individual_Scores_Men_Var!I62</f>
        <v>900</v>
      </c>
      <c r="G25" s="24">
        <f>Individual_Scores_Men_Var!J62</f>
        <v>762</v>
      </c>
      <c r="H25" s="24">
        <f>Individual_Scores_Men_Var!K62</f>
        <v>790</v>
      </c>
      <c r="I25" s="24">
        <f>Individual_Scores_Men_Var!L62</f>
        <v>983</v>
      </c>
      <c r="J25" s="19">
        <f>SUM(D25:I25)</f>
        <v>5214</v>
      </c>
      <c r="K25" s="24">
        <f>Baker_Scores_Men_Var!H51</f>
        <v>174</v>
      </c>
      <c r="L25" s="24">
        <f>Baker_Scores_Men_Var!I51</f>
        <v>157</v>
      </c>
      <c r="M25" s="24">
        <f>Baker_Scores_Men_Var!J51</f>
        <v>207</v>
      </c>
      <c r="N25" s="24">
        <f>Baker_Scores_Men_Var!K51</f>
        <v>161</v>
      </c>
      <c r="O25" s="24">
        <f>Baker_Scores_Men_Var!L51</f>
        <v>129</v>
      </c>
      <c r="P25" s="50">
        <f>Baker_Scores_Men_Var!M51</f>
        <v>212</v>
      </c>
      <c r="Q25" s="24">
        <f>Baker_Scores_Men_Var!N51</f>
        <v>128</v>
      </c>
      <c r="R25" s="24">
        <f>Baker_Scores_Men_Var!O51</f>
        <v>164</v>
      </c>
      <c r="S25" s="50">
        <f>Baker_Scores_Men_Var!P51</f>
        <v>200</v>
      </c>
      <c r="T25" s="50">
        <f>Baker_Scores_Men_Var!Q51</f>
        <v>198</v>
      </c>
      <c r="U25" s="50">
        <f>Baker_Scores_Men_Var!R51</f>
        <v>193</v>
      </c>
      <c r="V25" s="50">
        <f>Baker_Scores_Men_Var!S51</f>
        <v>183</v>
      </c>
      <c r="W25" s="50">
        <f>Baker_Scores_Men_Var!T51</f>
        <v>202</v>
      </c>
      <c r="X25" s="50">
        <f>Baker_Scores_Men_Var!U51</f>
        <v>172</v>
      </c>
      <c r="Y25" s="50">
        <f>Baker_Scores_Men_Var!V51</f>
        <v>179</v>
      </c>
      <c r="Z25" s="50">
        <f>Baker_Scores_Men_Var!W51</f>
        <v>148</v>
      </c>
      <c r="AA25" s="30">
        <f>SUM(K25:Z25)</f>
        <v>2807</v>
      </c>
      <c r="AB25" s="30">
        <f>J25+AA25</f>
        <v>8021</v>
      </c>
    </row>
    <row r="26" spans="1:143" s="1" customFormat="1" ht="13.9" customHeight="1">
      <c r="A26" s="13">
        <f t="array" ref="A26">RANK(AB26,$AB$12:$AB$27)</f>
        <v>15</v>
      </c>
      <c r="B26" s="64" t="s">
        <v>745</v>
      </c>
      <c r="C26" s="64"/>
      <c r="D26" s="24">
        <f>Individual_Scores_Men_Var!G88</f>
        <v>946</v>
      </c>
      <c r="E26" s="24">
        <f>Individual_Scores_Men_Var!H88</f>
        <v>940</v>
      </c>
      <c r="F26" s="24">
        <f>Individual_Scores_Men_Var!I88</f>
        <v>914</v>
      </c>
      <c r="G26" s="24">
        <f>Individual_Scores_Men_Var!J88</f>
        <v>838</v>
      </c>
      <c r="H26" s="24">
        <f>Individual_Scores_Men_Var!K88</f>
        <v>817</v>
      </c>
      <c r="I26" s="24">
        <f>Individual_Scores_Men_Var!L88</f>
        <v>809</v>
      </c>
      <c r="J26" s="19">
        <f>SUM(D26:I26)</f>
        <v>5264</v>
      </c>
      <c r="K26" s="24">
        <f>Baker_Scores_Men_Var!H77</f>
        <v>180</v>
      </c>
      <c r="L26" s="24">
        <f>Baker_Scores_Men_Var!I77</f>
        <v>157</v>
      </c>
      <c r="M26" s="24">
        <f>Baker_Scores_Men_Var!J77</f>
        <v>142</v>
      </c>
      <c r="N26" s="24">
        <f>Baker_Scores_Men_Var!K77</f>
        <v>188</v>
      </c>
      <c r="O26" s="24">
        <f>Baker_Scores_Men_Var!L77</f>
        <v>177</v>
      </c>
      <c r="P26" s="50">
        <f>Baker_Scores_Men_Var!M77</f>
        <v>173</v>
      </c>
      <c r="Q26" s="24">
        <f>Baker_Scores_Men_Var!N77</f>
        <v>175</v>
      </c>
      <c r="R26" s="24">
        <f>Baker_Scores_Men_Var!O77</f>
        <v>166</v>
      </c>
      <c r="S26" s="50">
        <f>Baker_Scores_Men_Var!P77</f>
        <v>184</v>
      </c>
      <c r="T26" s="50">
        <f>Baker_Scores_Men_Var!Q77</f>
        <v>179</v>
      </c>
      <c r="U26" s="50">
        <f>Baker_Scores_Men_Var!R77</f>
        <v>197</v>
      </c>
      <c r="V26" s="50">
        <f>Baker_Scores_Men_Var!S77</f>
        <v>147</v>
      </c>
      <c r="W26" s="50">
        <f>Baker_Scores_Men_Var!T77</f>
        <v>163</v>
      </c>
      <c r="X26" s="50">
        <f>Baker_Scores_Men_Var!U77</f>
        <v>152</v>
      </c>
      <c r="Y26" s="50">
        <f>Baker_Scores_Men_Var!V77</f>
        <v>189</v>
      </c>
      <c r="Z26" s="50">
        <f>Baker_Scores_Men_Var!W77</f>
        <v>137</v>
      </c>
      <c r="AA26" s="30">
        <f>SUM(K26:Z26)</f>
        <v>2706</v>
      </c>
      <c r="AB26" s="30">
        <f>J26+AA26</f>
        <v>7970</v>
      </c>
    </row>
    <row r="27" spans="1:143" s="1" customFormat="1" ht="13.9" customHeight="1"/>
    <row r="28" spans="1:143" s="1" customFormat="1" ht="13.9" customHeight="1">
      <c r="B28" s="33" t="s">
        <v>781</v>
      </c>
      <c r="D28" s="76">
        <f t="shared" ref="D28:AB28" si="0">SUM(D12:D26)</f>
        <v>14091</v>
      </c>
      <c r="E28" s="76">
        <f t="shared" si="0"/>
        <v>14350</v>
      </c>
      <c r="F28" s="76">
        <f t="shared" si="0"/>
        <v>14432</v>
      </c>
      <c r="G28" s="76">
        <f t="shared" si="0"/>
        <v>14261</v>
      </c>
      <c r="H28" s="76">
        <f t="shared" si="0"/>
        <v>14273</v>
      </c>
      <c r="I28" s="76">
        <f t="shared" si="0"/>
        <v>14252</v>
      </c>
      <c r="J28" s="77">
        <f t="shared" si="0"/>
        <v>85659</v>
      </c>
      <c r="K28" s="76">
        <f t="shared" si="0"/>
        <v>2650</v>
      </c>
      <c r="L28" s="76">
        <f t="shared" si="0"/>
        <v>2607</v>
      </c>
      <c r="M28" s="76">
        <f t="shared" si="0"/>
        <v>2909</v>
      </c>
      <c r="N28" s="76">
        <f t="shared" si="0"/>
        <v>2746</v>
      </c>
      <c r="O28" s="76">
        <f t="shared" si="0"/>
        <v>2526</v>
      </c>
      <c r="P28" s="76">
        <f t="shared" si="0"/>
        <v>2830</v>
      </c>
      <c r="Q28" s="76">
        <f t="shared" si="0"/>
        <v>2969</v>
      </c>
      <c r="R28" s="76">
        <f t="shared" si="0"/>
        <v>2777</v>
      </c>
      <c r="S28" s="76">
        <f t="shared" si="0"/>
        <v>2888</v>
      </c>
      <c r="T28" s="76">
        <f t="shared" si="0"/>
        <v>2865</v>
      </c>
      <c r="U28" s="76">
        <f t="shared" si="0"/>
        <v>2921</v>
      </c>
      <c r="V28" s="76">
        <f t="shared" si="0"/>
        <v>2826</v>
      </c>
      <c r="W28" s="76">
        <f t="shared" si="0"/>
        <v>2913</v>
      </c>
      <c r="X28" s="76">
        <f t="shared" si="0"/>
        <v>2928</v>
      </c>
      <c r="Y28" s="76">
        <f t="shared" si="0"/>
        <v>2963</v>
      </c>
      <c r="Z28" s="76">
        <f t="shared" si="0"/>
        <v>2865</v>
      </c>
      <c r="AA28" s="77">
        <f t="shared" si="0"/>
        <v>45183</v>
      </c>
      <c r="AB28" s="77">
        <f t="shared" si="0"/>
        <v>130842</v>
      </c>
    </row>
    <row r="29" spans="1:143" s="1" customFormat="1" ht="13.9" customHeight="1">
      <c r="B29" s="33" t="s">
        <v>782</v>
      </c>
      <c r="D29" s="76">
        <f t="shared" ref="D29:AA29" si="1">(D28/15)</f>
        <v>939.4</v>
      </c>
      <c r="E29" s="76">
        <f t="shared" si="1"/>
        <v>956.66666666666663</v>
      </c>
      <c r="F29" s="76">
        <f t="shared" si="1"/>
        <v>962.13333333333333</v>
      </c>
      <c r="G29" s="76">
        <f t="shared" si="1"/>
        <v>950.73333333333335</v>
      </c>
      <c r="H29" s="76">
        <f t="shared" si="1"/>
        <v>951.5333333333333</v>
      </c>
      <c r="I29" s="76">
        <f t="shared" si="1"/>
        <v>950.13333333333333</v>
      </c>
      <c r="J29" s="77">
        <f t="shared" si="1"/>
        <v>5710.6</v>
      </c>
      <c r="K29" s="76">
        <f t="shared" si="1"/>
        <v>176.66666666666666</v>
      </c>
      <c r="L29" s="76">
        <f t="shared" si="1"/>
        <v>173.8</v>
      </c>
      <c r="M29" s="76">
        <f t="shared" si="1"/>
        <v>193.93333333333334</v>
      </c>
      <c r="N29" s="76">
        <f t="shared" si="1"/>
        <v>183.06666666666666</v>
      </c>
      <c r="O29" s="76">
        <f t="shared" si="1"/>
        <v>168.4</v>
      </c>
      <c r="P29" s="76">
        <f t="shared" si="1"/>
        <v>188.66666666666666</v>
      </c>
      <c r="Q29" s="76">
        <f t="shared" si="1"/>
        <v>197.93333333333334</v>
      </c>
      <c r="R29" s="76">
        <f t="shared" si="1"/>
        <v>185.13333333333333</v>
      </c>
      <c r="S29" s="76">
        <f t="shared" si="1"/>
        <v>192.53333333333333</v>
      </c>
      <c r="T29" s="76">
        <f t="shared" si="1"/>
        <v>191</v>
      </c>
      <c r="U29" s="76">
        <f t="shared" si="1"/>
        <v>194.73333333333332</v>
      </c>
      <c r="V29" s="76">
        <f t="shared" si="1"/>
        <v>188.4</v>
      </c>
      <c r="W29" s="76">
        <f t="shared" si="1"/>
        <v>194.2</v>
      </c>
      <c r="X29" s="76">
        <f t="shared" si="1"/>
        <v>195.2</v>
      </c>
      <c r="Y29" s="76">
        <f t="shared" si="1"/>
        <v>197.53333333333333</v>
      </c>
      <c r="Z29" s="76">
        <f t="shared" si="1"/>
        <v>191</v>
      </c>
      <c r="AA29" s="77">
        <f t="shared" si="1"/>
        <v>3012.2</v>
      </c>
    </row>
    <row r="30" spans="1:143" s="1" customFormat="1" ht="13.9" customHeight="1">
      <c r="B30" s="33" t="s">
        <v>783</v>
      </c>
      <c r="D30" s="76">
        <f t="shared" ref="D30:J30" si="2">IF(D37 = 0, 0,D28/D37)</f>
        <v>187.88</v>
      </c>
      <c r="E30" s="76">
        <f t="shared" si="2"/>
        <v>191.33333333333334</v>
      </c>
      <c r="F30" s="76">
        <f t="shared" si="2"/>
        <v>192.42666666666668</v>
      </c>
      <c r="G30" s="76">
        <f t="shared" si="2"/>
        <v>190.14666666666668</v>
      </c>
      <c r="H30" s="76">
        <f t="shared" si="2"/>
        <v>190.30666666666667</v>
      </c>
      <c r="I30" s="76">
        <f t="shared" si="2"/>
        <v>190.02666666666667</v>
      </c>
      <c r="J30" s="77">
        <f t="shared" si="2"/>
        <v>190.35333333333332</v>
      </c>
    </row>
    <row r="31" spans="1:143" s="1" customFormat="1" ht="13.9" customHeight="1"/>
    <row r="32" spans="1:143" s="1" customFormat="1" ht="13.9" customHeight="1"/>
    <row r="33" spans="1:10" s="1" customFormat="1" ht="13.9" customHeight="1"/>
    <row r="34" spans="1:10" s="1" customFormat="1" ht="13.9" customHeight="1"/>
    <row r="35" spans="1:10" s="1" customFormat="1" ht="13.9" customHeight="1"/>
    <row r="36" spans="1:10" s="1" customFormat="1" ht="13.9" customHeight="1"/>
    <row r="37" spans="1:10" s="1" customFormat="1" ht="13.9" customHeight="1">
      <c r="D37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</f>
        <v>75</v>
      </c>
      <c r="E37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</f>
        <v>75</v>
      </c>
      <c r="F37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</f>
        <v>75</v>
      </c>
      <c r="G37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</f>
        <v>75</v>
      </c>
      <c r="H37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</f>
        <v>75</v>
      </c>
      <c r="I37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</f>
        <v>75</v>
      </c>
      <c r="J37" s="2">
        <f>SUM(D37:I37)</f>
        <v>450</v>
      </c>
    </row>
    <row r="38" spans="1:10" s="1" customFormat="1" ht="13.9" customHeight="1">
      <c r="A38" s="30"/>
      <c r="B38" s="30" t="s">
        <v>784</v>
      </c>
      <c r="C38" s="30"/>
      <c r="D38" s="30"/>
    </row>
    <row r="39" spans="1:10" s="1" customFormat="1" ht="13.9" customHeight="1">
      <c r="A39" s="30"/>
      <c r="B39" s="30" t="s">
        <v>1</v>
      </c>
      <c r="C39" s="30"/>
      <c r="D39" s="30"/>
    </row>
    <row r="40" spans="1:10" s="1" customFormat="1" ht="13.9" customHeight="1">
      <c r="A40" s="30"/>
      <c r="B40" s="30" t="s">
        <v>785</v>
      </c>
      <c r="C40" s="30"/>
      <c r="D40" s="30"/>
    </row>
    <row r="41" spans="1:10" s="1" customFormat="1" ht="13.9" customHeight="1">
      <c r="A41" s="30"/>
      <c r="B41" s="30"/>
      <c r="C41" s="30"/>
      <c r="D41" s="30" t="s">
        <v>779</v>
      </c>
    </row>
    <row r="42" spans="1:10" s="1" customFormat="1" ht="13.9" customHeight="1">
      <c r="A42" s="78" t="s">
        <v>780</v>
      </c>
      <c r="B42" s="78" t="s">
        <v>735</v>
      </c>
      <c r="C42" s="78"/>
      <c r="D42" s="78" t="s">
        <v>738</v>
      </c>
    </row>
    <row r="43" spans="1:10" s="1" customFormat="1" ht="13.9" customHeight="1">
      <c r="A43" s="13">
        <f t="shared" ref="A43:B57" si="3">A12</f>
        <v>1</v>
      </c>
      <c r="B43" s="13" t="str">
        <f t="shared" si="3"/>
        <v>Marian University (IN) V</v>
      </c>
      <c r="D43" s="13">
        <f t="shared" ref="D43:D57" si="4">AB12</f>
        <v>9513</v>
      </c>
    </row>
    <row r="44" spans="1:10" s="1" customFormat="1" ht="13.9" customHeight="1">
      <c r="A44" s="13">
        <f t="shared" si="3"/>
        <v>2</v>
      </c>
      <c r="B44" s="13" t="str">
        <f t="shared" si="3"/>
        <v>Pikeville ,University Of V</v>
      </c>
      <c r="D44" s="13">
        <f t="shared" si="4"/>
        <v>9356</v>
      </c>
    </row>
    <row r="45" spans="1:10" s="1" customFormat="1" ht="13.9" customHeight="1">
      <c r="A45" s="13">
        <f t="shared" si="3"/>
        <v>3</v>
      </c>
      <c r="B45" s="13" t="str">
        <f t="shared" si="3"/>
        <v>Tennessee Wesleyan College V</v>
      </c>
      <c r="D45" s="13">
        <f t="shared" si="4"/>
        <v>9156</v>
      </c>
    </row>
    <row r="46" spans="1:10" s="1" customFormat="1" ht="13.9" customHeight="1">
      <c r="A46" s="13">
        <f t="shared" si="3"/>
        <v>4</v>
      </c>
      <c r="B46" s="13" t="str">
        <f t="shared" si="3"/>
        <v>Thomas More University V</v>
      </c>
      <c r="D46" s="13">
        <f t="shared" si="4"/>
        <v>9080</v>
      </c>
    </row>
    <row r="47" spans="1:10" s="1" customFormat="1" ht="13.9" customHeight="1">
      <c r="A47" s="13">
        <f t="shared" si="3"/>
        <v>5</v>
      </c>
      <c r="B47" s="13" t="str">
        <f t="shared" si="3"/>
        <v>Life University V</v>
      </c>
      <c r="D47" s="13">
        <f t="shared" si="4"/>
        <v>9042</v>
      </c>
    </row>
    <row r="48" spans="1:10" s="1" customFormat="1" ht="13.9" customHeight="1">
      <c r="A48" s="13">
        <f t="shared" si="3"/>
        <v>6</v>
      </c>
      <c r="B48" s="13" t="str">
        <f t="shared" si="3"/>
        <v>Bethel University (TN) V</v>
      </c>
      <c r="D48" s="13">
        <f t="shared" si="4"/>
        <v>8997</v>
      </c>
    </row>
    <row r="49" spans="1:4" s="1" customFormat="1" ht="13.9" customHeight="1">
      <c r="A49" s="13">
        <f t="shared" si="3"/>
        <v>7</v>
      </c>
      <c r="B49" s="13" t="str">
        <f t="shared" si="3"/>
        <v>Martin Methodist College V</v>
      </c>
      <c r="D49" s="13">
        <f t="shared" si="4"/>
        <v>8972</v>
      </c>
    </row>
    <row r="50" spans="1:4" s="1" customFormat="1" ht="13.9" customHeight="1">
      <c r="A50" s="13">
        <f t="shared" si="3"/>
        <v>8</v>
      </c>
      <c r="B50" s="13" t="str">
        <f t="shared" si="3"/>
        <v>University of the Cumberlands V</v>
      </c>
      <c r="D50" s="13">
        <f t="shared" si="4"/>
        <v>8872</v>
      </c>
    </row>
    <row r="51" spans="1:4" s="1" customFormat="1" ht="13.9" customHeight="1">
      <c r="A51" s="13">
        <f t="shared" si="3"/>
        <v>9</v>
      </c>
      <c r="B51" s="13" t="str">
        <f t="shared" si="3"/>
        <v>Shawnee State University V</v>
      </c>
      <c r="D51" s="13">
        <f t="shared" si="4"/>
        <v>8675</v>
      </c>
    </row>
    <row r="52" spans="1:4" s="1" customFormat="1" ht="13.9" customHeight="1">
      <c r="A52" s="13">
        <f t="shared" si="3"/>
        <v>10</v>
      </c>
      <c r="B52" s="13" t="str">
        <f t="shared" si="3"/>
        <v>Campbellsville University V</v>
      </c>
      <c r="D52" s="13">
        <f t="shared" si="4"/>
        <v>8477</v>
      </c>
    </row>
    <row r="53" spans="1:4" s="1" customFormat="1" ht="13.9" customHeight="1">
      <c r="A53" s="13">
        <f t="shared" si="3"/>
        <v>11</v>
      </c>
      <c r="B53" s="13" t="str">
        <f t="shared" si="3"/>
        <v>Midway University V</v>
      </c>
      <c r="D53" s="13">
        <f t="shared" si="4"/>
        <v>8415</v>
      </c>
    </row>
    <row r="54" spans="1:4" s="1" customFormat="1" ht="13.9" customHeight="1">
      <c r="A54" s="13">
        <f t="shared" si="3"/>
        <v>12</v>
      </c>
      <c r="B54" s="13" t="str">
        <f t="shared" si="3"/>
        <v>Blue Mountain College V</v>
      </c>
      <c r="D54" s="13">
        <f t="shared" si="4"/>
        <v>8195</v>
      </c>
    </row>
    <row r="55" spans="1:4" s="1" customFormat="1" ht="13.9" customHeight="1">
      <c r="A55" s="13">
        <f t="shared" si="3"/>
        <v>13</v>
      </c>
      <c r="B55" s="13" t="str">
        <f t="shared" si="3"/>
        <v>Union College V</v>
      </c>
      <c r="D55" s="13">
        <f t="shared" si="4"/>
        <v>8101</v>
      </c>
    </row>
    <row r="56" spans="1:4" s="1" customFormat="1" ht="13.9" customHeight="1">
      <c r="A56" s="13">
        <f t="shared" si="3"/>
        <v>14</v>
      </c>
      <c r="B56" s="13" t="str">
        <f t="shared" si="3"/>
        <v>Cumberland University V</v>
      </c>
      <c r="D56" s="13">
        <f t="shared" si="4"/>
        <v>8021</v>
      </c>
    </row>
    <row r="57" spans="1:4" s="1" customFormat="1" ht="13.9" customHeight="1">
      <c r="A57" s="13">
        <f t="shared" si="3"/>
        <v>15</v>
      </c>
      <c r="B57" s="13" t="str">
        <f t="shared" si="3"/>
        <v>Lindsey Wilson College V</v>
      </c>
      <c r="D57" s="13">
        <f t="shared" si="4"/>
        <v>7970</v>
      </c>
    </row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ZZ0MZkEeXM+XFCt/Axqx8rgRXDSTO7TaUkfk61mypUFcXP01jq8LgRbrqh3bEyyqODmiCH/dk0RJIvTDuB98pw==" saltValue="/IaXkjWwqGLv7VKDypSh7g==" spinCount="100000" sheet="1" objects="1" scenarios="1"/>
  <sortState xmlns:xlrd2="http://schemas.microsoft.com/office/spreadsheetml/2017/richdata2" ref="A12:AB2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5" t="s">
        <v>773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AZ1" s="13" t="s">
        <v>786</v>
      </c>
    </row>
    <row r="2" spans="1:143" s="52" customFormat="1" ht="15" customHeight="1">
      <c r="AZ2" s="13" t="s">
        <v>787</v>
      </c>
    </row>
    <row r="3" spans="1:143" s="52" customFormat="1" ht="15" customHeight="1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788</v>
      </c>
    </row>
    <row r="4" spans="1:143" s="52" customFormat="1" ht="15" customHeight="1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93" t="s">
        <v>10</v>
      </c>
    </row>
    <row r="5" spans="1:143" s="52" customFormat="1" ht="15" customHeight="1">
      <c r="C5" s="8"/>
      <c r="F5" s="9"/>
      <c r="G5" s="9"/>
      <c r="I5" s="53"/>
      <c r="J5" s="53"/>
      <c r="K5" s="54"/>
      <c r="L5" s="54"/>
    </row>
    <row r="6" spans="1:143" s="52" customFormat="1" ht="15" customHeight="1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>
      <c r="B8" s="8" t="s">
        <v>19</v>
      </c>
      <c r="C8" s="16"/>
      <c r="D8" s="79"/>
      <c r="E8" s="14" t="s">
        <v>777</v>
      </c>
    </row>
    <row r="9" spans="1:143" s="52" customFormat="1" ht="15" customHeight="1">
      <c r="B9" s="8"/>
      <c r="C9" s="16"/>
      <c r="D9" s="56"/>
      <c r="E9" s="80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>
      <c r="A10" s="74"/>
      <c r="B10" s="69"/>
      <c r="C10" s="69"/>
      <c r="D10" s="19" t="s">
        <v>735</v>
      </c>
      <c r="E10" s="19" t="s">
        <v>735</v>
      </c>
      <c r="F10" s="19" t="s">
        <v>735</v>
      </c>
      <c r="G10" s="19" t="s">
        <v>735</v>
      </c>
      <c r="H10" s="19" t="s">
        <v>735</v>
      </c>
      <c r="I10" s="19" t="s">
        <v>735</v>
      </c>
      <c r="J10" s="19" t="s">
        <v>735</v>
      </c>
      <c r="K10" s="19" t="s">
        <v>778</v>
      </c>
      <c r="L10" s="19" t="s">
        <v>778</v>
      </c>
      <c r="M10" s="19" t="s">
        <v>778</v>
      </c>
      <c r="N10" s="19" t="s">
        <v>778</v>
      </c>
      <c r="O10" s="19" t="s">
        <v>778</v>
      </c>
      <c r="P10" s="19" t="s">
        <v>778</v>
      </c>
      <c r="Q10" s="19" t="s">
        <v>778</v>
      </c>
      <c r="R10" s="19" t="s">
        <v>778</v>
      </c>
      <c r="S10" s="19" t="s">
        <v>778</v>
      </c>
      <c r="T10" s="19" t="s">
        <v>778</v>
      </c>
      <c r="U10" s="19" t="s">
        <v>778</v>
      </c>
      <c r="V10" s="19" t="s">
        <v>778</v>
      </c>
      <c r="W10" s="19" t="s">
        <v>778</v>
      </c>
      <c r="X10" s="19" t="s">
        <v>778</v>
      </c>
      <c r="Y10" s="19" t="s">
        <v>778</v>
      </c>
      <c r="Z10" s="19" t="s">
        <v>778</v>
      </c>
      <c r="AA10" s="19" t="s">
        <v>778</v>
      </c>
      <c r="AB10" s="19" t="s">
        <v>779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>
      <c r="A11" s="19" t="s">
        <v>780</v>
      </c>
      <c r="B11" s="19" t="s">
        <v>735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738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738</v>
      </c>
      <c r="AB11" s="19" t="s">
        <v>738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" customHeight="1">
      <c r="A12" s="13">
        <f t="array" ref="A12">RANK(AB12,$AB$12:$AB$17)</f>
        <v>1</v>
      </c>
      <c r="B12" s="64" t="s">
        <v>759</v>
      </c>
      <c r="C12" s="64"/>
      <c r="D12" s="24">
        <f>Individual_Scores_Men_JV!G36</f>
        <v>1085</v>
      </c>
      <c r="E12" s="24">
        <f>Individual_Scores_Men_JV!H36</f>
        <v>1058</v>
      </c>
      <c r="F12" s="24">
        <f>Individual_Scores_Men_JV!I36</f>
        <v>1067</v>
      </c>
      <c r="G12" s="24">
        <f>Individual_Scores_Men_JV!J36</f>
        <v>916</v>
      </c>
      <c r="H12" s="24">
        <f>Individual_Scores_Men_JV!K36</f>
        <v>1035</v>
      </c>
      <c r="I12" s="24">
        <f>Individual_Scores_Men_JV!L36</f>
        <v>908</v>
      </c>
      <c r="J12" s="19">
        <f>SUM(D12:I12)</f>
        <v>6069</v>
      </c>
      <c r="K12" s="24">
        <f>Baker_Scores_Men_JV!H25</f>
        <v>194</v>
      </c>
      <c r="L12" s="24">
        <f>Baker_Scores_Men_JV!I25</f>
        <v>191</v>
      </c>
      <c r="M12" s="24">
        <f>Baker_Scores_Men_JV!J25</f>
        <v>217</v>
      </c>
      <c r="N12" s="24">
        <f>Baker_Scores_Men_JV!K25</f>
        <v>220</v>
      </c>
      <c r="O12" s="24">
        <f>Baker_Scores_Men_JV!L25</f>
        <v>162</v>
      </c>
      <c r="P12" s="50">
        <f>Baker_Scores_Men_JV!M25</f>
        <v>209</v>
      </c>
      <c r="Q12" s="24">
        <f>Baker_Scores_Men_JV!N25</f>
        <v>212</v>
      </c>
      <c r="R12" s="24">
        <f>Baker_Scores_Men_JV!O25</f>
        <v>170</v>
      </c>
      <c r="S12" s="50">
        <f>Baker_Scores_Men_JV!P25</f>
        <v>217</v>
      </c>
      <c r="T12" s="50">
        <f>Baker_Scores_Men_JV!Q25</f>
        <v>170</v>
      </c>
      <c r="U12" s="50">
        <f>Baker_Scores_Men_JV!R25</f>
        <v>189</v>
      </c>
      <c r="V12" s="50">
        <f>Baker_Scores_Men_JV!S25</f>
        <v>201</v>
      </c>
      <c r="W12" s="50">
        <f>Baker_Scores_Men_JV!T25</f>
        <v>248</v>
      </c>
      <c r="X12" s="50">
        <f>Baker_Scores_Men_JV!U25</f>
        <v>168</v>
      </c>
      <c r="Y12" s="50">
        <f>Baker_Scores_Men_JV!V25</f>
        <v>231</v>
      </c>
      <c r="Z12" s="50">
        <f>Baker_Scores_Men_JV!W25</f>
        <v>226</v>
      </c>
      <c r="AA12" s="30">
        <f>SUM(K12:Z12)</f>
        <v>3225</v>
      </c>
      <c r="AB12" s="30">
        <f>J12+AA12</f>
        <v>9294</v>
      </c>
    </row>
    <row r="13" spans="1:143" s="1" customFormat="1" ht="13.9" customHeight="1">
      <c r="A13" s="13">
        <f t="array" ref="A13">RANK(AB13,$AB$12:$AB$17)</f>
        <v>2</v>
      </c>
      <c r="B13" s="64" t="s">
        <v>761</v>
      </c>
      <c r="C13" s="64"/>
      <c r="D13" s="24">
        <f>Individual_Scores_Men_JV!G62</f>
        <v>947</v>
      </c>
      <c r="E13" s="24">
        <f>Individual_Scores_Men_JV!H62</f>
        <v>979</v>
      </c>
      <c r="F13" s="24">
        <f>Individual_Scores_Men_JV!I62</f>
        <v>903</v>
      </c>
      <c r="G13" s="24">
        <f>Individual_Scores_Men_JV!J62</f>
        <v>915</v>
      </c>
      <c r="H13" s="24">
        <f>Individual_Scores_Men_JV!K62</f>
        <v>1042</v>
      </c>
      <c r="I13" s="24">
        <f>Individual_Scores_Men_JV!L62</f>
        <v>958</v>
      </c>
      <c r="J13" s="19">
        <f>SUM(D13:I13)</f>
        <v>5744</v>
      </c>
      <c r="K13" s="24">
        <f>Baker_Scores_Men_JV!H51</f>
        <v>176</v>
      </c>
      <c r="L13" s="24">
        <f>Baker_Scores_Men_JV!I51</f>
        <v>207</v>
      </c>
      <c r="M13" s="24">
        <f>Baker_Scores_Men_JV!J51</f>
        <v>188</v>
      </c>
      <c r="N13" s="24">
        <f>Baker_Scores_Men_JV!K51</f>
        <v>180</v>
      </c>
      <c r="O13" s="24">
        <f>Baker_Scores_Men_JV!L51</f>
        <v>189</v>
      </c>
      <c r="P13" s="50">
        <f>Baker_Scores_Men_JV!M51</f>
        <v>146</v>
      </c>
      <c r="Q13" s="24">
        <f>Baker_Scores_Men_JV!N51</f>
        <v>223</v>
      </c>
      <c r="R13" s="24">
        <f>Baker_Scores_Men_JV!O51</f>
        <v>165</v>
      </c>
      <c r="S13" s="50">
        <f>Baker_Scores_Men_JV!P51</f>
        <v>210</v>
      </c>
      <c r="T13" s="50">
        <f>Baker_Scores_Men_JV!Q51</f>
        <v>147</v>
      </c>
      <c r="U13" s="50">
        <f>Baker_Scores_Men_JV!R51</f>
        <v>224</v>
      </c>
      <c r="V13" s="50">
        <f>Baker_Scores_Men_JV!S51</f>
        <v>234</v>
      </c>
      <c r="W13" s="50">
        <f>Baker_Scores_Men_JV!T51</f>
        <v>146</v>
      </c>
      <c r="X13" s="50">
        <f>Baker_Scores_Men_JV!U51</f>
        <v>231</v>
      </c>
      <c r="Y13" s="50">
        <f>Baker_Scores_Men_JV!V51</f>
        <v>188</v>
      </c>
      <c r="Z13" s="50">
        <f>Baker_Scores_Men_JV!W51</f>
        <v>167</v>
      </c>
      <c r="AA13" s="30">
        <f>SUM(K13:Z13)</f>
        <v>3021</v>
      </c>
      <c r="AB13" s="30">
        <f>J13+AA13</f>
        <v>8765</v>
      </c>
    </row>
    <row r="14" spans="1:143" s="1" customFormat="1" ht="13.9" customHeight="1">
      <c r="A14" s="13">
        <f t="array" ref="A14">RANK(AB14,$AB$12:$AB$17)</f>
        <v>3</v>
      </c>
      <c r="B14" s="1" t="s">
        <v>762</v>
      </c>
      <c r="D14" s="24">
        <f>Individual_Scores_Men_JV!G75</f>
        <v>883</v>
      </c>
      <c r="E14" s="24">
        <f>Individual_Scores_Men_JV!H75</f>
        <v>896</v>
      </c>
      <c r="F14" s="24">
        <f>Individual_Scores_Men_JV!I75</f>
        <v>784</v>
      </c>
      <c r="G14" s="24">
        <f>Individual_Scores_Men_JV!J75</f>
        <v>875</v>
      </c>
      <c r="H14" s="24">
        <f>Individual_Scores_Men_JV!K75</f>
        <v>744</v>
      </c>
      <c r="I14" s="24">
        <f>Individual_Scores_Men_JV!L75</f>
        <v>735</v>
      </c>
      <c r="J14" s="19">
        <f>SUM(D14:I14)</f>
        <v>4917</v>
      </c>
      <c r="K14" s="24">
        <f>Baker_Scores_Men_JV!H64</f>
        <v>124</v>
      </c>
      <c r="L14" s="24">
        <f>Baker_Scores_Men_JV!I64</f>
        <v>151</v>
      </c>
      <c r="M14" s="24">
        <f>Baker_Scores_Men_JV!J64</f>
        <v>153</v>
      </c>
      <c r="N14" s="24">
        <f>Baker_Scores_Men_JV!K64</f>
        <v>142</v>
      </c>
      <c r="O14" s="24">
        <f>Baker_Scores_Men_JV!L64</f>
        <v>166</v>
      </c>
      <c r="P14" s="50">
        <f>Baker_Scores_Men_JV!M64</f>
        <v>248</v>
      </c>
      <c r="Q14" s="24">
        <f>Baker_Scores_Men_JV!N64</f>
        <v>152</v>
      </c>
      <c r="R14" s="24">
        <f>Baker_Scores_Men_JV!O64</f>
        <v>169</v>
      </c>
      <c r="S14" s="50">
        <f>Baker_Scores_Men_JV!P64</f>
        <v>160</v>
      </c>
      <c r="T14" s="50">
        <f>Baker_Scores_Men_JV!Q64</f>
        <v>158</v>
      </c>
      <c r="U14" s="50">
        <f>Baker_Scores_Men_JV!R64</f>
        <v>182</v>
      </c>
      <c r="V14" s="50">
        <f>Baker_Scores_Men_JV!S64</f>
        <v>174</v>
      </c>
      <c r="W14" s="50">
        <f>Baker_Scores_Men_JV!T64</f>
        <v>138</v>
      </c>
      <c r="X14" s="50">
        <f>Baker_Scores_Men_JV!U64</f>
        <v>143</v>
      </c>
      <c r="Y14" s="50">
        <f>Baker_Scores_Men_JV!V64</f>
        <v>169</v>
      </c>
      <c r="Z14" s="50">
        <f>Baker_Scores_Men_JV!W64</f>
        <v>154</v>
      </c>
      <c r="AA14" s="30">
        <f>SUM(K14:Z14)</f>
        <v>2583</v>
      </c>
      <c r="AB14" s="30">
        <f>J14+AA14</f>
        <v>7500</v>
      </c>
    </row>
    <row r="15" spans="1:143" s="1" customFormat="1" ht="13.9" customHeight="1">
      <c r="A15" s="13">
        <f t="array" ref="A15">RANK(AB15,$AB$12:$AB$17)</f>
        <v>4</v>
      </c>
      <c r="B15" s="64" t="s">
        <v>760</v>
      </c>
      <c r="C15" s="64"/>
      <c r="D15" s="24">
        <f>Individual_Scores_Men_JV!G49</f>
        <v>809</v>
      </c>
      <c r="E15" s="24">
        <f>Individual_Scores_Men_JV!H49</f>
        <v>829</v>
      </c>
      <c r="F15" s="24">
        <f>Individual_Scores_Men_JV!I49</f>
        <v>791</v>
      </c>
      <c r="G15" s="24">
        <f>Individual_Scores_Men_JV!J49</f>
        <v>791</v>
      </c>
      <c r="H15" s="24">
        <f>Individual_Scores_Men_JV!K49</f>
        <v>666</v>
      </c>
      <c r="I15" s="24">
        <f>Individual_Scores_Men_JV!L49</f>
        <v>753</v>
      </c>
      <c r="J15" s="19">
        <f>SUM(D15:I15)</f>
        <v>4639</v>
      </c>
      <c r="K15" s="24">
        <f>Baker_Scores_Men_JV!H38</f>
        <v>146</v>
      </c>
      <c r="L15" s="24">
        <f>Baker_Scores_Men_JV!I38</f>
        <v>135</v>
      </c>
      <c r="M15" s="24">
        <f>Baker_Scores_Men_JV!J38</f>
        <v>135</v>
      </c>
      <c r="N15" s="24">
        <f>Baker_Scores_Men_JV!K38</f>
        <v>149</v>
      </c>
      <c r="O15" s="24">
        <f>Baker_Scores_Men_JV!L38</f>
        <v>143</v>
      </c>
      <c r="P15" s="50">
        <f>Baker_Scores_Men_JV!M38</f>
        <v>195</v>
      </c>
      <c r="Q15" s="24">
        <f>Baker_Scores_Men_JV!N38</f>
        <v>198</v>
      </c>
      <c r="R15" s="24">
        <f>Baker_Scores_Men_JV!O38</f>
        <v>118</v>
      </c>
      <c r="S15" s="50">
        <f>Baker_Scores_Men_JV!P38</f>
        <v>221</v>
      </c>
      <c r="T15" s="50">
        <f>Baker_Scores_Men_JV!Q38</f>
        <v>161</v>
      </c>
      <c r="U15" s="50">
        <f>Baker_Scores_Men_JV!R38</f>
        <v>135</v>
      </c>
      <c r="V15" s="50">
        <f>Baker_Scores_Men_JV!S38</f>
        <v>181</v>
      </c>
      <c r="W15" s="50">
        <f>Baker_Scores_Men_JV!T38</f>
        <v>121</v>
      </c>
      <c r="X15" s="50">
        <f>Baker_Scores_Men_JV!U38</f>
        <v>132</v>
      </c>
      <c r="Y15" s="50">
        <f>Baker_Scores_Men_JV!V38</f>
        <v>159</v>
      </c>
      <c r="Z15" s="50">
        <f>Baker_Scores_Men_JV!W38</f>
        <v>160</v>
      </c>
      <c r="AA15" s="30">
        <f>SUM(K15:Z15)</f>
        <v>2489</v>
      </c>
      <c r="AB15" s="30">
        <f>J15+AA15</f>
        <v>7128</v>
      </c>
    </row>
    <row r="16" spans="1:143" s="1" customFormat="1" ht="13.9" customHeight="1">
      <c r="A16" s="13">
        <f t="array" ref="A16">RANK(AB16,$AB$12:$AB$17)</f>
        <v>5</v>
      </c>
      <c r="B16" s="64" t="s">
        <v>758</v>
      </c>
      <c r="C16" s="64"/>
      <c r="D16" s="24">
        <f>Individual_Scores_Men_JV!G23</f>
        <v>0</v>
      </c>
      <c r="E16" s="24">
        <f>Individual_Scores_Men_JV!H23</f>
        <v>0</v>
      </c>
      <c r="F16" s="24">
        <f>Individual_Scores_Men_JV!I23</f>
        <v>0</v>
      </c>
      <c r="G16" s="24">
        <f>Individual_Scores_Men_JV!J23</f>
        <v>0</v>
      </c>
      <c r="H16" s="24">
        <f>Individual_Scores_Men_JV!K23</f>
        <v>0</v>
      </c>
      <c r="I16" s="24">
        <f>Individual_Scores_Men_JV!L23</f>
        <v>0</v>
      </c>
      <c r="J16" s="19">
        <f>SUM(D16:I16)</f>
        <v>0</v>
      </c>
      <c r="K16" s="24">
        <f>Baker_Scores_Men_JV!H12</f>
        <v>0</v>
      </c>
      <c r="L16" s="24">
        <f>Baker_Scores_Men_JV!I12</f>
        <v>0</v>
      </c>
      <c r="M16" s="24">
        <f>Baker_Scores_Men_JV!J12</f>
        <v>0</v>
      </c>
      <c r="N16" s="24">
        <f>Baker_Scores_Men_JV!K12</f>
        <v>0</v>
      </c>
      <c r="O16" s="24">
        <f>Baker_Scores_Men_JV!L12</f>
        <v>0</v>
      </c>
      <c r="P16" s="50">
        <f>Baker_Scores_Men_JV!M12</f>
        <v>0</v>
      </c>
      <c r="Q16" s="24">
        <f>Baker_Scores_Men_JV!N12</f>
        <v>0</v>
      </c>
      <c r="R16" s="24">
        <f>Baker_Scores_Men_JV!O12</f>
        <v>0</v>
      </c>
      <c r="S16" s="50">
        <f>Baker_Scores_Men_JV!P12</f>
        <v>0</v>
      </c>
      <c r="T16" s="50">
        <f>Baker_Scores_Men_JV!Q12</f>
        <v>0</v>
      </c>
      <c r="U16" s="50">
        <f>Baker_Scores_Men_JV!R12</f>
        <v>0</v>
      </c>
      <c r="V16" s="50">
        <f>Baker_Scores_Men_JV!S12</f>
        <v>0</v>
      </c>
      <c r="W16" s="50">
        <f>Baker_Scores_Men_JV!T12</f>
        <v>0</v>
      </c>
      <c r="X16" s="50">
        <f>Baker_Scores_Men_JV!U12</f>
        <v>0</v>
      </c>
      <c r="Y16" s="50">
        <f>Baker_Scores_Men_JV!V12</f>
        <v>0</v>
      </c>
      <c r="Z16" s="50">
        <f>Baker_Scores_Men_JV!W12</f>
        <v>0</v>
      </c>
      <c r="AA16" s="30">
        <f>SUM(K16:Z16)</f>
        <v>0</v>
      </c>
      <c r="AB16" s="30">
        <f>J16+AA16</f>
        <v>0</v>
      </c>
    </row>
    <row r="17" spans="1:143" s="1" customFormat="1" ht="13.9" customHeight="1">
      <c r="A17" s="24"/>
      <c r="B17" s="64" t="s">
        <v>30</v>
      </c>
      <c r="C17" s="64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>
      <c r="B18" s="79" t="s">
        <v>781</v>
      </c>
      <c r="C18" s="64"/>
      <c r="D18" s="85">
        <f t="shared" ref="D18:AB18" si="0">SUM(D12:D16)</f>
        <v>3724</v>
      </c>
      <c r="E18" s="76">
        <f t="shared" si="0"/>
        <v>3762</v>
      </c>
      <c r="F18" s="76">
        <f t="shared" si="0"/>
        <v>3545</v>
      </c>
      <c r="G18" s="76">
        <f t="shared" si="0"/>
        <v>3497</v>
      </c>
      <c r="H18" s="76">
        <f t="shared" si="0"/>
        <v>3487</v>
      </c>
      <c r="I18" s="76">
        <f t="shared" si="0"/>
        <v>3354</v>
      </c>
      <c r="J18" s="77">
        <f t="shared" si="0"/>
        <v>21369</v>
      </c>
      <c r="K18" s="76">
        <f t="shared" si="0"/>
        <v>640</v>
      </c>
      <c r="L18" s="76">
        <f t="shared" si="0"/>
        <v>684</v>
      </c>
      <c r="M18" s="76">
        <f t="shared" si="0"/>
        <v>693</v>
      </c>
      <c r="N18" s="76">
        <f t="shared" si="0"/>
        <v>691</v>
      </c>
      <c r="O18" s="76">
        <f t="shared" si="0"/>
        <v>660</v>
      </c>
      <c r="P18" s="76">
        <f t="shared" si="0"/>
        <v>798</v>
      </c>
      <c r="Q18" s="76">
        <f t="shared" si="0"/>
        <v>785</v>
      </c>
      <c r="R18" s="76">
        <f t="shared" si="0"/>
        <v>622</v>
      </c>
      <c r="S18" s="76">
        <f t="shared" si="0"/>
        <v>808</v>
      </c>
      <c r="T18" s="76">
        <f t="shared" si="0"/>
        <v>636</v>
      </c>
      <c r="U18" s="76">
        <f t="shared" si="0"/>
        <v>730</v>
      </c>
      <c r="V18" s="76">
        <f t="shared" si="0"/>
        <v>790</v>
      </c>
      <c r="W18" s="76">
        <f t="shared" si="0"/>
        <v>653</v>
      </c>
      <c r="X18" s="76">
        <f t="shared" si="0"/>
        <v>674</v>
      </c>
      <c r="Y18" s="76">
        <f t="shared" si="0"/>
        <v>747</v>
      </c>
      <c r="Z18" s="76">
        <f t="shared" si="0"/>
        <v>707</v>
      </c>
      <c r="AA18" s="77">
        <f t="shared" si="0"/>
        <v>11318</v>
      </c>
      <c r="AB18" s="77">
        <f t="shared" si="0"/>
        <v>32687</v>
      </c>
    </row>
    <row r="19" spans="1:143" s="1" customFormat="1" ht="13.9" customHeight="1">
      <c r="A19" s="24"/>
      <c r="B19" s="8" t="s">
        <v>782</v>
      </c>
      <c r="C19" s="21"/>
      <c r="D19" s="85">
        <f t="shared" ref="D19:AA19" si="1">(D18/5)</f>
        <v>744.8</v>
      </c>
      <c r="E19" s="85">
        <f t="shared" si="1"/>
        <v>752.4</v>
      </c>
      <c r="F19" s="85">
        <f t="shared" si="1"/>
        <v>709</v>
      </c>
      <c r="G19" s="85">
        <f t="shared" si="1"/>
        <v>699.4</v>
      </c>
      <c r="H19" s="85">
        <f t="shared" si="1"/>
        <v>697.4</v>
      </c>
      <c r="I19" s="85">
        <f t="shared" si="1"/>
        <v>670.8</v>
      </c>
      <c r="J19" s="86">
        <f t="shared" si="1"/>
        <v>4273.8</v>
      </c>
      <c r="K19" s="85">
        <f t="shared" si="1"/>
        <v>128</v>
      </c>
      <c r="L19" s="85">
        <f t="shared" si="1"/>
        <v>136.80000000000001</v>
      </c>
      <c r="M19" s="85">
        <f t="shared" si="1"/>
        <v>138.6</v>
      </c>
      <c r="N19" s="85">
        <f t="shared" si="1"/>
        <v>138.19999999999999</v>
      </c>
      <c r="O19" s="85">
        <f t="shared" si="1"/>
        <v>132</v>
      </c>
      <c r="P19" s="85">
        <f t="shared" si="1"/>
        <v>159.6</v>
      </c>
      <c r="Q19" s="85">
        <f t="shared" si="1"/>
        <v>157</v>
      </c>
      <c r="R19" s="85">
        <f t="shared" si="1"/>
        <v>124.4</v>
      </c>
      <c r="S19" s="85">
        <f t="shared" si="1"/>
        <v>161.6</v>
      </c>
      <c r="T19" s="85">
        <f t="shared" si="1"/>
        <v>127.2</v>
      </c>
      <c r="U19" s="85">
        <f t="shared" si="1"/>
        <v>146</v>
      </c>
      <c r="V19" s="85">
        <f t="shared" si="1"/>
        <v>158</v>
      </c>
      <c r="W19" s="85">
        <f t="shared" si="1"/>
        <v>130.6</v>
      </c>
      <c r="X19" s="85">
        <f t="shared" si="1"/>
        <v>134.80000000000001</v>
      </c>
      <c r="Y19" s="85">
        <f t="shared" si="1"/>
        <v>149.4</v>
      </c>
      <c r="Z19" s="85">
        <f t="shared" si="1"/>
        <v>141.4</v>
      </c>
      <c r="AA19" s="86">
        <f t="shared" si="1"/>
        <v>2263.6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79" t="s">
        <v>783</v>
      </c>
      <c r="C20" s="21"/>
      <c r="D20" s="85">
        <f t="shared" ref="D20:J20" si="2">IF(D27 = 0, 0,D18/D27)</f>
        <v>186.2</v>
      </c>
      <c r="E20" s="85">
        <f t="shared" si="2"/>
        <v>188.1</v>
      </c>
      <c r="F20" s="85">
        <f t="shared" si="2"/>
        <v>177.25</v>
      </c>
      <c r="G20" s="85">
        <f t="shared" si="2"/>
        <v>174.85</v>
      </c>
      <c r="H20" s="85">
        <f t="shared" si="2"/>
        <v>174.35</v>
      </c>
      <c r="I20" s="85">
        <f t="shared" si="2"/>
        <v>167.7</v>
      </c>
      <c r="J20" s="86">
        <f t="shared" si="2"/>
        <v>178.07499999999999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75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>
      <c r="D27" s="2">
        <f>COUNTIF(Individual_Scores_Men_JV!G12:G22, "&gt;0")+COUNTIF(Individual_Scores_Men_JV!G25:G35, "&gt;0")+COUNTIF(Individual_Scores_Men_JV!G38:G48, "&gt;0")+COUNTIF(Individual_Scores_Men_JV!G51:G61, "&gt;0")+COUNTIF(Individual_Scores_Men_JV!G64:G74, "&gt;0")</f>
        <v>20</v>
      </c>
      <c r="E27" s="2">
        <f>COUNTIF(Individual_Scores_Men_JV!H12:H22, "&gt;0")+COUNTIF(Individual_Scores_Men_JV!H25:H35, "&gt;0")+COUNTIF(Individual_Scores_Men_JV!H38:H48, "&gt;0")+COUNTIF(Individual_Scores_Men_JV!H51:H61, "&gt;0")+COUNTIF(Individual_Scores_Men_JV!H64:H74, "&gt;0")</f>
        <v>20</v>
      </c>
      <c r="F27" s="2">
        <f>COUNTIF(Individual_Scores_Men_JV!I12:I22, "&gt;0")+COUNTIF(Individual_Scores_Men_JV!I25:I35, "&gt;0")+COUNTIF(Individual_Scores_Men_JV!I38:I48, "&gt;0")+COUNTIF(Individual_Scores_Men_JV!I51:I61, "&gt;0")+COUNTIF(Individual_Scores_Men_JV!I64:I74, "&gt;0")</f>
        <v>20</v>
      </c>
      <c r="G27" s="2">
        <f>COUNTIF(Individual_Scores_Men_JV!J12:J22, "&gt;0")+COUNTIF(Individual_Scores_Men_JV!J25:J35, "&gt;0")+COUNTIF(Individual_Scores_Men_JV!J38:J48, "&gt;0")+COUNTIF(Individual_Scores_Men_JV!J51:J61, "&gt;0")+COUNTIF(Individual_Scores_Men_JV!J64:J74, "&gt;0")</f>
        <v>20</v>
      </c>
      <c r="H27" s="2">
        <f>COUNTIF(Individual_Scores_Men_JV!K12:K22, "&gt;0")+COUNTIF(Individual_Scores_Men_JV!K25:K35, "&gt;0")+COUNTIF(Individual_Scores_Men_JV!K38:K48, "&gt;0")+COUNTIF(Individual_Scores_Men_JV!K51:K61, "&gt;0")+COUNTIF(Individual_Scores_Men_JV!K64:K74, "&gt;0")</f>
        <v>20</v>
      </c>
      <c r="I27" s="2">
        <f>COUNTIF(Individual_Scores_Men_JV!L12:L22, "&gt;0")+COUNTIF(Individual_Scores_Men_JV!L25:L35, "&gt;0")+COUNTIF(Individual_Scores_Men_JV!L38:L48, "&gt;0")+COUNTIF(Individual_Scores_Men_JV!L51:L61, "&gt;0")+COUNTIF(Individual_Scores_Men_JV!L64:L74, "&gt;0")</f>
        <v>20</v>
      </c>
      <c r="J27" s="2">
        <f>SUM(D27:I27)</f>
        <v>120</v>
      </c>
    </row>
    <row r="28" spans="1:143" s="1" customFormat="1" ht="13.9" customHeight="1">
      <c r="A28" s="30"/>
      <c r="B28" s="30" t="s">
        <v>784</v>
      </c>
      <c r="C28" s="30"/>
      <c r="D28" s="30"/>
    </row>
    <row r="29" spans="1:143" s="1" customFormat="1" ht="13.9" customHeight="1">
      <c r="A29" s="30"/>
      <c r="B29" s="30" t="s">
        <v>1</v>
      </c>
      <c r="C29" s="30"/>
      <c r="D29" s="30"/>
    </row>
    <row r="30" spans="1:143" s="1" customFormat="1" ht="13.9" customHeight="1">
      <c r="A30" s="30"/>
      <c r="B30" s="30" t="s">
        <v>789</v>
      </c>
      <c r="C30" s="30"/>
      <c r="D30" s="30"/>
    </row>
    <row r="31" spans="1:143" s="1" customFormat="1" ht="13.9" customHeight="1">
      <c r="A31" s="30"/>
      <c r="B31" s="30"/>
      <c r="C31" s="30"/>
      <c r="D31" s="30" t="s">
        <v>779</v>
      </c>
    </row>
    <row r="32" spans="1:143" s="1" customFormat="1" ht="13.9" customHeight="1">
      <c r="A32" s="78" t="s">
        <v>780</v>
      </c>
      <c r="B32" s="78" t="s">
        <v>735</v>
      </c>
      <c r="C32" s="78"/>
      <c r="D32" s="78" t="s">
        <v>738</v>
      </c>
    </row>
    <row r="33" spans="1:4" s="1" customFormat="1" ht="13.9" customHeight="1">
      <c r="A33" s="13">
        <f t="shared" ref="A33:B37" si="3">A12</f>
        <v>1</v>
      </c>
      <c r="B33" s="13" t="str">
        <f t="shared" si="3"/>
        <v>Martin Methodist College JV1</v>
      </c>
      <c r="D33" s="13">
        <f>AB12</f>
        <v>9294</v>
      </c>
    </row>
    <row r="34" spans="1:4" s="1" customFormat="1" ht="13.9" customHeight="1">
      <c r="A34" s="13">
        <f t="shared" si="3"/>
        <v>2</v>
      </c>
      <c r="B34" s="13" t="str">
        <f t="shared" si="3"/>
        <v>Pikeville ,University Of JV1</v>
      </c>
      <c r="D34" s="13">
        <f>AB13</f>
        <v>8765</v>
      </c>
    </row>
    <row r="35" spans="1:4" s="1" customFormat="1" ht="13.9" customHeight="1">
      <c r="A35" s="13">
        <f t="shared" si="3"/>
        <v>3</v>
      </c>
      <c r="B35" s="13" t="str">
        <f t="shared" si="3"/>
        <v>Thomas More University JV1</v>
      </c>
      <c r="D35" s="13">
        <f>AB14</f>
        <v>7500</v>
      </c>
    </row>
    <row r="36" spans="1:4" s="1" customFormat="1" ht="13.9" customHeight="1">
      <c r="A36" s="13">
        <f t="shared" si="3"/>
        <v>4</v>
      </c>
      <c r="B36" s="13" t="str">
        <f t="shared" si="3"/>
        <v>Midway University JV1</v>
      </c>
      <c r="D36" s="13">
        <f>AB15</f>
        <v>7128</v>
      </c>
    </row>
    <row r="37" spans="1:4" s="1" customFormat="1" ht="13.9" customHeight="1">
      <c r="A37" s="13">
        <f t="shared" si="3"/>
        <v>5</v>
      </c>
      <c r="B37" s="13" t="str">
        <f t="shared" si="3"/>
        <v>Bethel University (TN) JV1</v>
      </c>
      <c r="D37" s="13">
        <f>AB16</f>
        <v>0</v>
      </c>
    </row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Sp8sqYlNwnVTOc+1IddezpdT37WPfG6QKI9p+n9tqy6u3c7pbapsUW5VSr1bOv67mCLY7RWeLdQMwTfHtZGHnQ==" saltValue="h9YxXr63Psax153pOp/+kA==" spinCount="100000" sheet="1" objects="1" scenarios="1"/>
  <sortState xmlns:xlrd2="http://schemas.microsoft.com/office/spreadsheetml/2017/richdata2" ref="A12:AB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tabSelected="1" zoomScaleNormal="100" workbookViewId="0">
      <pane xSplit="2" ySplit="11" topLeftCell="D27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95" t="s">
        <v>773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AZ1" s="13" t="s">
        <v>790</v>
      </c>
    </row>
    <row r="2" spans="1:143" s="4" customFormat="1" ht="16.149999999999999" customHeight="1">
      <c r="AZ2" s="13" t="s">
        <v>791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792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420</v>
      </c>
      <c r="C8" s="16"/>
      <c r="D8" s="79"/>
      <c r="E8" s="14" t="s">
        <v>777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9"/>
      <c r="C10" s="69"/>
      <c r="D10" s="19" t="s">
        <v>735</v>
      </c>
      <c r="E10" s="19" t="s">
        <v>735</v>
      </c>
      <c r="F10" s="19" t="s">
        <v>735</v>
      </c>
      <c r="G10" s="19" t="s">
        <v>735</v>
      </c>
      <c r="H10" s="19" t="s">
        <v>735</v>
      </c>
      <c r="I10" s="19" t="s">
        <v>735</v>
      </c>
      <c r="J10" s="19" t="s">
        <v>735</v>
      </c>
      <c r="K10" s="19" t="s">
        <v>778</v>
      </c>
      <c r="L10" s="19" t="s">
        <v>778</v>
      </c>
      <c r="M10" s="19" t="s">
        <v>778</v>
      </c>
      <c r="N10" s="19" t="s">
        <v>778</v>
      </c>
      <c r="O10" s="19" t="s">
        <v>778</v>
      </c>
      <c r="P10" s="19" t="s">
        <v>778</v>
      </c>
      <c r="Q10" s="19" t="s">
        <v>778</v>
      </c>
      <c r="R10" s="19" t="s">
        <v>778</v>
      </c>
      <c r="S10" s="19" t="s">
        <v>778</v>
      </c>
      <c r="T10" s="19" t="s">
        <v>778</v>
      </c>
      <c r="U10" s="19" t="s">
        <v>778</v>
      </c>
      <c r="V10" s="19" t="s">
        <v>778</v>
      </c>
      <c r="W10" s="19" t="s">
        <v>778</v>
      </c>
      <c r="X10" s="19" t="s">
        <v>778</v>
      </c>
      <c r="Y10" s="19" t="s">
        <v>778</v>
      </c>
      <c r="Z10" s="19" t="s">
        <v>778</v>
      </c>
      <c r="AA10" s="19" t="s">
        <v>778</v>
      </c>
      <c r="AB10" s="19" t="s">
        <v>779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780</v>
      </c>
      <c r="B11" s="19" t="s">
        <v>735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738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738</v>
      </c>
      <c r="AB11" s="19" t="s">
        <v>738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RANK(AB12,$AB$12:$AB$26)</f>
        <v>1</v>
      </c>
      <c r="B12" s="64" t="s">
        <v>749</v>
      </c>
      <c r="C12" s="21"/>
      <c r="D12" s="24">
        <f>Individual_Scores_Women_Var!G127</f>
        <v>1050</v>
      </c>
      <c r="E12" s="24">
        <f>Individual_Scores_Women_Var!H127</f>
        <v>874</v>
      </c>
      <c r="F12" s="24">
        <f>Individual_Scores_Women_Var!I127</f>
        <v>1016</v>
      </c>
      <c r="G12" s="24">
        <f>Individual_Scores_Women_Var!J127</f>
        <v>937</v>
      </c>
      <c r="H12" s="24">
        <f>Individual_Scores_Women_Var!K127</f>
        <v>993</v>
      </c>
      <c r="I12" s="24">
        <f>Individual_Scores_Women_Var!L127</f>
        <v>1002</v>
      </c>
      <c r="J12" s="19">
        <f>SUM(D12:I12)</f>
        <v>5872</v>
      </c>
      <c r="K12" s="24">
        <f>Baker_Scores_Women_Var!H116</f>
        <v>193</v>
      </c>
      <c r="L12" s="24">
        <f>Baker_Scores_Women_Var!I116</f>
        <v>247</v>
      </c>
      <c r="M12" s="24">
        <f>Baker_Scores_Women_Var!J116</f>
        <v>185</v>
      </c>
      <c r="N12" s="24">
        <f>Baker_Scores_Women_Var!K116</f>
        <v>217</v>
      </c>
      <c r="O12" s="24">
        <f>Baker_Scores_Women_Var!L116</f>
        <v>202</v>
      </c>
      <c r="P12" s="24">
        <f>Baker_Scores_Women_Var!M116</f>
        <v>258</v>
      </c>
      <c r="Q12" s="24">
        <f>Baker_Scores_Women_Var!N116</f>
        <v>193</v>
      </c>
      <c r="R12" s="24">
        <f>Baker_Scores_Women_Var!O116</f>
        <v>183</v>
      </c>
      <c r="S12" s="24">
        <f>Baker_Scores_Women_Var!P116</f>
        <v>181</v>
      </c>
      <c r="T12" s="24">
        <f>Baker_Scores_Women_Var!Q116</f>
        <v>186</v>
      </c>
      <c r="U12" s="24">
        <f>Baker_Scores_Women_Var!R116</f>
        <v>163</v>
      </c>
      <c r="V12" s="24">
        <f>Baker_Scores_Women_Var!S116</f>
        <v>172</v>
      </c>
      <c r="W12" s="24">
        <f>Baker_Scores_Women_Var!T116</f>
        <v>242</v>
      </c>
      <c r="X12" s="24">
        <f>Baker_Scores_Women_Var!U116</f>
        <v>142</v>
      </c>
      <c r="Y12" s="24">
        <f>Baker_Scores_Women_Var!V116</f>
        <v>176</v>
      </c>
      <c r="Z12" s="24">
        <f>Baker_Scores_Women_Var!W116</f>
        <v>200</v>
      </c>
      <c r="AA12" s="19">
        <f>SUM(K12:Z12)</f>
        <v>3140</v>
      </c>
      <c r="AB12" s="19">
        <f>J12+AA12</f>
        <v>9012</v>
      </c>
    </row>
    <row r="13" spans="1:143" s="1" customFormat="1" ht="13.9" customHeight="1">
      <c r="A13" s="13">
        <f t="array" ref="A13">RANK(AB13,$AB$12:$AB$26)</f>
        <v>2</v>
      </c>
      <c r="B13" s="64" t="s">
        <v>747</v>
      </c>
      <c r="C13" s="64"/>
      <c r="D13" s="24">
        <f>Individual_Scores_Women_Var!G101</f>
        <v>1027</v>
      </c>
      <c r="E13" s="50">
        <f>Individual_Scores_Women_Var!H101</f>
        <v>892</v>
      </c>
      <c r="F13" s="50">
        <f>Individual_Scores_Women_Var!I101</f>
        <v>926</v>
      </c>
      <c r="G13" s="50">
        <f>Individual_Scores_Women_Var!J101</f>
        <v>872</v>
      </c>
      <c r="H13" s="50">
        <f>Individual_Scores_Women_Var!K101</f>
        <v>899</v>
      </c>
      <c r="I13" s="50">
        <f>Individual_Scores_Women_Var!L101</f>
        <v>922</v>
      </c>
      <c r="J13" s="30">
        <f>SUM(D13:I13)</f>
        <v>5538</v>
      </c>
      <c r="K13" s="50">
        <f>Baker_Scores_Women_Var!H90</f>
        <v>185</v>
      </c>
      <c r="L13" s="50">
        <f>Baker_Scores_Women_Var!I90</f>
        <v>178</v>
      </c>
      <c r="M13" s="50">
        <f>Baker_Scores_Women_Var!J90</f>
        <v>222</v>
      </c>
      <c r="N13" s="50">
        <f>Baker_Scores_Women_Var!K90</f>
        <v>230</v>
      </c>
      <c r="O13" s="50">
        <f>Baker_Scores_Women_Var!L90</f>
        <v>202</v>
      </c>
      <c r="P13" s="50">
        <f>Baker_Scores_Women_Var!M90</f>
        <v>183</v>
      </c>
      <c r="Q13" s="50">
        <f>Baker_Scores_Women_Var!N90</f>
        <v>199</v>
      </c>
      <c r="R13" s="50">
        <f>Baker_Scores_Women_Var!O90</f>
        <v>145</v>
      </c>
      <c r="S13" s="50">
        <f>Baker_Scores_Women_Var!P90</f>
        <v>189</v>
      </c>
      <c r="T13" s="50">
        <f>Baker_Scores_Women_Var!Q90</f>
        <v>137</v>
      </c>
      <c r="U13" s="50">
        <f>Baker_Scores_Women_Var!R90</f>
        <v>182</v>
      </c>
      <c r="V13" s="50">
        <f>Baker_Scores_Women_Var!S90</f>
        <v>168</v>
      </c>
      <c r="W13" s="50">
        <f>Baker_Scores_Women_Var!T90</f>
        <v>146</v>
      </c>
      <c r="X13" s="50">
        <f>Baker_Scores_Women_Var!U90</f>
        <v>199</v>
      </c>
      <c r="Y13" s="50">
        <f>Baker_Scores_Women_Var!V90</f>
        <v>189</v>
      </c>
      <c r="Z13" s="50">
        <f>Baker_Scores_Women_Var!W90</f>
        <v>149</v>
      </c>
      <c r="AA13" s="30">
        <f>SUM(K13:Z13)</f>
        <v>2903</v>
      </c>
      <c r="AB13" s="30">
        <f>J13+AA13</f>
        <v>8441</v>
      </c>
    </row>
    <row r="14" spans="1:143" s="1" customFormat="1" ht="13.9" customHeight="1">
      <c r="A14" s="13">
        <f t="array" ref="A14">RANK(AB14,$AB$12:$AB$26)</f>
        <v>3</v>
      </c>
      <c r="B14" s="1" t="s">
        <v>754</v>
      </c>
      <c r="C14" s="13"/>
      <c r="D14" s="50">
        <f>Individual_Scores_Women_Var!G192</f>
        <v>1035</v>
      </c>
      <c r="E14" s="50">
        <f>Individual_Scores_Women_Var!H192</f>
        <v>888</v>
      </c>
      <c r="F14" s="50">
        <f>Individual_Scores_Women_Var!I192</f>
        <v>917</v>
      </c>
      <c r="G14" s="50">
        <f>Individual_Scores_Women_Var!J192</f>
        <v>866</v>
      </c>
      <c r="H14" s="50">
        <f>Individual_Scores_Women_Var!K192</f>
        <v>787</v>
      </c>
      <c r="I14" s="50">
        <f>Individual_Scores_Women_Var!L192</f>
        <v>859</v>
      </c>
      <c r="J14" s="30">
        <f>SUM(D14:I14)</f>
        <v>5352</v>
      </c>
      <c r="K14" s="50">
        <f>Baker_Scores_Women_Var!H181</f>
        <v>224</v>
      </c>
      <c r="L14" s="50">
        <f>Baker_Scores_Women_Var!I181</f>
        <v>210</v>
      </c>
      <c r="M14" s="50">
        <f>Baker_Scores_Women_Var!J181</f>
        <v>179</v>
      </c>
      <c r="N14" s="50">
        <f>Baker_Scores_Women_Var!K181</f>
        <v>176</v>
      </c>
      <c r="O14" s="50">
        <f>Baker_Scores_Women_Var!L181</f>
        <v>158</v>
      </c>
      <c r="P14" s="50">
        <f>Baker_Scores_Women_Var!M181</f>
        <v>245</v>
      </c>
      <c r="Q14" s="50">
        <f>Baker_Scores_Women_Var!N181</f>
        <v>176</v>
      </c>
      <c r="R14" s="50">
        <f>Baker_Scores_Women_Var!O181</f>
        <v>181</v>
      </c>
      <c r="S14" s="50">
        <f>Baker_Scores_Women_Var!P181</f>
        <v>177</v>
      </c>
      <c r="T14" s="50">
        <f>Baker_Scores_Women_Var!Q181</f>
        <v>202</v>
      </c>
      <c r="U14" s="50">
        <f>Baker_Scores_Women_Var!R181</f>
        <v>153</v>
      </c>
      <c r="V14" s="50">
        <f>Baker_Scores_Women_Var!S181</f>
        <v>216</v>
      </c>
      <c r="W14" s="50">
        <f>Baker_Scores_Women_Var!T181</f>
        <v>174</v>
      </c>
      <c r="X14" s="50">
        <f>Baker_Scores_Women_Var!U181</f>
        <v>167</v>
      </c>
      <c r="Y14" s="50">
        <f>Baker_Scores_Women_Var!V181</f>
        <v>158</v>
      </c>
      <c r="Z14" s="50">
        <f>Baker_Scores_Women_Var!W181</f>
        <v>169</v>
      </c>
      <c r="AA14" s="30">
        <f>SUM(K14:Z14)</f>
        <v>2965</v>
      </c>
      <c r="AB14" s="30">
        <f>J14+AA14</f>
        <v>8317</v>
      </c>
    </row>
    <row r="15" spans="1:143" s="1" customFormat="1" ht="13.9" customHeight="1">
      <c r="A15" s="13">
        <f t="array" ref="A15">RANK(AB15,$AB$12:$AB$26)</f>
        <v>4</v>
      </c>
      <c r="B15" s="64" t="s">
        <v>742</v>
      </c>
      <c r="C15" s="64"/>
      <c r="D15" s="24">
        <f>Individual_Scores_Women_Var!G49</f>
        <v>888</v>
      </c>
      <c r="E15" s="24">
        <f>Individual_Scores_Women_Var!H49</f>
        <v>854</v>
      </c>
      <c r="F15" s="24">
        <f>Individual_Scores_Women_Var!I49</f>
        <v>911</v>
      </c>
      <c r="G15" s="24">
        <f>Individual_Scores_Women_Var!J49</f>
        <v>951</v>
      </c>
      <c r="H15" s="24">
        <f>Individual_Scores_Women_Var!K49</f>
        <v>837</v>
      </c>
      <c r="I15" s="24">
        <f>Individual_Scores_Women_Var!L49</f>
        <v>902</v>
      </c>
      <c r="J15" s="19">
        <f>SUM(D15:I15)</f>
        <v>5343</v>
      </c>
      <c r="K15" s="24">
        <f>Baker_Scores_Women_Var!H38</f>
        <v>201</v>
      </c>
      <c r="L15" s="24">
        <f>Baker_Scores_Women_Var!I38</f>
        <v>190</v>
      </c>
      <c r="M15" s="24">
        <f>Baker_Scores_Women_Var!J38</f>
        <v>130</v>
      </c>
      <c r="N15" s="24">
        <f>Baker_Scores_Women_Var!K38</f>
        <v>143</v>
      </c>
      <c r="O15" s="24">
        <f>Baker_Scores_Women_Var!L38</f>
        <v>177</v>
      </c>
      <c r="P15" s="50">
        <f>Baker_Scores_Women_Var!M38</f>
        <v>235</v>
      </c>
      <c r="Q15" s="24">
        <f>Baker_Scores_Women_Var!N38</f>
        <v>228</v>
      </c>
      <c r="R15" s="24">
        <f>Baker_Scores_Women_Var!O38</f>
        <v>194</v>
      </c>
      <c r="S15" s="50">
        <f>Baker_Scores_Women_Var!P38</f>
        <v>185</v>
      </c>
      <c r="T15" s="50">
        <f>Baker_Scores_Women_Var!Q38</f>
        <v>180</v>
      </c>
      <c r="U15" s="50">
        <f>Baker_Scores_Women_Var!R38</f>
        <v>152</v>
      </c>
      <c r="V15" s="50">
        <f>Baker_Scores_Women_Var!S38</f>
        <v>168</v>
      </c>
      <c r="W15" s="50">
        <f>Baker_Scores_Women_Var!T38</f>
        <v>167</v>
      </c>
      <c r="X15" s="50">
        <f>Baker_Scores_Women_Var!U38</f>
        <v>219</v>
      </c>
      <c r="Y15" s="50">
        <f>Baker_Scores_Women_Var!V38</f>
        <v>168</v>
      </c>
      <c r="Z15" s="50">
        <f>Baker_Scores_Women_Var!W38</f>
        <v>157</v>
      </c>
      <c r="AA15" s="30">
        <f>SUM(K15:Z15)</f>
        <v>2894</v>
      </c>
      <c r="AB15" s="30">
        <f>J15+AA15</f>
        <v>8237</v>
      </c>
    </row>
    <row r="16" spans="1:143" s="1" customFormat="1" ht="13.9" customHeight="1">
      <c r="A16" s="13">
        <f t="array" ref="A16">RANK(AB16,$AB$12:$AB$26)</f>
        <v>5</v>
      </c>
      <c r="B16" s="64" t="s">
        <v>740</v>
      </c>
      <c r="C16" s="64"/>
      <c r="D16" s="24">
        <f>Individual_Scores_Women_Var!G23</f>
        <v>822</v>
      </c>
      <c r="E16" s="24">
        <f>Individual_Scores_Women_Var!H23</f>
        <v>807</v>
      </c>
      <c r="F16" s="24">
        <f>Individual_Scores_Women_Var!I23</f>
        <v>827</v>
      </c>
      <c r="G16" s="24">
        <f>Individual_Scores_Women_Var!J23</f>
        <v>796</v>
      </c>
      <c r="H16" s="24">
        <f>Individual_Scores_Women_Var!K23</f>
        <v>844</v>
      </c>
      <c r="I16" s="24">
        <f>Individual_Scores_Women_Var!L23</f>
        <v>939</v>
      </c>
      <c r="J16" s="19">
        <f>SUM(D16:I16)</f>
        <v>5035</v>
      </c>
      <c r="K16" s="24">
        <f>Baker_Scores_Women_Var!H12</f>
        <v>183</v>
      </c>
      <c r="L16" s="24">
        <f>Baker_Scores_Women_Var!I12</f>
        <v>170</v>
      </c>
      <c r="M16" s="24">
        <f>Baker_Scores_Women_Var!J12</f>
        <v>166</v>
      </c>
      <c r="N16" s="24">
        <f>Baker_Scores_Women_Var!K12</f>
        <v>182</v>
      </c>
      <c r="O16" s="24">
        <f>Baker_Scores_Women_Var!L12</f>
        <v>190</v>
      </c>
      <c r="P16" s="50">
        <f>Baker_Scores_Women_Var!M12</f>
        <v>157</v>
      </c>
      <c r="Q16" s="24">
        <f>Baker_Scores_Women_Var!N12</f>
        <v>176</v>
      </c>
      <c r="R16" s="24">
        <f>Baker_Scores_Women_Var!O12</f>
        <v>214</v>
      </c>
      <c r="S16" s="50">
        <f>Baker_Scores_Women_Var!P12</f>
        <v>160</v>
      </c>
      <c r="T16" s="50">
        <f>Baker_Scores_Women_Var!Q12</f>
        <v>186</v>
      </c>
      <c r="U16" s="50">
        <f>Baker_Scores_Women_Var!R12</f>
        <v>135</v>
      </c>
      <c r="V16" s="50">
        <f>Baker_Scores_Women_Var!S12</f>
        <v>226</v>
      </c>
      <c r="W16" s="50">
        <f>Baker_Scores_Women_Var!T12</f>
        <v>147</v>
      </c>
      <c r="X16" s="50">
        <f>Baker_Scores_Women_Var!U12</f>
        <v>221</v>
      </c>
      <c r="Y16" s="50">
        <f>Baker_Scores_Women_Var!V12</f>
        <v>171</v>
      </c>
      <c r="Z16" s="50">
        <f>Baker_Scores_Women_Var!W12</f>
        <v>172</v>
      </c>
      <c r="AA16" s="30">
        <f>SUM(K16:Z16)</f>
        <v>2856</v>
      </c>
      <c r="AB16" s="30">
        <f>J16+AA16</f>
        <v>7891</v>
      </c>
    </row>
    <row r="17" spans="1:143" s="1" customFormat="1" ht="13.9" customHeight="1">
      <c r="A17" s="13">
        <f t="array" ref="A17">RANK(AB17,$AB$12:$AB$26)</f>
        <v>6</v>
      </c>
      <c r="B17" s="1" t="s">
        <v>752</v>
      </c>
      <c r="C17" s="13"/>
      <c r="D17" s="50">
        <f>Individual_Scores_Women_Var!G166</f>
        <v>860</v>
      </c>
      <c r="E17" s="50">
        <f>Individual_Scores_Women_Var!H166</f>
        <v>863</v>
      </c>
      <c r="F17" s="50">
        <f>Individual_Scores_Women_Var!I166</f>
        <v>860</v>
      </c>
      <c r="G17" s="50">
        <f>Individual_Scores_Women_Var!J166</f>
        <v>769</v>
      </c>
      <c r="H17" s="50">
        <f>Individual_Scores_Women_Var!K166</f>
        <v>934</v>
      </c>
      <c r="I17" s="50">
        <f>Individual_Scores_Women_Var!L166</f>
        <v>865</v>
      </c>
      <c r="J17" s="30">
        <f>SUM(D17:I17)</f>
        <v>5151</v>
      </c>
      <c r="K17" s="50">
        <f>Baker_Scores_Women_Var!H155</f>
        <v>144</v>
      </c>
      <c r="L17" s="50">
        <f>Baker_Scores_Women_Var!I155</f>
        <v>157</v>
      </c>
      <c r="M17" s="50">
        <f>Baker_Scores_Women_Var!J155</f>
        <v>192</v>
      </c>
      <c r="N17" s="50">
        <f>Baker_Scores_Women_Var!K155</f>
        <v>176</v>
      </c>
      <c r="O17" s="50">
        <f>Baker_Scores_Women_Var!L155</f>
        <v>162</v>
      </c>
      <c r="P17" s="50">
        <f>Baker_Scores_Women_Var!M155</f>
        <v>135</v>
      </c>
      <c r="Q17" s="50">
        <f>Baker_Scores_Women_Var!N155</f>
        <v>168</v>
      </c>
      <c r="R17" s="50">
        <f>Baker_Scores_Women_Var!O155</f>
        <v>174</v>
      </c>
      <c r="S17" s="50">
        <f>Baker_Scores_Women_Var!P155</f>
        <v>163</v>
      </c>
      <c r="T17" s="50">
        <f>Baker_Scores_Women_Var!Q155</f>
        <v>188</v>
      </c>
      <c r="U17" s="50">
        <f>Baker_Scores_Women_Var!R155</f>
        <v>177</v>
      </c>
      <c r="V17" s="50">
        <f>Baker_Scores_Women_Var!S155</f>
        <v>168</v>
      </c>
      <c r="W17" s="50">
        <f>Baker_Scores_Women_Var!T155</f>
        <v>126</v>
      </c>
      <c r="X17" s="50">
        <f>Baker_Scores_Women_Var!U155</f>
        <v>167</v>
      </c>
      <c r="Y17" s="50">
        <f>Baker_Scores_Women_Var!V155</f>
        <v>172</v>
      </c>
      <c r="Z17" s="50">
        <f>Baker_Scores_Women_Var!W155</f>
        <v>174</v>
      </c>
      <c r="AA17" s="30">
        <f>SUM(K17:Z17)</f>
        <v>2643</v>
      </c>
      <c r="AB17" s="30">
        <f>J17+AA17</f>
        <v>7794</v>
      </c>
    </row>
    <row r="18" spans="1:143" s="1" customFormat="1" ht="13.9" customHeight="1">
      <c r="A18" s="13">
        <f t="array" ref="A18">RANK(AB18,$AB$12:$AB$26)</f>
        <v>7</v>
      </c>
      <c r="B18" s="1" t="s">
        <v>753</v>
      </c>
      <c r="C18" s="13"/>
      <c r="D18" s="50">
        <f>Individual_Scores_Women_Var!G179</f>
        <v>905</v>
      </c>
      <c r="E18" s="50">
        <f>Individual_Scores_Women_Var!H179</f>
        <v>835</v>
      </c>
      <c r="F18" s="50">
        <f>Individual_Scores_Women_Var!I179</f>
        <v>924</v>
      </c>
      <c r="G18" s="50">
        <f>Individual_Scores_Women_Var!J179</f>
        <v>778</v>
      </c>
      <c r="H18" s="50">
        <f>Individual_Scores_Women_Var!K179</f>
        <v>774</v>
      </c>
      <c r="I18" s="50">
        <f>Individual_Scores_Women_Var!L179</f>
        <v>878</v>
      </c>
      <c r="J18" s="30">
        <f>SUM(D18:I18)</f>
        <v>5094</v>
      </c>
      <c r="K18" s="50">
        <f>Baker_Scores_Women_Var!H168</f>
        <v>174</v>
      </c>
      <c r="L18" s="50">
        <f>Baker_Scores_Women_Var!I168</f>
        <v>155</v>
      </c>
      <c r="M18" s="50">
        <f>Baker_Scores_Women_Var!J168</f>
        <v>177</v>
      </c>
      <c r="N18" s="50">
        <f>Baker_Scores_Women_Var!K168</f>
        <v>214</v>
      </c>
      <c r="O18" s="50">
        <f>Baker_Scores_Women_Var!L168</f>
        <v>157</v>
      </c>
      <c r="P18" s="50">
        <f>Baker_Scores_Women_Var!M168</f>
        <v>127</v>
      </c>
      <c r="Q18" s="50">
        <f>Baker_Scores_Women_Var!N168</f>
        <v>180</v>
      </c>
      <c r="R18" s="50">
        <f>Baker_Scores_Women_Var!O168</f>
        <v>185</v>
      </c>
      <c r="S18" s="50">
        <f>Baker_Scores_Women_Var!P168</f>
        <v>170</v>
      </c>
      <c r="T18" s="50">
        <f>Baker_Scores_Women_Var!Q168</f>
        <v>206</v>
      </c>
      <c r="U18" s="50">
        <f>Baker_Scores_Women_Var!R168</f>
        <v>146</v>
      </c>
      <c r="V18" s="50">
        <f>Baker_Scores_Women_Var!S168</f>
        <v>147</v>
      </c>
      <c r="W18" s="50">
        <f>Baker_Scores_Women_Var!T168</f>
        <v>162</v>
      </c>
      <c r="X18" s="50">
        <f>Baker_Scores_Women_Var!U168</f>
        <v>159</v>
      </c>
      <c r="Y18" s="50">
        <f>Baker_Scores_Women_Var!V168</f>
        <v>132</v>
      </c>
      <c r="Z18" s="50">
        <f>Baker_Scores_Women_Var!W168</f>
        <v>162</v>
      </c>
      <c r="AA18" s="30">
        <f>SUM(K18:Z18)</f>
        <v>2653</v>
      </c>
      <c r="AB18" s="30">
        <f>J18+AA18</f>
        <v>7747</v>
      </c>
    </row>
    <row r="19" spans="1:143" s="1" customFormat="1" ht="13.9" customHeight="1">
      <c r="A19" s="13">
        <f t="array" ref="A19">RANK(AB19,$AB$12:$AB$26)</f>
        <v>8</v>
      </c>
      <c r="B19" s="64" t="s">
        <v>746</v>
      </c>
      <c r="C19" s="64"/>
      <c r="D19" s="24">
        <f>Individual_Scores_Women_Var!G88</f>
        <v>835</v>
      </c>
      <c r="E19" s="24">
        <f>Individual_Scores_Women_Var!H88</f>
        <v>901</v>
      </c>
      <c r="F19" s="24">
        <f>Individual_Scores_Women_Var!I88</f>
        <v>890</v>
      </c>
      <c r="G19" s="24">
        <f>Individual_Scores_Women_Var!J88</f>
        <v>865</v>
      </c>
      <c r="H19" s="24">
        <f>Individual_Scores_Women_Var!K88</f>
        <v>854</v>
      </c>
      <c r="I19" s="24">
        <f>Individual_Scores_Women_Var!L88</f>
        <v>862</v>
      </c>
      <c r="J19" s="19">
        <f>SUM(D19:I19)</f>
        <v>5207</v>
      </c>
      <c r="K19" s="24">
        <f>Baker_Scores_Women_Var!H77</f>
        <v>141</v>
      </c>
      <c r="L19" s="24">
        <f>Baker_Scores_Women_Var!I77</f>
        <v>178</v>
      </c>
      <c r="M19" s="24">
        <f>Baker_Scores_Women_Var!J77</f>
        <v>147</v>
      </c>
      <c r="N19" s="24">
        <f>Baker_Scores_Women_Var!K77</f>
        <v>135</v>
      </c>
      <c r="O19" s="24">
        <f>Baker_Scores_Women_Var!L77</f>
        <v>157</v>
      </c>
      <c r="P19" s="50">
        <f>Baker_Scores_Women_Var!M77</f>
        <v>193</v>
      </c>
      <c r="Q19" s="24">
        <f>Baker_Scores_Women_Var!N77</f>
        <v>156</v>
      </c>
      <c r="R19" s="24">
        <f>Baker_Scores_Women_Var!O77</f>
        <v>148</v>
      </c>
      <c r="S19" s="50">
        <f>Baker_Scores_Women_Var!P77</f>
        <v>208</v>
      </c>
      <c r="T19" s="50">
        <f>Baker_Scores_Women_Var!Q77</f>
        <v>167</v>
      </c>
      <c r="U19" s="50">
        <f>Baker_Scores_Women_Var!R77</f>
        <v>145</v>
      </c>
      <c r="V19" s="50">
        <f>Baker_Scores_Women_Var!S77</f>
        <v>141</v>
      </c>
      <c r="W19" s="50">
        <f>Baker_Scores_Women_Var!T77</f>
        <v>167</v>
      </c>
      <c r="X19" s="50">
        <f>Baker_Scores_Women_Var!U77</f>
        <v>153</v>
      </c>
      <c r="Y19" s="50">
        <f>Baker_Scores_Women_Var!V77</f>
        <v>159</v>
      </c>
      <c r="Z19" s="50">
        <f>Baker_Scores_Women_Var!W77</f>
        <v>131</v>
      </c>
      <c r="AA19" s="30">
        <f>SUM(K19:Z19)</f>
        <v>2526</v>
      </c>
      <c r="AB19" s="30">
        <f>J19+AA19</f>
        <v>7733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RANK(AB20,$AB$12:$AB$26)</f>
        <v>9</v>
      </c>
      <c r="B20" s="64" t="s">
        <v>750</v>
      </c>
      <c r="C20" s="21"/>
      <c r="D20" s="24">
        <f>Individual_Scores_Women_Var!G140</f>
        <v>865</v>
      </c>
      <c r="E20" s="24">
        <f>Individual_Scores_Women_Var!H140</f>
        <v>789</v>
      </c>
      <c r="F20" s="24">
        <f>Individual_Scores_Women_Var!I140</f>
        <v>879</v>
      </c>
      <c r="G20" s="24">
        <f>Individual_Scores_Women_Var!J140</f>
        <v>889</v>
      </c>
      <c r="H20" s="24">
        <f>Individual_Scores_Women_Var!K140</f>
        <v>793</v>
      </c>
      <c r="I20" s="24">
        <f>Individual_Scores_Women_Var!L140</f>
        <v>887</v>
      </c>
      <c r="J20" s="19">
        <f>SUM(D20:I20)</f>
        <v>5102</v>
      </c>
      <c r="K20" s="24">
        <f>Baker_Scores_Women_Var!H129</f>
        <v>119</v>
      </c>
      <c r="L20" s="24">
        <f>Baker_Scores_Women_Var!I129</f>
        <v>129</v>
      </c>
      <c r="M20" s="24">
        <f>Baker_Scores_Women_Var!J129</f>
        <v>127</v>
      </c>
      <c r="N20" s="24">
        <f>Baker_Scores_Women_Var!K129</f>
        <v>146</v>
      </c>
      <c r="O20" s="24">
        <f>Baker_Scores_Women_Var!L129</f>
        <v>166</v>
      </c>
      <c r="P20" s="24">
        <f>Baker_Scores_Women_Var!M129</f>
        <v>180</v>
      </c>
      <c r="Q20" s="24">
        <f>Baker_Scores_Women_Var!N129</f>
        <v>213</v>
      </c>
      <c r="R20" s="24">
        <f>Baker_Scores_Women_Var!O129</f>
        <v>180</v>
      </c>
      <c r="S20" s="24">
        <f>Baker_Scores_Women_Var!P129</f>
        <v>158</v>
      </c>
      <c r="T20" s="24">
        <f>Baker_Scores_Women_Var!Q129</f>
        <v>173</v>
      </c>
      <c r="U20" s="24">
        <f>Baker_Scores_Women_Var!R129</f>
        <v>161</v>
      </c>
      <c r="V20" s="24">
        <f>Baker_Scores_Women_Var!S129</f>
        <v>170</v>
      </c>
      <c r="W20" s="24">
        <f>Baker_Scores_Women_Var!T129</f>
        <v>161</v>
      </c>
      <c r="X20" s="24">
        <f>Baker_Scores_Women_Var!U129</f>
        <v>174</v>
      </c>
      <c r="Y20" s="24">
        <f>Baker_Scores_Women_Var!V129</f>
        <v>145</v>
      </c>
      <c r="Z20" s="24">
        <f>Baker_Scores_Women_Var!W129</f>
        <v>189</v>
      </c>
      <c r="AA20" s="19">
        <f>SUM(K20:Z20)</f>
        <v>2591</v>
      </c>
      <c r="AB20" s="19">
        <f>J20+AA20</f>
        <v>7693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RANK(AB21,$AB$12:$AB$26)</f>
        <v>10</v>
      </c>
      <c r="B21" s="21" t="s">
        <v>748</v>
      </c>
      <c r="C21" s="21"/>
      <c r="D21" s="24">
        <f>Individual_Scores_Women_Var!G114</f>
        <v>839</v>
      </c>
      <c r="E21" s="24">
        <f>Individual_Scores_Women_Var!H114</f>
        <v>864</v>
      </c>
      <c r="F21" s="24">
        <f>Individual_Scores_Women_Var!I114</f>
        <v>864</v>
      </c>
      <c r="G21" s="24">
        <f>Individual_Scores_Women_Var!J114</f>
        <v>819</v>
      </c>
      <c r="H21" s="24">
        <f>Individual_Scores_Women_Var!K114</f>
        <v>769</v>
      </c>
      <c r="I21" s="24">
        <f>Individual_Scores_Women_Var!L114</f>
        <v>765</v>
      </c>
      <c r="J21" s="19">
        <f>SUM(D21:I21)</f>
        <v>4920</v>
      </c>
      <c r="K21" s="24">
        <f>Baker_Scores_Women_Var!H103</f>
        <v>175</v>
      </c>
      <c r="L21" s="24">
        <f>Baker_Scores_Women_Var!I103</f>
        <v>182</v>
      </c>
      <c r="M21" s="24">
        <f>Baker_Scores_Women_Var!J103</f>
        <v>141</v>
      </c>
      <c r="N21" s="24">
        <f>Baker_Scores_Women_Var!K103</f>
        <v>151</v>
      </c>
      <c r="O21" s="24">
        <f>Baker_Scores_Women_Var!L103</f>
        <v>121</v>
      </c>
      <c r="P21" s="24">
        <f>Baker_Scores_Women_Var!M103</f>
        <v>167</v>
      </c>
      <c r="Q21" s="24">
        <f>Baker_Scores_Women_Var!N103</f>
        <v>169</v>
      </c>
      <c r="R21" s="24">
        <f>Baker_Scores_Women_Var!O103</f>
        <v>158</v>
      </c>
      <c r="S21" s="24">
        <f>Baker_Scores_Women_Var!P103</f>
        <v>158</v>
      </c>
      <c r="T21" s="24">
        <f>Baker_Scores_Women_Var!Q103</f>
        <v>170</v>
      </c>
      <c r="U21" s="24">
        <f>Baker_Scores_Women_Var!R103</f>
        <v>145</v>
      </c>
      <c r="V21" s="24">
        <f>Baker_Scores_Women_Var!S103</f>
        <v>180</v>
      </c>
      <c r="W21" s="24">
        <f>Baker_Scores_Women_Var!T103</f>
        <v>164</v>
      </c>
      <c r="X21" s="24">
        <f>Baker_Scores_Women_Var!U103</f>
        <v>171</v>
      </c>
      <c r="Y21" s="24">
        <f>Baker_Scores_Women_Var!V103</f>
        <v>135</v>
      </c>
      <c r="Z21" s="24">
        <f>Baker_Scores_Women_Var!W103</f>
        <v>189</v>
      </c>
      <c r="AA21" s="19">
        <f>SUM(K21:Z21)</f>
        <v>2576</v>
      </c>
      <c r="AB21" s="19">
        <f>J21+AA21</f>
        <v>7496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RANK(AB22,$AB$12:$AB$26)</f>
        <v>11</v>
      </c>
      <c r="B22" s="1" t="s">
        <v>745</v>
      </c>
      <c r="D22" s="24">
        <f>Individual_Scores_Women_Var!G75</f>
        <v>818</v>
      </c>
      <c r="E22" s="24">
        <f>Individual_Scores_Women_Var!H75</f>
        <v>744</v>
      </c>
      <c r="F22" s="24">
        <f>Individual_Scores_Women_Var!I75</f>
        <v>925</v>
      </c>
      <c r="G22" s="24">
        <f>Individual_Scores_Women_Var!J75</f>
        <v>792</v>
      </c>
      <c r="H22" s="24">
        <f>Individual_Scores_Women_Var!K75</f>
        <v>814</v>
      </c>
      <c r="I22" s="24">
        <f>Individual_Scores_Women_Var!L75</f>
        <v>779</v>
      </c>
      <c r="J22" s="19">
        <f>SUM(D22:I22)</f>
        <v>4872</v>
      </c>
      <c r="K22" s="24">
        <f>Baker_Scores_Women_Var!H64</f>
        <v>147</v>
      </c>
      <c r="L22" s="24">
        <f>Baker_Scores_Women_Var!I64</f>
        <v>199</v>
      </c>
      <c r="M22" s="24">
        <f>Baker_Scores_Women_Var!J64</f>
        <v>162</v>
      </c>
      <c r="N22" s="24">
        <f>Baker_Scores_Women_Var!K64</f>
        <v>142</v>
      </c>
      <c r="O22" s="24">
        <f>Baker_Scores_Women_Var!L64</f>
        <v>175</v>
      </c>
      <c r="P22" s="50">
        <f>Baker_Scores_Women_Var!M64</f>
        <v>196</v>
      </c>
      <c r="Q22" s="24">
        <f>Baker_Scores_Women_Var!N64</f>
        <v>155</v>
      </c>
      <c r="R22" s="24">
        <f>Baker_Scores_Women_Var!O64</f>
        <v>177</v>
      </c>
      <c r="S22" s="50">
        <f>Baker_Scores_Women_Var!P64</f>
        <v>180</v>
      </c>
      <c r="T22" s="50">
        <f>Baker_Scores_Women_Var!Q64</f>
        <v>159</v>
      </c>
      <c r="U22" s="50">
        <f>Baker_Scores_Women_Var!R64</f>
        <v>168</v>
      </c>
      <c r="V22" s="50">
        <f>Baker_Scores_Women_Var!S64</f>
        <v>132</v>
      </c>
      <c r="W22" s="50">
        <f>Baker_Scores_Women_Var!T64</f>
        <v>141</v>
      </c>
      <c r="X22" s="50">
        <f>Baker_Scores_Women_Var!U64</f>
        <v>162</v>
      </c>
      <c r="Y22" s="50">
        <f>Baker_Scores_Women_Var!V64</f>
        <v>106</v>
      </c>
      <c r="Z22" s="50">
        <f>Baker_Scores_Women_Var!W64</f>
        <v>186</v>
      </c>
      <c r="AA22" s="30">
        <f>SUM(K22:Z22)</f>
        <v>2587</v>
      </c>
      <c r="AB22" s="30">
        <f>J22+AA22</f>
        <v>7459</v>
      </c>
    </row>
    <row r="23" spans="1:143" s="1" customFormat="1" ht="13.9" customHeight="1">
      <c r="A23" s="13">
        <f t="array" ref="A23">RANK(AB23,$AB$12:$AB$26)</f>
        <v>12</v>
      </c>
      <c r="B23" s="64" t="s">
        <v>743</v>
      </c>
      <c r="C23" s="64"/>
      <c r="D23" s="24">
        <f>Individual_Scores_Women_Var!G62</f>
        <v>749</v>
      </c>
      <c r="E23" s="24">
        <f>Individual_Scores_Women_Var!H62</f>
        <v>700</v>
      </c>
      <c r="F23" s="24">
        <f>Individual_Scores_Women_Var!I62</f>
        <v>695</v>
      </c>
      <c r="G23" s="24">
        <f>Individual_Scores_Women_Var!J62</f>
        <v>797</v>
      </c>
      <c r="H23" s="24">
        <f>Individual_Scores_Women_Var!K62</f>
        <v>776</v>
      </c>
      <c r="I23" s="24">
        <f>Individual_Scores_Women_Var!L62</f>
        <v>753</v>
      </c>
      <c r="J23" s="19">
        <f>SUM(D23:I23)</f>
        <v>4470</v>
      </c>
      <c r="K23" s="24">
        <f>Baker_Scores_Women_Var!H51</f>
        <v>131</v>
      </c>
      <c r="L23" s="24">
        <f>Baker_Scores_Women_Var!I51</f>
        <v>163</v>
      </c>
      <c r="M23" s="24">
        <f>Baker_Scores_Women_Var!J51</f>
        <v>139</v>
      </c>
      <c r="N23" s="24">
        <f>Baker_Scores_Women_Var!K51</f>
        <v>109</v>
      </c>
      <c r="O23" s="24">
        <f>Baker_Scores_Women_Var!L51</f>
        <v>152</v>
      </c>
      <c r="P23" s="50">
        <f>Baker_Scores_Women_Var!M51</f>
        <v>123</v>
      </c>
      <c r="Q23" s="24">
        <f>Baker_Scores_Women_Var!N51</f>
        <v>138</v>
      </c>
      <c r="R23" s="24">
        <f>Baker_Scores_Women_Var!O51</f>
        <v>186</v>
      </c>
      <c r="S23" s="50">
        <f>Baker_Scores_Women_Var!P51</f>
        <v>126</v>
      </c>
      <c r="T23" s="50">
        <f>Baker_Scores_Women_Var!Q51</f>
        <v>94</v>
      </c>
      <c r="U23" s="50">
        <f>Baker_Scores_Women_Var!R51</f>
        <v>97</v>
      </c>
      <c r="V23" s="50">
        <f>Baker_Scores_Women_Var!S51</f>
        <v>142</v>
      </c>
      <c r="W23" s="50">
        <f>Baker_Scores_Women_Var!T51</f>
        <v>132</v>
      </c>
      <c r="X23" s="50">
        <f>Baker_Scores_Women_Var!U51</f>
        <v>147</v>
      </c>
      <c r="Y23" s="50">
        <f>Baker_Scores_Women_Var!V51</f>
        <v>155</v>
      </c>
      <c r="Z23" s="50">
        <f>Baker_Scores_Women_Var!W51</f>
        <v>143</v>
      </c>
      <c r="AA23" s="30">
        <f>SUM(K23:Z23)</f>
        <v>2177</v>
      </c>
      <c r="AB23" s="30">
        <f>J23+AA23</f>
        <v>6647</v>
      </c>
    </row>
    <row r="24" spans="1:143" s="1" customFormat="1" ht="13.9" customHeight="1">
      <c r="A24" s="13">
        <f t="array" ref="A24">RANK(AB24,$AB$12:$AB$26)</f>
        <v>13</v>
      </c>
      <c r="B24" s="1" t="s">
        <v>751</v>
      </c>
      <c r="C24" s="75"/>
      <c r="D24" s="50">
        <f>Individual_Scores_Women_Var!G153</f>
        <v>708</v>
      </c>
      <c r="E24" s="50">
        <f>Individual_Scores_Women_Var!H153</f>
        <v>644</v>
      </c>
      <c r="F24" s="50">
        <f>Individual_Scores_Women_Var!I153</f>
        <v>632</v>
      </c>
      <c r="G24" s="50">
        <f>Individual_Scores_Women_Var!J153</f>
        <v>677</v>
      </c>
      <c r="H24" s="50">
        <f>Individual_Scores_Women_Var!K153</f>
        <v>739</v>
      </c>
      <c r="I24" s="50">
        <f>Individual_Scores_Women_Var!L153</f>
        <v>736</v>
      </c>
      <c r="J24" s="30">
        <f>SUM(D24:I24)</f>
        <v>4136</v>
      </c>
      <c r="K24" s="50">
        <f>Baker_Scores_Women_Var!H142</f>
        <v>111</v>
      </c>
      <c r="L24" s="50">
        <f>Baker_Scores_Women_Var!I142</f>
        <v>139</v>
      </c>
      <c r="M24" s="50">
        <f>Baker_Scores_Women_Var!J142</f>
        <v>120</v>
      </c>
      <c r="N24" s="50">
        <f>Baker_Scores_Women_Var!K142</f>
        <v>143</v>
      </c>
      <c r="O24" s="50">
        <f>Baker_Scores_Women_Var!L142</f>
        <v>128</v>
      </c>
      <c r="P24" s="50">
        <f>Baker_Scores_Women_Var!M142</f>
        <v>142</v>
      </c>
      <c r="Q24" s="50">
        <f>Baker_Scores_Women_Var!N142</f>
        <v>91</v>
      </c>
      <c r="R24" s="50">
        <f>Baker_Scores_Women_Var!O142</f>
        <v>152</v>
      </c>
      <c r="S24" s="50">
        <f>Baker_Scores_Women_Var!P142</f>
        <v>79</v>
      </c>
      <c r="T24" s="50">
        <f>Baker_Scores_Women_Var!Q142</f>
        <v>113</v>
      </c>
      <c r="U24" s="50">
        <f>Baker_Scores_Women_Var!R142</f>
        <v>144</v>
      </c>
      <c r="V24" s="50">
        <f>Baker_Scores_Women_Var!S142</f>
        <v>122</v>
      </c>
      <c r="W24" s="50">
        <f>Baker_Scores_Women_Var!T142</f>
        <v>87</v>
      </c>
      <c r="X24" s="50">
        <f>Baker_Scores_Women_Var!U142</f>
        <v>140</v>
      </c>
      <c r="Y24" s="50">
        <f>Baker_Scores_Women_Var!V142</f>
        <v>120</v>
      </c>
      <c r="Z24" s="50">
        <f>Baker_Scores_Women_Var!W142</f>
        <v>138</v>
      </c>
      <c r="AA24" s="30">
        <f>SUM(K24:Z24)</f>
        <v>1969</v>
      </c>
      <c r="AB24" s="30">
        <f>J24+AA24</f>
        <v>6105</v>
      </c>
    </row>
    <row r="25" spans="1:143" s="1" customFormat="1" ht="13.9" customHeight="1">
      <c r="A25" s="13">
        <f t="array" ref="A25">RANK(AB25,$AB$12:$AB$26)</f>
        <v>14</v>
      </c>
      <c r="B25" s="64" t="s">
        <v>741</v>
      </c>
      <c r="C25" s="64"/>
      <c r="D25" s="24">
        <f>Individual_Scores_Women_Var!G36</f>
        <v>468</v>
      </c>
      <c r="E25" s="24">
        <f>Individual_Scores_Women_Var!H36</f>
        <v>419</v>
      </c>
      <c r="F25" s="24">
        <f>Individual_Scores_Women_Var!I36</f>
        <v>356</v>
      </c>
      <c r="G25" s="24">
        <f>Individual_Scores_Women_Var!J36</f>
        <v>434</v>
      </c>
      <c r="H25" s="24">
        <f>Individual_Scores_Women_Var!K36</f>
        <v>409</v>
      </c>
      <c r="I25" s="24">
        <f>Individual_Scores_Women_Var!L36</f>
        <v>410</v>
      </c>
      <c r="J25" s="19">
        <f>SUM(D25:I25)</f>
        <v>2496</v>
      </c>
      <c r="K25" s="24">
        <f>Baker_Scores_Women_Var!H25</f>
        <v>69</v>
      </c>
      <c r="L25" s="24">
        <f>Baker_Scores_Women_Var!I25</f>
        <v>92</v>
      </c>
      <c r="M25" s="24">
        <f>Baker_Scores_Women_Var!J25</f>
        <v>123</v>
      </c>
      <c r="N25" s="24">
        <f>Baker_Scores_Women_Var!K25</f>
        <v>118</v>
      </c>
      <c r="O25" s="24">
        <f>Baker_Scores_Women_Var!L25</f>
        <v>96</v>
      </c>
      <c r="P25" s="50">
        <f>Baker_Scores_Women_Var!M25</f>
        <v>83</v>
      </c>
      <c r="Q25" s="24">
        <f>Baker_Scores_Women_Var!N25</f>
        <v>77</v>
      </c>
      <c r="R25" s="24">
        <f>Baker_Scores_Women_Var!O25</f>
        <v>82</v>
      </c>
      <c r="S25" s="50">
        <f>Baker_Scores_Women_Var!P25</f>
        <v>104</v>
      </c>
      <c r="T25" s="50">
        <f>Baker_Scores_Women_Var!Q25</f>
        <v>109</v>
      </c>
      <c r="U25" s="50">
        <f>Baker_Scores_Women_Var!R25</f>
        <v>78</v>
      </c>
      <c r="V25" s="50">
        <f>Baker_Scores_Women_Var!S25</f>
        <v>74</v>
      </c>
      <c r="W25" s="50">
        <f>Baker_Scores_Women_Var!T25</f>
        <v>109</v>
      </c>
      <c r="X25" s="50">
        <f>Baker_Scores_Women_Var!U25</f>
        <v>86</v>
      </c>
      <c r="Y25" s="50">
        <f>Baker_Scores_Women_Var!V25</f>
        <v>95</v>
      </c>
      <c r="Z25" s="50">
        <f>Baker_Scores_Women_Var!W25</f>
        <v>90</v>
      </c>
      <c r="AA25" s="30">
        <f>SUM(K25:Z25)</f>
        <v>1485</v>
      </c>
      <c r="AB25" s="30">
        <f>J25+AA25</f>
        <v>3981</v>
      </c>
    </row>
    <row r="26" spans="1:143" s="1" customFormat="1" ht="13.9" customHeight="1"/>
    <row r="27" spans="1:143" s="1" customFormat="1" ht="13.9" customHeight="1">
      <c r="B27" s="33" t="s">
        <v>781</v>
      </c>
      <c r="D27" s="76">
        <f t="shared" ref="D27:AB27" si="0">SUM(D12:D25)</f>
        <v>11869</v>
      </c>
      <c r="E27" s="76">
        <f t="shared" si="0"/>
        <v>11074</v>
      </c>
      <c r="F27" s="76">
        <f t="shared" si="0"/>
        <v>11622</v>
      </c>
      <c r="G27" s="76">
        <f t="shared" si="0"/>
        <v>11242</v>
      </c>
      <c r="H27" s="76">
        <f t="shared" si="0"/>
        <v>11222</v>
      </c>
      <c r="I27" s="76">
        <f t="shared" si="0"/>
        <v>11559</v>
      </c>
      <c r="J27" s="77">
        <f t="shared" si="0"/>
        <v>68588</v>
      </c>
      <c r="K27" s="76">
        <f t="shared" si="0"/>
        <v>2197</v>
      </c>
      <c r="L27" s="76">
        <f t="shared" si="0"/>
        <v>2389</v>
      </c>
      <c r="M27" s="76">
        <f t="shared" si="0"/>
        <v>2210</v>
      </c>
      <c r="N27" s="76">
        <f t="shared" si="0"/>
        <v>2282</v>
      </c>
      <c r="O27" s="76">
        <f t="shared" si="0"/>
        <v>2243</v>
      </c>
      <c r="P27" s="76">
        <f t="shared" si="0"/>
        <v>2424</v>
      </c>
      <c r="Q27" s="76">
        <f t="shared" si="0"/>
        <v>2319</v>
      </c>
      <c r="R27" s="76">
        <f t="shared" si="0"/>
        <v>2359</v>
      </c>
      <c r="S27" s="76">
        <f t="shared" si="0"/>
        <v>2238</v>
      </c>
      <c r="T27" s="76">
        <f t="shared" si="0"/>
        <v>2270</v>
      </c>
      <c r="U27" s="76">
        <f t="shared" si="0"/>
        <v>2046</v>
      </c>
      <c r="V27" s="76">
        <f t="shared" si="0"/>
        <v>2226</v>
      </c>
      <c r="W27" s="76">
        <f t="shared" si="0"/>
        <v>2125</v>
      </c>
      <c r="X27" s="76">
        <f t="shared" si="0"/>
        <v>2307</v>
      </c>
      <c r="Y27" s="76">
        <f t="shared" si="0"/>
        <v>2081</v>
      </c>
      <c r="Z27" s="76">
        <f t="shared" si="0"/>
        <v>2249</v>
      </c>
      <c r="AA27" s="77">
        <f t="shared" si="0"/>
        <v>35965</v>
      </c>
      <c r="AB27" s="77">
        <f t="shared" si="0"/>
        <v>104553</v>
      </c>
    </row>
    <row r="28" spans="1:143" s="1" customFormat="1" ht="13.9" customHeight="1">
      <c r="B28" s="33" t="s">
        <v>782</v>
      </c>
      <c r="D28" s="76">
        <f t="shared" ref="D28:AA28" si="1">(D27/14)</f>
        <v>847.78571428571433</v>
      </c>
      <c r="E28" s="76">
        <f t="shared" si="1"/>
        <v>791</v>
      </c>
      <c r="F28" s="76">
        <f t="shared" si="1"/>
        <v>830.14285714285711</v>
      </c>
      <c r="G28" s="76">
        <f t="shared" si="1"/>
        <v>803</v>
      </c>
      <c r="H28" s="76">
        <f t="shared" si="1"/>
        <v>801.57142857142856</v>
      </c>
      <c r="I28" s="76">
        <f t="shared" si="1"/>
        <v>825.64285714285711</v>
      </c>
      <c r="J28" s="77">
        <f t="shared" si="1"/>
        <v>4899.1428571428569</v>
      </c>
      <c r="K28" s="76">
        <f t="shared" si="1"/>
        <v>156.92857142857142</v>
      </c>
      <c r="L28" s="76">
        <f t="shared" si="1"/>
        <v>170.64285714285714</v>
      </c>
      <c r="M28" s="76">
        <f t="shared" si="1"/>
        <v>157.85714285714286</v>
      </c>
      <c r="N28" s="76">
        <f t="shared" si="1"/>
        <v>163</v>
      </c>
      <c r="O28" s="76">
        <f t="shared" si="1"/>
        <v>160.21428571428572</v>
      </c>
      <c r="P28" s="76">
        <f t="shared" si="1"/>
        <v>173.14285714285714</v>
      </c>
      <c r="Q28" s="76">
        <f t="shared" si="1"/>
        <v>165.64285714285714</v>
      </c>
      <c r="R28" s="76">
        <f t="shared" si="1"/>
        <v>168.5</v>
      </c>
      <c r="S28" s="76">
        <f t="shared" si="1"/>
        <v>159.85714285714286</v>
      </c>
      <c r="T28" s="76">
        <f t="shared" si="1"/>
        <v>162.14285714285714</v>
      </c>
      <c r="U28" s="76">
        <f t="shared" si="1"/>
        <v>146.14285714285714</v>
      </c>
      <c r="V28" s="76">
        <f t="shared" si="1"/>
        <v>159</v>
      </c>
      <c r="W28" s="76">
        <f t="shared" si="1"/>
        <v>151.78571428571428</v>
      </c>
      <c r="X28" s="76">
        <f t="shared" si="1"/>
        <v>164.78571428571428</v>
      </c>
      <c r="Y28" s="76">
        <f t="shared" si="1"/>
        <v>148.64285714285714</v>
      </c>
      <c r="Z28" s="76">
        <f t="shared" si="1"/>
        <v>160.64285714285714</v>
      </c>
      <c r="AA28" s="77">
        <f t="shared" si="1"/>
        <v>2568.9285714285716</v>
      </c>
    </row>
    <row r="29" spans="1:143" s="1" customFormat="1" ht="13.9" customHeight="1">
      <c r="B29" s="33" t="s">
        <v>783</v>
      </c>
      <c r="D29" s="76">
        <f t="shared" ref="D29:J29" si="2">IF(D36 = 0, 0,D27/D36)</f>
        <v>174.54411764705881</v>
      </c>
      <c r="E29" s="76">
        <f t="shared" si="2"/>
        <v>162.85294117647058</v>
      </c>
      <c r="F29" s="76">
        <f t="shared" si="2"/>
        <v>173.46268656716418</v>
      </c>
      <c r="G29" s="76">
        <f t="shared" si="2"/>
        <v>167.79104477611941</v>
      </c>
      <c r="H29" s="76">
        <f t="shared" si="2"/>
        <v>167.49253731343285</v>
      </c>
      <c r="I29" s="76">
        <f t="shared" si="2"/>
        <v>172.52238805970148</v>
      </c>
      <c r="J29" s="77">
        <f t="shared" si="2"/>
        <v>169.77227722772278</v>
      </c>
    </row>
    <row r="30" spans="1:143" s="1" customFormat="1" ht="13.9" customHeight="1"/>
    <row r="31" spans="1:143" s="1" customFormat="1" ht="13.9" customHeight="1"/>
    <row r="32" spans="1:143" s="1" customFormat="1" ht="13.9" customHeight="1"/>
    <row r="33" spans="1:10" s="1" customFormat="1" ht="13.9" customHeight="1"/>
    <row r="34" spans="1:10" s="1" customFormat="1" ht="13.9" customHeight="1"/>
    <row r="35" spans="1:10" s="1" customFormat="1" ht="13.9" customHeight="1"/>
    <row r="36" spans="1:10" s="1" customFormat="1" ht="13.9" customHeight="1">
      <c r="D36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</f>
        <v>68</v>
      </c>
      <c r="E36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</f>
        <v>68</v>
      </c>
      <c r="F36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</f>
        <v>67</v>
      </c>
      <c r="G36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</f>
        <v>67</v>
      </c>
      <c r="H36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</f>
        <v>67</v>
      </c>
      <c r="I36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</f>
        <v>67</v>
      </c>
      <c r="J36" s="2">
        <f>SUM(D36:I36)</f>
        <v>404</v>
      </c>
    </row>
    <row r="37" spans="1:10" s="1" customFormat="1" ht="13.9" customHeight="1">
      <c r="A37" s="30"/>
      <c r="B37" s="30" t="s">
        <v>784</v>
      </c>
      <c r="C37" s="30"/>
      <c r="D37" s="30"/>
    </row>
    <row r="38" spans="1:10" s="1" customFormat="1" ht="13.9" customHeight="1">
      <c r="A38" s="30"/>
      <c r="B38" s="30" t="s">
        <v>1</v>
      </c>
      <c r="C38" s="30"/>
      <c r="D38" s="30"/>
    </row>
    <row r="39" spans="1:10" s="1" customFormat="1" ht="13.9" customHeight="1">
      <c r="A39" s="30"/>
      <c r="B39" s="30" t="s">
        <v>793</v>
      </c>
      <c r="C39" s="30"/>
      <c r="D39" s="30"/>
    </row>
    <row r="40" spans="1:10" s="1" customFormat="1" ht="13.9" customHeight="1">
      <c r="A40" s="30"/>
      <c r="B40" s="30"/>
      <c r="C40" s="30"/>
      <c r="D40" s="30" t="s">
        <v>779</v>
      </c>
    </row>
    <row r="41" spans="1:10" s="1" customFormat="1" ht="13.9" customHeight="1">
      <c r="A41" s="78" t="s">
        <v>780</v>
      </c>
      <c r="B41" s="78" t="s">
        <v>735</v>
      </c>
      <c r="C41" s="78"/>
      <c r="D41" s="78" t="s">
        <v>738</v>
      </c>
    </row>
    <row r="42" spans="1:10" s="1" customFormat="1" ht="13.9" customHeight="1">
      <c r="A42" s="13">
        <f t="shared" ref="A42:B55" si="3">A12</f>
        <v>1</v>
      </c>
      <c r="B42" s="13" t="str">
        <f t="shared" si="3"/>
        <v>Pikeville ,University Of V</v>
      </c>
      <c r="D42" s="13">
        <f t="shared" ref="D42:D55" si="4">AB12</f>
        <v>9012</v>
      </c>
    </row>
    <row r="43" spans="1:10" s="1" customFormat="1" ht="13.9" customHeight="1">
      <c r="A43" s="13">
        <f t="shared" si="3"/>
        <v>2</v>
      </c>
      <c r="B43" s="13" t="str">
        <f t="shared" si="3"/>
        <v>Martin Methodist College V</v>
      </c>
      <c r="D43" s="13">
        <f t="shared" si="4"/>
        <v>8441</v>
      </c>
    </row>
    <row r="44" spans="1:10" s="1" customFormat="1" ht="13.9" customHeight="1">
      <c r="A44" s="13">
        <f t="shared" si="3"/>
        <v>3</v>
      </c>
      <c r="B44" s="13" t="str">
        <f t="shared" si="3"/>
        <v>University of the Cumberlands V</v>
      </c>
      <c r="D44" s="13">
        <f t="shared" si="4"/>
        <v>8317</v>
      </c>
    </row>
    <row r="45" spans="1:10" s="1" customFormat="1" ht="13.9" customHeight="1">
      <c r="A45" s="13">
        <f t="shared" si="3"/>
        <v>4</v>
      </c>
      <c r="B45" s="13" t="str">
        <f t="shared" si="3"/>
        <v>Campbellsville University V</v>
      </c>
      <c r="D45" s="13">
        <f t="shared" si="4"/>
        <v>8237</v>
      </c>
    </row>
    <row r="46" spans="1:10" s="1" customFormat="1" ht="13.9" customHeight="1">
      <c r="A46" s="13">
        <f t="shared" si="3"/>
        <v>5</v>
      </c>
      <c r="B46" s="13" t="str">
        <f t="shared" si="3"/>
        <v>Bethel University (TN) V</v>
      </c>
      <c r="D46" s="13">
        <f t="shared" si="4"/>
        <v>7891</v>
      </c>
    </row>
    <row r="47" spans="1:10" s="1" customFormat="1" ht="13.9" customHeight="1">
      <c r="A47" s="13">
        <f t="shared" si="3"/>
        <v>6</v>
      </c>
      <c r="B47" s="13" t="str">
        <f t="shared" si="3"/>
        <v>Thomas More University V</v>
      </c>
      <c r="D47" s="13">
        <f t="shared" si="4"/>
        <v>7794</v>
      </c>
    </row>
    <row r="48" spans="1:10" s="1" customFormat="1" ht="13.9" customHeight="1">
      <c r="A48" s="13">
        <f t="shared" si="3"/>
        <v>7</v>
      </c>
      <c r="B48" s="13" t="str">
        <f t="shared" si="3"/>
        <v>Union College V</v>
      </c>
      <c r="D48" s="13">
        <f t="shared" si="4"/>
        <v>7747</v>
      </c>
    </row>
    <row r="49" spans="1:4" s="1" customFormat="1" ht="13.9" customHeight="1">
      <c r="A49" s="13">
        <f t="shared" si="3"/>
        <v>8</v>
      </c>
      <c r="B49" s="13" t="str">
        <f t="shared" si="3"/>
        <v>Marian University (IN) V</v>
      </c>
      <c r="D49" s="13">
        <f t="shared" si="4"/>
        <v>7733</v>
      </c>
    </row>
    <row r="50" spans="1:4" s="1" customFormat="1" ht="13.9" customHeight="1">
      <c r="A50" s="13">
        <f t="shared" si="3"/>
        <v>9</v>
      </c>
      <c r="B50" s="13" t="str">
        <f t="shared" si="3"/>
        <v>Shawnee State University V</v>
      </c>
      <c r="D50" s="13">
        <f t="shared" si="4"/>
        <v>7693</v>
      </c>
    </row>
    <row r="51" spans="1:4" s="1" customFormat="1" ht="13.9" customHeight="1">
      <c r="A51" s="13">
        <f t="shared" si="3"/>
        <v>10</v>
      </c>
      <c r="B51" s="13" t="str">
        <f t="shared" si="3"/>
        <v>Midway University V</v>
      </c>
      <c r="D51" s="13">
        <f t="shared" si="4"/>
        <v>7496</v>
      </c>
    </row>
    <row r="52" spans="1:4" s="1" customFormat="1" ht="13.9" customHeight="1">
      <c r="A52" s="13">
        <f t="shared" si="3"/>
        <v>11</v>
      </c>
      <c r="B52" s="13" t="str">
        <f t="shared" si="3"/>
        <v>Lindsey Wilson College V</v>
      </c>
      <c r="D52" s="13">
        <f t="shared" si="4"/>
        <v>7459</v>
      </c>
    </row>
    <row r="53" spans="1:4" s="1" customFormat="1" ht="13.9" customHeight="1">
      <c r="A53" s="13">
        <f t="shared" si="3"/>
        <v>12</v>
      </c>
      <c r="B53" s="13" t="str">
        <f t="shared" si="3"/>
        <v>Cumberland University V</v>
      </c>
      <c r="D53" s="13">
        <f t="shared" si="4"/>
        <v>6647</v>
      </c>
    </row>
    <row r="54" spans="1:4" s="1" customFormat="1" ht="13.9" customHeight="1">
      <c r="A54" s="13">
        <f t="shared" si="3"/>
        <v>13</v>
      </c>
      <c r="B54" s="13" t="str">
        <f t="shared" si="3"/>
        <v>Tennessee Wesleyan College V</v>
      </c>
      <c r="D54" s="13">
        <f t="shared" si="4"/>
        <v>6105</v>
      </c>
    </row>
    <row r="55" spans="1:4" s="1" customFormat="1" ht="13.9" customHeight="1">
      <c r="A55" s="13">
        <f t="shared" si="3"/>
        <v>14</v>
      </c>
      <c r="B55" s="13" t="str">
        <f t="shared" si="3"/>
        <v>Blue Mountain College V</v>
      </c>
      <c r="D55" s="13">
        <f t="shared" si="4"/>
        <v>3981</v>
      </c>
    </row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CAHJ/PJd+ZK3CKliE307WxsnxRSNpmaTm87ncOkSFaNGC9HkqY9YI7BCG9e4gnQv6nOhdZgz2eJfBtz32waWmQ==" saltValue="DZodZjOXnDYz1ITELbVyaA==" spinCount="100000" sheet="1" objects="1" scenarios="1"/>
  <sortState xmlns:xlrd2="http://schemas.microsoft.com/office/spreadsheetml/2017/richdata2" ref="A12:AB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95" t="s">
        <v>773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AZ1" s="13" t="s">
        <v>786</v>
      </c>
    </row>
    <row r="2" spans="1:143" s="4" customFormat="1" ht="16.149999999999999" customHeight="1">
      <c r="AZ2" s="13" t="s">
        <v>787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794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420</v>
      </c>
      <c r="C8" s="16"/>
      <c r="D8" s="79"/>
      <c r="E8" s="14" t="s">
        <v>777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9"/>
      <c r="C10" s="69"/>
      <c r="D10" s="19" t="s">
        <v>735</v>
      </c>
      <c r="E10" s="19" t="s">
        <v>735</v>
      </c>
      <c r="F10" s="19" t="s">
        <v>735</v>
      </c>
      <c r="G10" s="19" t="s">
        <v>735</v>
      </c>
      <c r="H10" s="19" t="s">
        <v>735</v>
      </c>
      <c r="I10" s="19" t="s">
        <v>735</v>
      </c>
      <c r="J10" s="19" t="s">
        <v>735</v>
      </c>
      <c r="K10" s="19" t="s">
        <v>778</v>
      </c>
      <c r="L10" s="19" t="s">
        <v>778</v>
      </c>
      <c r="M10" s="19" t="s">
        <v>778</v>
      </c>
      <c r="N10" s="19" t="s">
        <v>778</v>
      </c>
      <c r="O10" s="19" t="s">
        <v>778</v>
      </c>
      <c r="P10" s="19" t="s">
        <v>778</v>
      </c>
      <c r="Q10" s="19" t="s">
        <v>778</v>
      </c>
      <c r="R10" s="19" t="s">
        <v>778</v>
      </c>
      <c r="S10" s="19" t="s">
        <v>778</v>
      </c>
      <c r="T10" s="19" t="s">
        <v>778</v>
      </c>
      <c r="U10" s="19" t="s">
        <v>778</v>
      </c>
      <c r="V10" s="19" t="s">
        <v>778</v>
      </c>
      <c r="W10" s="19" t="s">
        <v>778</v>
      </c>
      <c r="X10" s="19" t="s">
        <v>778</v>
      </c>
      <c r="Y10" s="19" t="s">
        <v>778</v>
      </c>
      <c r="Z10" s="19" t="s">
        <v>778</v>
      </c>
      <c r="AA10" s="19" t="s">
        <v>778</v>
      </c>
      <c r="AB10" s="19" t="s">
        <v>779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780</v>
      </c>
      <c r="B11" s="19" t="s">
        <v>735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738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738</v>
      </c>
      <c r="AB11" s="19" t="s">
        <v>738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RANK(AB12,$AB$12:$AB$17)</f>
        <v>1</v>
      </c>
      <c r="B12" s="64" t="s">
        <v>761</v>
      </c>
      <c r="C12" s="64"/>
      <c r="D12" s="24">
        <f>Individual_Scores_Women_JV!G49</f>
        <v>907</v>
      </c>
      <c r="E12" s="24">
        <f>Individual_Scores_Women_JV!H49</f>
        <v>1033</v>
      </c>
      <c r="F12" s="24">
        <f>Individual_Scores_Women_JV!I49</f>
        <v>866</v>
      </c>
      <c r="G12" s="24">
        <f>Individual_Scores_Women_JV!J49</f>
        <v>999</v>
      </c>
      <c r="H12" s="24">
        <f>Individual_Scores_Women_JV!K49</f>
        <v>925</v>
      </c>
      <c r="I12" s="24">
        <f>Individual_Scores_Women_JV!L49</f>
        <v>744</v>
      </c>
      <c r="J12" s="19">
        <f>SUM(D12:I12)</f>
        <v>5474</v>
      </c>
      <c r="K12" s="24">
        <f>Baker_Scores_Women_JV!H38</f>
        <v>138</v>
      </c>
      <c r="L12" s="24">
        <f>Baker_Scores_Women_JV!I38</f>
        <v>179</v>
      </c>
      <c r="M12" s="24">
        <f>Baker_Scores_Women_JV!J38</f>
        <v>157</v>
      </c>
      <c r="N12" s="24">
        <f>Baker_Scores_Women_JV!K38</f>
        <v>186</v>
      </c>
      <c r="O12" s="24">
        <f>Baker_Scores_Women_JV!L38</f>
        <v>164</v>
      </c>
      <c r="P12" s="50">
        <f>Baker_Scores_Women_JV!M38</f>
        <v>171</v>
      </c>
      <c r="Q12" s="24">
        <f>Baker_Scores_Women_JV!N38</f>
        <v>182</v>
      </c>
      <c r="R12" s="24">
        <f>Baker_Scores_Women_JV!O38</f>
        <v>165</v>
      </c>
      <c r="S12" s="50">
        <f>Baker_Scores_Women_JV!P38</f>
        <v>181</v>
      </c>
      <c r="T12" s="50">
        <f>Baker_Scores_Women_JV!Q38</f>
        <v>206</v>
      </c>
      <c r="U12" s="50">
        <f>Baker_Scores_Women_JV!R38</f>
        <v>168</v>
      </c>
      <c r="V12" s="50">
        <f>Baker_Scores_Women_JV!S38</f>
        <v>163</v>
      </c>
      <c r="W12" s="50">
        <f>Baker_Scores_Women_JV!T38</f>
        <v>190</v>
      </c>
      <c r="X12" s="50">
        <f>Baker_Scores_Women_JV!U38</f>
        <v>143</v>
      </c>
      <c r="Y12" s="50">
        <f>Baker_Scores_Women_JV!V38</f>
        <v>160</v>
      </c>
      <c r="Z12" s="50">
        <f>Baker_Scores_Women_JV!W38</f>
        <v>191</v>
      </c>
      <c r="AA12" s="30">
        <f>SUM(K12:Z12)</f>
        <v>2744</v>
      </c>
      <c r="AB12" s="30">
        <f>J12+AA12</f>
        <v>8218</v>
      </c>
    </row>
    <row r="13" spans="1:143" s="1" customFormat="1" ht="13.9" customHeight="1">
      <c r="A13" s="13">
        <f t="array" ref="A13">RANK(AB13,$AB$12:$AB$17)</f>
        <v>2</v>
      </c>
      <c r="B13" s="64" t="s">
        <v>760</v>
      </c>
      <c r="C13" s="64"/>
      <c r="D13" s="24">
        <f>Individual_Scores_Women_JV!G36</f>
        <v>839</v>
      </c>
      <c r="E13" s="24">
        <f>Individual_Scores_Women_JV!H36</f>
        <v>857</v>
      </c>
      <c r="F13" s="24">
        <f>Individual_Scores_Women_JV!I36</f>
        <v>838</v>
      </c>
      <c r="G13" s="24">
        <f>Individual_Scores_Women_JV!J36</f>
        <v>832</v>
      </c>
      <c r="H13" s="24">
        <f>Individual_Scores_Women_JV!K36</f>
        <v>866</v>
      </c>
      <c r="I13" s="24">
        <f>Individual_Scores_Women_JV!L36</f>
        <v>813</v>
      </c>
      <c r="J13" s="19">
        <f>SUM(D13:I13)</f>
        <v>5045</v>
      </c>
      <c r="K13" s="24">
        <f>Baker_Scores_Women_JV!H25</f>
        <v>165</v>
      </c>
      <c r="L13" s="24">
        <f>Baker_Scores_Women_JV!I25</f>
        <v>162</v>
      </c>
      <c r="M13" s="24">
        <f>Baker_Scores_Women_JV!J25</f>
        <v>148</v>
      </c>
      <c r="N13" s="24">
        <f>Baker_Scores_Women_JV!K25</f>
        <v>148</v>
      </c>
      <c r="O13" s="24">
        <f>Baker_Scores_Women_JV!L25</f>
        <v>185</v>
      </c>
      <c r="P13" s="50">
        <f>Baker_Scores_Women_JV!M25</f>
        <v>188</v>
      </c>
      <c r="Q13" s="24">
        <f>Baker_Scores_Women_JV!N25</f>
        <v>198</v>
      </c>
      <c r="R13" s="24">
        <f>Baker_Scores_Women_JV!O25</f>
        <v>162</v>
      </c>
      <c r="S13" s="50">
        <f>Baker_Scores_Women_JV!P25</f>
        <v>169</v>
      </c>
      <c r="T13" s="50">
        <f>Baker_Scores_Women_JV!Q25</f>
        <v>156</v>
      </c>
      <c r="U13" s="50">
        <f>Baker_Scores_Women_JV!R25</f>
        <v>185</v>
      </c>
      <c r="V13" s="50">
        <f>Baker_Scores_Women_JV!S25</f>
        <v>189</v>
      </c>
      <c r="W13" s="50">
        <f>Baker_Scores_Women_JV!T25</f>
        <v>179</v>
      </c>
      <c r="X13" s="50">
        <f>Baker_Scores_Women_JV!U25</f>
        <v>159</v>
      </c>
      <c r="Y13" s="50">
        <f>Baker_Scores_Women_JV!V25</f>
        <v>118</v>
      </c>
      <c r="Z13" s="50">
        <f>Baker_Scores_Women_JV!W25</f>
        <v>178</v>
      </c>
      <c r="AA13" s="30">
        <f>SUM(K13:Z13)</f>
        <v>2689</v>
      </c>
      <c r="AB13" s="30">
        <f>J13+AA13</f>
        <v>7734</v>
      </c>
    </row>
    <row r="14" spans="1:143" s="1" customFormat="1" ht="13.9" customHeight="1">
      <c r="A14" s="13">
        <f t="array" ref="A14">RANK(AB14,$AB$12:$AB$17)</f>
        <v>3</v>
      </c>
      <c r="B14" s="64" t="s">
        <v>758</v>
      </c>
      <c r="C14" s="64"/>
      <c r="D14" s="24">
        <f>Individual_Scores_Women_JV!G23</f>
        <v>765</v>
      </c>
      <c r="E14" s="24">
        <f>Individual_Scores_Women_JV!H23</f>
        <v>705</v>
      </c>
      <c r="F14" s="24">
        <f>Individual_Scores_Women_JV!I23</f>
        <v>747</v>
      </c>
      <c r="G14" s="24">
        <f>Individual_Scores_Women_JV!J23</f>
        <v>778</v>
      </c>
      <c r="H14" s="24">
        <f>Individual_Scores_Women_JV!K23</f>
        <v>750</v>
      </c>
      <c r="I14" s="24">
        <f>Individual_Scores_Women_JV!L23</f>
        <v>828</v>
      </c>
      <c r="J14" s="19">
        <f>SUM(D14:I14)</f>
        <v>4573</v>
      </c>
      <c r="K14" s="24">
        <f>Baker_Scores_Women_JV!H12</f>
        <v>143</v>
      </c>
      <c r="L14" s="24">
        <f>Baker_Scores_Women_JV!I12</f>
        <v>157</v>
      </c>
      <c r="M14" s="24">
        <f>Baker_Scores_Women_JV!J12</f>
        <v>144</v>
      </c>
      <c r="N14" s="24">
        <f>Baker_Scores_Women_JV!K12</f>
        <v>145</v>
      </c>
      <c r="O14" s="24">
        <f>Baker_Scores_Women_JV!L12</f>
        <v>124</v>
      </c>
      <c r="P14" s="50">
        <f>Baker_Scores_Women_JV!M12</f>
        <v>164</v>
      </c>
      <c r="Q14" s="24">
        <f>Baker_Scores_Women_JV!N12</f>
        <v>120</v>
      </c>
      <c r="R14" s="24">
        <f>Baker_Scores_Women_JV!O12</f>
        <v>146</v>
      </c>
      <c r="S14" s="50">
        <f>Baker_Scores_Women_JV!P12</f>
        <v>138</v>
      </c>
      <c r="T14" s="50">
        <f>Baker_Scores_Women_JV!Q12</f>
        <v>149</v>
      </c>
      <c r="U14" s="50">
        <f>Baker_Scores_Women_JV!R12</f>
        <v>160</v>
      </c>
      <c r="V14" s="50">
        <f>Baker_Scores_Women_JV!S12</f>
        <v>213</v>
      </c>
      <c r="W14" s="50">
        <f>Baker_Scores_Women_JV!T12</f>
        <v>169</v>
      </c>
      <c r="X14" s="50">
        <f>Baker_Scores_Women_JV!U12</f>
        <v>126</v>
      </c>
      <c r="Y14" s="50">
        <f>Baker_Scores_Women_JV!V12</f>
        <v>172</v>
      </c>
      <c r="Z14" s="50">
        <f>Baker_Scores_Women_JV!W12</f>
        <v>136</v>
      </c>
      <c r="AA14" s="30">
        <f>SUM(K14:Z14)</f>
        <v>2406</v>
      </c>
      <c r="AB14" s="30">
        <f>J14+AA14</f>
        <v>6979</v>
      </c>
    </row>
    <row r="15" spans="1:143" s="1" customFormat="1" ht="13.9" customHeight="1">
      <c r="A15" s="13">
        <f t="array" ref="A15">RANK(AB15,$AB$12:$AB$17)</f>
        <v>4</v>
      </c>
      <c r="B15" s="1" t="s">
        <v>763</v>
      </c>
      <c r="D15" s="24">
        <f>Individual_Scores_Women_JV!G75</f>
        <v>741</v>
      </c>
      <c r="E15" s="24">
        <f>Individual_Scores_Women_JV!H75</f>
        <v>754</v>
      </c>
      <c r="F15" s="24">
        <f>Individual_Scores_Women_JV!I75</f>
        <v>692</v>
      </c>
      <c r="G15" s="24">
        <f>Individual_Scores_Women_JV!J75</f>
        <v>631</v>
      </c>
      <c r="H15" s="24">
        <f>Individual_Scores_Women_JV!K75</f>
        <v>794</v>
      </c>
      <c r="I15" s="24">
        <f>Individual_Scores_Women_JV!L75</f>
        <v>717</v>
      </c>
      <c r="J15" s="19">
        <f>SUM(D15:I15)</f>
        <v>4329</v>
      </c>
      <c r="K15" s="24">
        <f>Baker_Scores_Women_JV!H64</f>
        <v>132</v>
      </c>
      <c r="L15" s="24">
        <f>Baker_Scores_Women_JV!I64</f>
        <v>165</v>
      </c>
      <c r="M15" s="24">
        <f>Baker_Scores_Women_JV!J64</f>
        <v>135</v>
      </c>
      <c r="N15" s="24">
        <f>Baker_Scores_Women_JV!K64</f>
        <v>178</v>
      </c>
      <c r="O15" s="24">
        <f>Baker_Scores_Women_JV!L64</f>
        <v>141</v>
      </c>
      <c r="P15" s="50">
        <f>Baker_Scores_Women_JV!M64</f>
        <v>199</v>
      </c>
      <c r="Q15" s="24">
        <f>Baker_Scores_Women_JV!N64</f>
        <v>126</v>
      </c>
      <c r="R15" s="24">
        <f>Baker_Scores_Women_JV!O64</f>
        <v>140</v>
      </c>
      <c r="S15" s="50">
        <f>Baker_Scores_Women_JV!P64</f>
        <v>138</v>
      </c>
      <c r="T15" s="50">
        <f>Baker_Scores_Women_JV!Q64</f>
        <v>133</v>
      </c>
      <c r="U15" s="50">
        <f>Baker_Scores_Women_JV!R64</f>
        <v>165</v>
      </c>
      <c r="V15" s="50">
        <f>Baker_Scores_Women_JV!S64</f>
        <v>189</v>
      </c>
      <c r="W15" s="50">
        <f>Baker_Scores_Women_JV!T64</f>
        <v>141</v>
      </c>
      <c r="X15" s="50">
        <f>Baker_Scores_Women_JV!U64</f>
        <v>180</v>
      </c>
      <c r="Y15" s="50">
        <f>Baker_Scores_Women_JV!V64</f>
        <v>141</v>
      </c>
      <c r="Z15" s="50">
        <f>Baker_Scores_Women_JV!W64</f>
        <v>193</v>
      </c>
      <c r="AA15" s="30">
        <f>SUM(K15:Z15)</f>
        <v>2496</v>
      </c>
      <c r="AB15" s="30">
        <f>J15+AA15</f>
        <v>6825</v>
      </c>
    </row>
    <row r="16" spans="1:143" s="1" customFormat="1" ht="13.9" customHeight="1">
      <c r="A16" s="13">
        <f t="array" ref="A16">RANK(AB16,$AB$12:$AB$17)</f>
        <v>5</v>
      </c>
      <c r="B16" s="64" t="s">
        <v>762</v>
      </c>
      <c r="C16" s="64"/>
      <c r="D16" s="24">
        <f>Individual_Scores_Women_JV!G62</f>
        <v>616</v>
      </c>
      <c r="E16" s="24">
        <f>Individual_Scores_Women_JV!H62</f>
        <v>562</v>
      </c>
      <c r="F16" s="24">
        <f>Individual_Scores_Women_JV!I62</f>
        <v>467</v>
      </c>
      <c r="G16" s="24">
        <f>Individual_Scores_Women_JV!J62</f>
        <v>532</v>
      </c>
      <c r="H16" s="24">
        <f>Individual_Scores_Women_JV!K62</f>
        <v>529</v>
      </c>
      <c r="I16" s="24">
        <f>Individual_Scores_Women_JV!L62</f>
        <v>557</v>
      </c>
      <c r="J16" s="19">
        <f>SUM(D16:I16)</f>
        <v>3263</v>
      </c>
      <c r="K16" s="24">
        <f>Baker_Scores_Women_JV!H51</f>
        <v>96</v>
      </c>
      <c r="L16" s="24">
        <f>Baker_Scores_Women_JV!I51</f>
        <v>116</v>
      </c>
      <c r="M16" s="24">
        <f>Baker_Scores_Women_JV!J51</f>
        <v>89</v>
      </c>
      <c r="N16" s="24">
        <f>Baker_Scores_Women_JV!K51</f>
        <v>102</v>
      </c>
      <c r="O16" s="24">
        <f>Baker_Scores_Women_JV!L51</f>
        <v>85</v>
      </c>
      <c r="P16" s="50">
        <f>Baker_Scores_Women_JV!M51</f>
        <v>85</v>
      </c>
      <c r="Q16" s="24">
        <f>Baker_Scores_Women_JV!N51</f>
        <v>86</v>
      </c>
      <c r="R16" s="24">
        <f>Baker_Scores_Women_JV!O51</f>
        <v>85</v>
      </c>
      <c r="S16" s="50">
        <f>Baker_Scores_Women_JV!P51</f>
        <v>132</v>
      </c>
      <c r="T16" s="50">
        <f>Baker_Scores_Women_JV!Q51</f>
        <v>141</v>
      </c>
      <c r="U16" s="50">
        <f>Baker_Scores_Women_JV!R51</f>
        <v>109</v>
      </c>
      <c r="V16" s="50">
        <f>Baker_Scores_Women_JV!S51</f>
        <v>106</v>
      </c>
      <c r="W16" s="50">
        <f>Baker_Scores_Women_JV!T51</f>
        <v>75</v>
      </c>
      <c r="X16" s="50">
        <f>Baker_Scores_Women_JV!U51</f>
        <v>102</v>
      </c>
      <c r="Y16" s="50">
        <f>Baker_Scores_Women_JV!V51</f>
        <v>120</v>
      </c>
      <c r="Z16" s="50">
        <f>Baker_Scores_Women_JV!W51</f>
        <v>95</v>
      </c>
      <c r="AA16" s="30">
        <f>SUM(K16:Z16)</f>
        <v>1624</v>
      </c>
      <c r="AB16" s="30">
        <f>J16+AA16</f>
        <v>4887</v>
      </c>
    </row>
    <row r="17" spans="1:143" s="1" customFormat="1" ht="13.9" customHeight="1">
      <c r="A17" s="24"/>
      <c r="B17" s="64" t="s">
        <v>30</v>
      </c>
      <c r="C17" s="64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>
      <c r="B18" s="79" t="s">
        <v>781</v>
      </c>
      <c r="C18" s="64"/>
      <c r="D18" s="85">
        <f t="shared" ref="D18:AB18" si="0">SUM(D12:D16)</f>
        <v>3868</v>
      </c>
      <c r="E18" s="76">
        <f t="shared" si="0"/>
        <v>3911</v>
      </c>
      <c r="F18" s="76">
        <f t="shared" si="0"/>
        <v>3610</v>
      </c>
      <c r="G18" s="76">
        <f t="shared" si="0"/>
        <v>3772</v>
      </c>
      <c r="H18" s="76">
        <f t="shared" si="0"/>
        <v>3864</v>
      </c>
      <c r="I18" s="76">
        <f t="shared" si="0"/>
        <v>3659</v>
      </c>
      <c r="J18" s="77">
        <f t="shared" si="0"/>
        <v>22684</v>
      </c>
      <c r="K18" s="76">
        <f t="shared" si="0"/>
        <v>674</v>
      </c>
      <c r="L18" s="76">
        <f t="shared" si="0"/>
        <v>779</v>
      </c>
      <c r="M18" s="76">
        <f t="shared" si="0"/>
        <v>673</v>
      </c>
      <c r="N18" s="76">
        <f t="shared" si="0"/>
        <v>759</v>
      </c>
      <c r="O18" s="76">
        <f t="shared" si="0"/>
        <v>699</v>
      </c>
      <c r="P18" s="76">
        <f t="shared" si="0"/>
        <v>807</v>
      </c>
      <c r="Q18" s="76">
        <f t="shared" si="0"/>
        <v>712</v>
      </c>
      <c r="R18" s="76">
        <f t="shared" si="0"/>
        <v>698</v>
      </c>
      <c r="S18" s="76">
        <f t="shared" si="0"/>
        <v>758</v>
      </c>
      <c r="T18" s="76">
        <f t="shared" si="0"/>
        <v>785</v>
      </c>
      <c r="U18" s="76">
        <f t="shared" si="0"/>
        <v>787</v>
      </c>
      <c r="V18" s="76">
        <f t="shared" si="0"/>
        <v>860</v>
      </c>
      <c r="W18" s="76">
        <f t="shared" si="0"/>
        <v>754</v>
      </c>
      <c r="X18" s="76">
        <f t="shared" si="0"/>
        <v>710</v>
      </c>
      <c r="Y18" s="76">
        <f t="shared" si="0"/>
        <v>711</v>
      </c>
      <c r="Z18" s="76">
        <f t="shared" si="0"/>
        <v>793</v>
      </c>
      <c r="AA18" s="77">
        <f t="shared" si="0"/>
        <v>11959</v>
      </c>
      <c r="AB18" s="77">
        <f t="shared" si="0"/>
        <v>34643</v>
      </c>
    </row>
    <row r="19" spans="1:143" s="1" customFormat="1" ht="13.9" customHeight="1">
      <c r="A19" s="24"/>
      <c r="B19" s="8" t="s">
        <v>782</v>
      </c>
      <c r="C19" s="21"/>
      <c r="D19" s="85">
        <f t="shared" ref="D19:AA19" si="1">(D18/5)</f>
        <v>773.6</v>
      </c>
      <c r="E19" s="85">
        <f t="shared" si="1"/>
        <v>782.2</v>
      </c>
      <c r="F19" s="85">
        <f t="shared" si="1"/>
        <v>722</v>
      </c>
      <c r="G19" s="85">
        <f t="shared" si="1"/>
        <v>754.4</v>
      </c>
      <c r="H19" s="85">
        <f t="shared" si="1"/>
        <v>772.8</v>
      </c>
      <c r="I19" s="85">
        <f t="shared" si="1"/>
        <v>731.8</v>
      </c>
      <c r="J19" s="86">
        <f t="shared" si="1"/>
        <v>4536.8</v>
      </c>
      <c r="K19" s="85">
        <f t="shared" si="1"/>
        <v>134.80000000000001</v>
      </c>
      <c r="L19" s="85">
        <f t="shared" si="1"/>
        <v>155.80000000000001</v>
      </c>
      <c r="M19" s="85">
        <f t="shared" si="1"/>
        <v>134.6</v>
      </c>
      <c r="N19" s="85">
        <f t="shared" si="1"/>
        <v>151.80000000000001</v>
      </c>
      <c r="O19" s="85">
        <f t="shared" si="1"/>
        <v>139.80000000000001</v>
      </c>
      <c r="P19" s="85">
        <f t="shared" si="1"/>
        <v>161.4</v>
      </c>
      <c r="Q19" s="85">
        <f t="shared" si="1"/>
        <v>142.4</v>
      </c>
      <c r="R19" s="85">
        <f t="shared" si="1"/>
        <v>139.6</v>
      </c>
      <c r="S19" s="85">
        <f t="shared" si="1"/>
        <v>151.6</v>
      </c>
      <c r="T19" s="85">
        <f t="shared" si="1"/>
        <v>157</v>
      </c>
      <c r="U19" s="85">
        <f t="shared" si="1"/>
        <v>157.4</v>
      </c>
      <c r="V19" s="85">
        <f t="shared" si="1"/>
        <v>172</v>
      </c>
      <c r="W19" s="85">
        <f t="shared" si="1"/>
        <v>150.80000000000001</v>
      </c>
      <c r="X19" s="85">
        <f t="shared" si="1"/>
        <v>142</v>
      </c>
      <c r="Y19" s="85">
        <f t="shared" si="1"/>
        <v>142.19999999999999</v>
      </c>
      <c r="Z19" s="85">
        <f t="shared" si="1"/>
        <v>158.6</v>
      </c>
      <c r="AA19" s="86">
        <f t="shared" si="1"/>
        <v>2391.8000000000002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79" t="s">
        <v>783</v>
      </c>
      <c r="C20" s="21"/>
      <c r="D20" s="85">
        <f t="shared" ref="D20:J20" si="2">IF(D27 = 0, 0,D18/D27)</f>
        <v>161.16666666666666</v>
      </c>
      <c r="E20" s="85">
        <f t="shared" si="2"/>
        <v>162.95833333333334</v>
      </c>
      <c r="F20" s="85">
        <f t="shared" si="2"/>
        <v>156.95652173913044</v>
      </c>
      <c r="G20" s="85">
        <f t="shared" si="2"/>
        <v>164</v>
      </c>
      <c r="H20" s="85">
        <f t="shared" si="2"/>
        <v>161</v>
      </c>
      <c r="I20" s="85">
        <f t="shared" si="2"/>
        <v>152.45833333333334</v>
      </c>
      <c r="J20" s="86">
        <f t="shared" si="2"/>
        <v>159.74647887323943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75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24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24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23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23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24</v>
      </c>
      <c r="I27" s="2">
        <f>COUNTIF(Individual_Scores_Women_JV!L12:L22, "&gt;0")+COUNTIF(Individual_Scores_Women_JV!L25:L35, "&gt;0")+COUNTIF(Individual_Scores_Women_JV!L38:L48, "&gt;0")+COUNTIF(Individual_Scores_Women_JV!L51:L61, "&gt;0")+COUNTIF(Individual_Scores_Women_JV!L64:L74, "&gt;0")</f>
        <v>24</v>
      </c>
      <c r="J27" s="2">
        <f>SUM(D27:I27)</f>
        <v>142</v>
      </c>
    </row>
    <row r="28" spans="1:143" s="1" customFormat="1" ht="13.9" customHeight="1">
      <c r="A28" s="30"/>
      <c r="B28" s="30" t="s">
        <v>784</v>
      </c>
      <c r="C28" s="30"/>
      <c r="D28" s="30"/>
    </row>
    <row r="29" spans="1:143" s="1" customFormat="1" ht="13.9" customHeight="1">
      <c r="A29" s="30"/>
      <c r="B29" s="30" t="s">
        <v>1</v>
      </c>
      <c r="C29" s="30"/>
      <c r="D29" s="30"/>
    </row>
    <row r="30" spans="1:143" s="1" customFormat="1" ht="13.9" customHeight="1">
      <c r="A30" s="30"/>
      <c r="B30" s="30" t="s">
        <v>795</v>
      </c>
      <c r="C30" s="30"/>
      <c r="D30" s="30"/>
    </row>
    <row r="31" spans="1:143" s="1" customFormat="1" ht="13.9" customHeight="1">
      <c r="A31" s="30"/>
      <c r="B31" s="30"/>
      <c r="C31" s="30"/>
      <c r="D31" s="30" t="s">
        <v>779</v>
      </c>
    </row>
    <row r="32" spans="1:143" s="1" customFormat="1" ht="13.9" customHeight="1">
      <c r="A32" s="78" t="s">
        <v>780</v>
      </c>
      <c r="B32" s="78" t="s">
        <v>735</v>
      </c>
      <c r="C32" s="78"/>
      <c r="D32" s="78" t="s">
        <v>738</v>
      </c>
    </row>
    <row r="33" spans="1:4" s="1" customFormat="1" ht="13.9" customHeight="1">
      <c r="A33" s="13">
        <f t="shared" ref="A33:B37" si="3">A12</f>
        <v>1</v>
      </c>
      <c r="B33" s="13" t="str">
        <f t="shared" si="3"/>
        <v>Pikeville ,University Of JV1</v>
      </c>
      <c r="D33" s="13">
        <f>AB12</f>
        <v>8218</v>
      </c>
    </row>
    <row r="34" spans="1:4" s="1" customFormat="1" ht="13.9" customHeight="1">
      <c r="A34" s="13">
        <f t="shared" si="3"/>
        <v>2</v>
      </c>
      <c r="B34" s="13" t="str">
        <f t="shared" si="3"/>
        <v>Midway University JV1</v>
      </c>
      <c r="D34" s="13">
        <f>AB13</f>
        <v>7734</v>
      </c>
    </row>
    <row r="35" spans="1:4" s="1" customFormat="1" ht="13.9" customHeight="1">
      <c r="A35" s="13">
        <f t="shared" si="3"/>
        <v>3</v>
      </c>
      <c r="B35" s="13" t="str">
        <f t="shared" si="3"/>
        <v>Bethel University (TN) JV1</v>
      </c>
      <c r="D35" s="13">
        <f>AB14</f>
        <v>6979</v>
      </c>
    </row>
    <row r="36" spans="1:4" s="1" customFormat="1" ht="13.9" customHeight="1">
      <c r="A36" s="13">
        <f t="shared" si="3"/>
        <v>4</v>
      </c>
      <c r="B36" s="13" t="str">
        <f t="shared" si="3"/>
        <v>University of the Cumberlands JV1</v>
      </c>
      <c r="D36" s="13">
        <f>AB15</f>
        <v>6825</v>
      </c>
    </row>
    <row r="37" spans="1:4" s="1" customFormat="1" ht="13.9" customHeight="1">
      <c r="A37" s="13">
        <f t="shared" si="3"/>
        <v>5</v>
      </c>
      <c r="B37" s="13" t="str">
        <f t="shared" si="3"/>
        <v>Thomas More University JV1</v>
      </c>
      <c r="D37" s="13">
        <f>AB16</f>
        <v>4887</v>
      </c>
    </row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wjE9TuyOwKf0B89nZGRNvV1m5DwbIBy4u0VHRBCiEm3Wj77xJGH+pTRZV4Kkn2oNDd4e4/o9XKLbZhsPHndJ9Q==" saltValue="InHWlPdujfKuZ4+vYujJcA==" spinCount="100000" sheet="1" objects="1" scenarios="1"/>
  <sortState xmlns:xlrd2="http://schemas.microsoft.com/office/spreadsheetml/2017/richdata2" ref="A12:AB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B30" sqref="B30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7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95" t="s">
        <v>796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88"/>
      <c r="T1" s="88"/>
      <c r="U1" s="12"/>
      <c r="V1" s="12"/>
      <c r="W1" s="12"/>
      <c r="X1" s="12"/>
      <c r="Y1" s="12"/>
      <c r="Z1" s="12"/>
      <c r="AA1" s="46">
        <v>20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797</v>
      </c>
      <c r="EC1" s="13" t="s">
        <v>798</v>
      </c>
      <c r="ED1" s="13" t="s">
        <v>799</v>
      </c>
      <c r="EE1" s="13" t="s">
        <v>800</v>
      </c>
      <c r="EF1" s="13" t="s">
        <v>776</v>
      </c>
      <c r="EG1" s="13" t="s">
        <v>801</v>
      </c>
      <c r="EH1" s="13" t="s">
        <v>802</v>
      </c>
      <c r="EI1" s="13" t="s">
        <v>803</v>
      </c>
      <c r="EJ1" s="13" t="s">
        <v>804</v>
      </c>
      <c r="EK1" s="13" t="s">
        <v>805</v>
      </c>
    </row>
    <row r="2" spans="1:141" s="52" customFormat="1" ht="15.6" customHeight="1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806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807</v>
      </c>
      <c r="EC2" s="13" t="s">
        <v>808</v>
      </c>
      <c r="ED2" s="13" t="s">
        <v>809</v>
      </c>
      <c r="EE2" s="13" t="s">
        <v>810</v>
      </c>
      <c r="EF2" s="13" t="s">
        <v>776</v>
      </c>
      <c r="EG2" s="13" t="s">
        <v>811</v>
      </c>
      <c r="EH2" s="13" t="s">
        <v>812</v>
      </c>
      <c r="EI2" s="13" t="s">
        <v>813</v>
      </c>
      <c r="EJ2" s="13" t="s">
        <v>814</v>
      </c>
      <c r="EK2" s="13" t="s">
        <v>805</v>
      </c>
    </row>
    <row r="3" spans="1:141" s="52" customFormat="1" ht="16.149999999999999" customHeight="1">
      <c r="B3" s="8" t="s">
        <v>1</v>
      </c>
      <c r="C3" s="9"/>
      <c r="D3" s="9"/>
      <c r="E3" s="8" t="s">
        <v>13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815</v>
      </c>
      <c r="AB3" s="46" t="s">
        <v>816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817</v>
      </c>
      <c r="EC3" s="13" t="s">
        <v>818</v>
      </c>
      <c r="ED3" s="13" t="s">
        <v>819</v>
      </c>
      <c r="EE3" s="13" t="s">
        <v>820</v>
      </c>
      <c r="EF3" s="13" t="s">
        <v>776</v>
      </c>
      <c r="EG3" s="13" t="s">
        <v>821</v>
      </c>
      <c r="EH3" s="13" t="s">
        <v>822</v>
      </c>
      <c r="EI3" s="13" t="s">
        <v>823</v>
      </c>
      <c r="EJ3" s="13" t="s">
        <v>824</v>
      </c>
      <c r="EK3" s="13" t="s">
        <v>805</v>
      </c>
    </row>
    <row r="4" spans="1:141" s="52" customFormat="1" ht="16.149999999999999" customHeight="1">
      <c r="B4" s="8" t="s">
        <v>2</v>
      </c>
      <c r="C4" s="8" t="s">
        <v>3</v>
      </c>
      <c r="E4" s="8" t="s">
        <v>16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10</v>
      </c>
      <c r="EB4" s="13" t="s">
        <v>825</v>
      </c>
      <c r="EC4" s="13" t="s">
        <v>826</v>
      </c>
      <c r="ED4" s="13" t="s">
        <v>827</v>
      </c>
      <c r="EE4" s="13" t="s">
        <v>828</v>
      </c>
      <c r="EF4" s="13" t="s">
        <v>776</v>
      </c>
      <c r="EG4" s="13" t="s">
        <v>829</v>
      </c>
      <c r="EH4" s="13" t="s">
        <v>830</v>
      </c>
      <c r="EI4" s="13" t="s">
        <v>831</v>
      </c>
      <c r="EJ4" s="13" t="s">
        <v>832</v>
      </c>
      <c r="EK4" s="13" t="s">
        <v>805</v>
      </c>
    </row>
    <row r="5" spans="1:141" s="52" customFormat="1" ht="16.149999999999999" customHeight="1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833</v>
      </c>
      <c r="EC5" s="13" t="s">
        <v>834</v>
      </c>
      <c r="ED5" s="13" t="s">
        <v>835</v>
      </c>
      <c r="EE5" s="13" t="s">
        <v>836</v>
      </c>
      <c r="EF5" s="13" t="s">
        <v>776</v>
      </c>
      <c r="EG5" s="13" t="s">
        <v>837</v>
      </c>
      <c r="EH5" s="13" t="s">
        <v>838</v>
      </c>
      <c r="EI5" s="13" t="s">
        <v>839</v>
      </c>
      <c r="EJ5" s="13" t="s">
        <v>840</v>
      </c>
      <c r="EK5" s="13" t="s">
        <v>805</v>
      </c>
    </row>
    <row r="6" spans="1:141" s="52" customFormat="1" ht="16.149999999999999" customHeight="1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841</v>
      </c>
      <c r="EC6" s="13" t="s">
        <v>842</v>
      </c>
      <c r="ED6" s="13" t="s">
        <v>843</v>
      </c>
      <c r="EE6" s="13" t="s">
        <v>844</v>
      </c>
      <c r="EF6" s="13" t="s">
        <v>776</v>
      </c>
      <c r="EG6" s="13" t="s">
        <v>845</v>
      </c>
      <c r="EH6" s="13" t="s">
        <v>846</v>
      </c>
      <c r="EI6" s="13" t="s">
        <v>847</v>
      </c>
      <c r="EJ6" s="13" t="s">
        <v>848</v>
      </c>
      <c r="EK6" s="13" t="s">
        <v>805</v>
      </c>
    </row>
    <row r="7" spans="1:141" s="52" customFormat="1" ht="15.6" hidden="1" customHeight="1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849</v>
      </c>
      <c r="EC7" s="13" t="s">
        <v>850</v>
      </c>
      <c r="ED7" s="13" t="s">
        <v>851</v>
      </c>
      <c r="EE7" s="13" t="s">
        <v>852</v>
      </c>
      <c r="EF7" s="13" t="s">
        <v>776</v>
      </c>
      <c r="EG7" s="13" t="s">
        <v>853</v>
      </c>
      <c r="EH7" s="13" t="s">
        <v>854</v>
      </c>
      <c r="EI7" s="13" t="s">
        <v>855</v>
      </c>
      <c r="EJ7" s="13" t="s">
        <v>856</v>
      </c>
      <c r="EK7" s="13" t="s">
        <v>805</v>
      </c>
    </row>
    <row r="8" spans="1:141" s="52" customFormat="1" ht="16.149999999999999" customHeight="1">
      <c r="A8" s="55"/>
      <c r="B8" s="16" t="s">
        <v>19</v>
      </c>
      <c r="C8" s="55"/>
      <c r="D8" s="55"/>
      <c r="E8" s="79" t="s">
        <v>777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857</v>
      </c>
      <c r="EC8" s="13" t="s">
        <v>858</v>
      </c>
      <c r="ED8" s="13" t="s">
        <v>859</v>
      </c>
      <c r="EE8" s="13" t="s">
        <v>860</v>
      </c>
      <c r="EF8" s="13" t="s">
        <v>776</v>
      </c>
      <c r="EG8" s="13" t="s">
        <v>849</v>
      </c>
      <c r="EH8" s="13" t="s">
        <v>861</v>
      </c>
      <c r="EI8" s="13" t="s">
        <v>850</v>
      </c>
      <c r="EJ8" s="13" t="s">
        <v>852</v>
      </c>
      <c r="EK8" s="13" t="s">
        <v>805</v>
      </c>
    </row>
    <row r="9" spans="1:141" s="52" customFormat="1" ht="16.149999999999999" customHeight="1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862</v>
      </c>
      <c r="EC9" s="13" t="s">
        <v>863</v>
      </c>
      <c r="ED9" s="13" t="s">
        <v>864</v>
      </c>
      <c r="EE9" s="13" t="s">
        <v>865</v>
      </c>
      <c r="EF9" s="13" t="s">
        <v>776</v>
      </c>
      <c r="EG9" s="13" t="s">
        <v>866</v>
      </c>
      <c r="EH9" s="13" t="s">
        <v>867</v>
      </c>
      <c r="EI9" s="13" t="s">
        <v>868</v>
      </c>
      <c r="EJ9" s="13" t="s">
        <v>869</v>
      </c>
      <c r="EK9" s="13" t="s">
        <v>805</v>
      </c>
    </row>
    <row r="10" spans="1:141" s="52" customFormat="1" ht="15.6" customHeight="1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870</v>
      </c>
      <c r="EC10" s="13" t="s">
        <v>871</v>
      </c>
      <c r="ED10" s="13" t="s">
        <v>872</v>
      </c>
      <c r="EE10" s="13" t="s">
        <v>873</v>
      </c>
      <c r="EF10" s="13" t="s">
        <v>776</v>
      </c>
      <c r="EG10" s="13" t="s">
        <v>874</v>
      </c>
      <c r="EH10" s="13" t="s">
        <v>875</v>
      </c>
      <c r="EI10" s="13" t="s">
        <v>876</v>
      </c>
      <c r="EJ10" s="13" t="s">
        <v>877</v>
      </c>
      <c r="EK10" s="13" t="s">
        <v>805</v>
      </c>
    </row>
    <row r="11" spans="1:141" s="73" customFormat="1" ht="13.9" customHeight="1">
      <c r="A11" s="74"/>
      <c r="B11" s="74"/>
      <c r="C11" s="74"/>
      <c r="D11" s="69"/>
      <c r="E11" s="69"/>
      <c r="F11" s="69"/>
      <c r="G11" s="19" t="s">
        <v>732</v>
      </c>
      <c r="H11" s="19" t="s">
        <v>732</v>
      </c>
      <c r="I11" s="19" t="s">
        <v>732</v>
      </c>
      <c r="J11" s="19" t="s">
        <v>732</v>
      </c>
      <c r="K11" s="19" t="s">
        <v>732</v>
      </c>
      <c r="L11" s="19" t="s">
        <v>732</v>
      </c>
      <c r="M11" s="19" t="s">
        <v>878</v>
      </c>
      <c r="N11" s="19" t="s">
        <v>732</v>
      </c>
      <c r="O11" s="19" t="s">
        <v>734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879</v>
      </c>
      <c r="EC11" s="13" t="s">
        <v>880</v>
      </c>
      <c r="ED11" s="13" t="s">
        <v>881</v>
      </c>
      <c r="EE11" s="13" t="s">
        <v>882</v>
      </c>
      <c r="EF11" s="13" t="s">
        <v>776</v>
      </c>
      <c r="EG11" s="13" t="s">
        <v>883</v>
      </c>
      <c r="EH11" s="13" t="s">
        <v>884</v>
      </c>
      <c r="EI11" s="13" t="s">
        <v>885</v>
      </c>
      <c r="EJ11" s="13" t="s">
        <v>886</v>
      </c>
      <c r="EK11" s="13" t="s">
        <v>805</v>
      </c>
    </row>
    <row r="12" spans="1:141" s="73" customFormat="1" ht="13.9" customHeight="1">
      <c r="A12" s="19" t="s">
        <v>780</v>
      </c>
      <c r="B12" s="19" t="s">
        <v>25</v>
      </c>
      <c r="C12" s="19" t="s">
        <v>24</v>
      </c>
      <c r="D12" s="74"/>
      <c r="E12" s="19" t="s">
        <v>735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738</v>
      </c>
      <c r="N12" s="19" t="s">
        <v>736</v>
      </c>
      <c r="O12" s="19" t="s">
        <v>739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887</v>
      </c>
      <c r="EC12" s="13" t="s">
        <v>888</v>
      </c>
      <c r="ED12" s="13" t="s">
        <v>889</v>
      </c>
      <c r="EE12" s="13" t="s">
        <v>890</v>
      </c>
      <c r="EF12" s="13" t="s">
        <v>776</v>
      </c>
      <c r="EG12" s="13" t="s">
        <v>891</v>
      </c>
      <c r="EH12" s="13" t="s">
        <v>892</v>
      </c>
      <c r="EI12" s="13" t="s">
        <v>893</v>
      </c>
      <c r="EJ12" s="13" t="s">
        <v>894</v>
      </c>
      <c r="EK12" s="13" t="s">
        <v>805</v>
      </c>
    </row>
    <row r="13" spans="1:141" s="1" customFormat="1" ht="13.9" customHeight="1">
      <c r="A13" s="24">
        <v>1</v>
      </c>
      <c r="B13" s="1" t="s">
        <v>296</v>
      </c>
      <c r="C13" s="22" t="s">
        <v>295</v>
      </c>
      <c r="E13" s="1" t="s">
        <v>964</v>
      </c>
      <c r="F13" s="1" t="s">
        <v>110</v>
      </c>
      <c r="G13" s="50">
        <v>223</v>
      </c>
      <c r="H13" s="50">
        <v>246</v>
      </c>
      <c r="I13" s="50">
        <v>224</v>
      </c>
      <c r="J13" s="50">
        <v>202</v>
      </c>
      <c r="K13" s="50">
        <v>237</v>
      </c>
      <c r="L13" s="50">
        <v>232</v>
      </c>
      <c r="M13" s="30">
        <f t="shared" ref="M13:M76" si="0">SUM(G13:L13)</f>
        <v>1364</v>
      </c>
      <c r="N13" s="30">
        <f t="shared" ref="N13:N76" si="1">COUNTIF(G13:L13, "&gt;0" )</f>
        <v>6</v>
      </c>
      <c r="O13" s="30">
        <f t="shared" ref="O13:O76" si="2">IF(N13=0,0,M13/N13)</f>
        <v>227.33333333333334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895</v>
      </c>
      <c r="EC13" s="13" t="s">
        <v>896</v>
      </c>
      <c r="ED13" s="13" t="s">
        <v>897</v>
      </c>
      <c r="EE13" s="13" t="s">
        <v>898</v>
      </c>
      <c r="EF13" s="13" t="s">
        <v>776</v>
      </c>
      <c r="EG13" s="13" t="s">
        <v>899</v>
      </c>
      <c r="EH13" s="13" t="s">
        <v>900</v>
      </c>
      <c r="EI13" s="13" t="s">
        <v>901</v>
      </c>
      <c r="EJ13" s="13" t="s">
        <v>902</v>
      </c>
      <c r="EK13" s="13" t="s">
        <v>805</v>
      </c>
    </row>
    <row r="14" spans="1:141" s="1" customFormat="1" ht="13.9" customHeight="1">
      <c r="A14" s="24">
        <v>2</v>
      </c>
      <c r="B14" s="1" t="s">
        <v>167</v>
      </c>
      <c r="C14" s="22" t="s">
        <v>166</v>
      </c>
      <c r="E14" s="1" t="s">
        <v>952</v>
      </c>
      <c r="F14" s="1" t="s">
        <v>110</v>
      </c>
      <c r="G14" s="50">
        <v>258</v>
      </c>
      <c r="H14" s="50">
        <v>223</v>
      </c>
      <c r="I14" s="50">
        <v>189</v>
      </c>
      <c r="J14" s="50">
        <v>216</v>
      </c>
      <c r="K14" s="50">
        <v>220</v>
      </c>
      <c r="L14" s="50">
        <v>248</v>
      </c>
      <c r="M14" s="30">
        <f t="shared" si="0"/>
        <v>1354</v>
      </c>
      <c r="N14" s="30">
        <f t="shared" si="1"/>
        <v>6</v>
      </c>
      <c r="O14" s="30">
        <f t="shared" si="2"/>
        <v>225.66666666666666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903</v>
      </c>
      <c r="EC14" s="13" t="s">
        <v>904</v>
      </c>
      <c r="ED14" s="13" t="s">
        <v>905</v>
      </c>
      <c r="EE14" s="13" t="s">
        <v>906</v>
      </c>
      <c r="EF14" s="13" t="s">
        <v>776</v>
      </c>
      <c r="EG14" s="13" t="s">
        <v>907</v>
      </c>
      <c r="EH14" s="13" t="s">
        <v>908</v>
      </c>
      <c r="EI14" s="13" t="s">
        <v>909</v>
      </c>
      <c r="EJ14" s="13" t="s">
        <v>910</v>
      </c>
      <c r="EK14" s="13" t="s">
        <v>805</v>
      </c>
    </row>
    <row r="15" spans="1:141" s="1" customFormat="1" ht="13.9" customHeight="1">
      <c r="A15" s="24">
        <v>3</v>
      </c>
      <c r="B15" s="1" t="s">
        <v>334</v>
      </c>
      <c r="C15" s="22" t="s">
        <v>333</v>
      </c>
      <c r="E15" s="1" t="s">
        <v>957</v>
      </c>
      <c r="F15" s="1" t="s">
        <v>110</v>
      </c>
      <c r="G15" s="50">
        <v>202</v>
      </c>
      <c r="H15" s="50">
        <v>300</v>
      </c>
      <c r="I15" s="50">
        <v>205</v>
      </c>
      <c r="J15" s="50">
        <v>202</v>
      </c>
      <c r="K15" s="50">
        <v>219</v>
      </c>
      <c r="L15" s="50">
        <v>194</v>
      </c>
      <c r="M15" s="30">
        <f t="shared" si="0"/>
        <v>1322</v>
      </c>
      <c r="N15" s="30">
        <f t="shared" si="1"/>
        <v>6</v>
      </c>
      <c r="O15" s="30">
        <f t="shared" si="2"/>
        <v>220.33333333333334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911</v>
      </c>
      <c r="EC15" s="13" t="s">
        <v>912</v>
      </c>
      <c r="ED15" s="13" t="s">
        <v>913</v>
      </c>
      <c r="EE15" s="13" t="s">
        <v>914</v>
      </c>
      <c r="EF15" s="13" t="s">
        <v>776</v>
      </c>
      <c r="EG15" s="13" t="s">
        <v>915</v>
      </c>
      <c r="EH15" s="13" t="s">
        <v>916</v>
      </c>
      <c r="EI15" s="13" t="s">
        <v>917</v>
      </c>
      <c r="EJ15" s="13" t="s">
        <v>918</v>
      </c>
      <c r="EK15" s="13" t="s">
        <v>805</v>
      </c>
    </row>
    <row r="16" spans="1:141" s="1" customFormat="1" ht="13.15" customHeight="1">
      <c r="A16" s="24">
        <v>4</v>
      </c>
      <c r="B16" s="1" t="s">
        <v>175</v>
      </c>
      <c r="C16" s="22" t="s">
        <v>174</v>
      </c>
      <c r="E16" s="1" t="s">
        <v>952</v>
      </c>
      <c r="F16" s="1" t="s">
        <v>110</v>
      </c>
      <c r="G16" s="50">
        <v>234</v>
      </c>
      <c r="H16" s="50">
        <v>254</v>
      </c>
      <c r="I16" s="50">
        <v>192</v>
      </c>
      <c r="J16" s="50">
        <v>257</v>
      </c>
      <c r="K16" s="50">
        <v>204</v>
      </c>
      <c r="L16" s="50">
        <v>176</v>
      </c>
      <c r="M16" s="30">
        <f t="shared" si="0"/>
        <v>1317</v>
      </c>
      <c r="N16" s="30">
        <f t="shared" si="1"/>
        <v>6</v>
      </c>
      <c r="O16" s="30">
        <f t="shared" si="2"/>
        <v>219.5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797</v>
      </c>
      <c r="EC16" s="13" t="s">
        <v>798</v>
      </c>
      <c r="ED16" s="13" t="s">
        <v>799</v>
      </c>
      <c r="EE16" s="13" t="s">
        <v>800</v>
      </c>
      <c r="EF16" s="13" t="s">
        <v>788</v>
      </c>
      <c r="EG16" s="13" t="s">
        <v>919</v>
      </c>
      <c r="EH16" s="13" t="s">
        <v>920</v>
      </c>
      <c r="EI16" s="13" t="s">
        <v>921</v>
      </c>
      <c r="EJ16" s="13" t="s">
        <v>922</v>
      </c>
      <c r="EK16" s="13" t="s">
        <v>805</v>
      </c>
    </row>
    <row r="17" spans="1:141" s="1" customFormat="1" ht="13.9" customHeight="1">
      <c r="A17" s="24">
        <v>5</v>
      </c>
      <c r="B17" s="1" t="s">
        <v>218</v>
      </c>
      <c r="C17" s="22" t="s">
        <v>217</v>
      </c>
      <c r="E17" s="64" t="s">
        <v>962</v>
      </c>
      <c r="F17" s="64" t="s">
        <v>110</v>
      </c>
      <c r="G17" s="24">
        <v>200</v>
      </c>
      <c r="H17" s="24">
        <v>300</v>
      </c>
      <c r="I17" s="24">
        <v>190</v>
      </c>
      <c r="J17" s="24">
        <v>225</v>
      </c>
      <c r="K17" s="24">
        <v>206</v>
      </c>
      <c r="L17" s="24">
        <v>193</v>
      </c>
      <c r="M17" s="19">
        <f t="shared" si="0"/>
        <v>1314</v>
      </c>
      <c r="N17" s="19">
        <f t="shared" si="1"/>
        <v>6</v>
      </c>
      <c r="O17" s="19">
        <f t="shared" si="2"/>
        <v>219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807</v>
      </c>
      <c r="EC17" s="13" t="s">
        <v>808</v>
      </c>
      <c r="ED17" s="13" t="s">
        <v>809</v>
      </c>
      <c r="EE17" s="13" t="s">
        <v>810</v>
      </c>
      <c r="EF17" s="13" t="s">
        <v>788</v>
      </c>
      <c r="EG17" s="13" t="s">
        <v>923</v>
      </c>
      <c r="EH17" s="13" t="s">
        <v>924</v>
      </c>
      <c r="EI17" s="13" t="s">
        <v>925</v>
      </c>
      <c r="EJ17" s="13" t="s">
        <v>926</v>
      </c>
      <c r="EK17" s="13" t="s">
        <v>805</v>
      </c>
    </row>
    <row r="18" spans="1:141" s="1" customFormat="1" ht="13.9" customHeight="1">
      <c r="A18" s="24">
        <v>6</v>
      </c>
      <c r="B18" s="1" t="s">
        <v>171</v>
      </c>
      <c r="C18" s="22" t="s">
        <v>170</v>
      </c>
      <c r="E18" s="64" t="s">
        <v>952</v>
      </c>
      <c r="F18" s="64" t="s">
        <v>110</v>
      </c>
      <c r="G18" s="24">
        <v>224</v>
      </c>
      <c r="H18" s="24">
        <v>244</v>
      </c>
      <c r="I18" s="24">
        <v>222</v>
      </c>
      <c r="J18" s="24">
        <v>197</v>
      </c>
      <c r="K18" s="24">
        <v>182</v>
      </c>
      <c r="L18" s="24">
        <v>239</v>
      </c>
      <c r="M18" s="19">
        <f t="shared" si="0"/>
        <v>1308</v>
      </c>
      <c r="N18" s="19">
        <f t="shared" si="1"/>
        <v>6</v>
      </c>
      <c r="O18" s="19">
        <f t="shared" si="2"/>
        <v>218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817</v>
      </c>
      <c r="EC18" s="13" t="s">
        <v>818</v>
      </c>
      <c r="ED18" s="13" t="s">
        <v>819</v>
      </c>
      <c r="EE18" s="13" t="s">
        <v>820</v>
      </c>
      <c r="EF18" s="13" t="s">
        <v>788</v>
      </c>
      <c r="EG18" s="13" t="s">
        <v>927</v>
      </c>
      <c r="EH18" s="13" t="s">
        <v>928</v>
      </c>
      <c r="EI18" s="13" t="s">
        <v>929</v>
      </c>
      <c r="EJ18" s="13" t="s">
        <v>930</v>
      </c>
      <c r="EK18" s="13" t="s">
        <v>805</v>
      </c>
    </row>
    <row r="19" spans="1:141" s="1" customFormat="1" ht="13.9" customHeight="1">
      <c r="A19" s="24">
        <v>7</v>
      </c>
      <c r="B19" s="1" t="s">
        <v>329</v>
      </c>
      <c r="C19" s="22" t="s">
        <v>328</v>
      </c>
      <c r="E19" s="1" t="s">
        <v>956</v>
      </c>
      <c r="F19" s="1" t="s">
        <v>110</v>
      </c>
      <c r="G19" s="50">
        <v>187</v>
      </c>
      <c r="H19" s="50">
        <v>234</v>
      </c>
      <c r="I19" s="50">
        <v>197</v>
      </c>
      <c r="J19" s="50">
        <v>211</v>
      </c>
      <c r="K19" s="50">
        <v>264</v>
      </c>
      <c r="L19" s="50">
        <v>205</v>
      </c>
      <c r="M19" s="30">
        <f t="shared" si="0"/>
        <v>1298</v>
      </c>
      <c r="N19" s="30">
        <f t="shared" si="1"/>
        <v>6</v>
      </c>
      <c r="O19" s="30">
        <f t="shared" si="2"/>
        <v>216.33333333333334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825</v>
      </c>
      <c r="EC19" s="13" t="s">
        <v>826</v>
      </c>
      <c r="ED19" s="13" t="s">
        <v>827</v>
      </c>
      <c r="EE19" s="13" t="s">
        <v>828</v>
      </c>
      <c r="EF19" s="13" t="s">
        <v>788</v>
      </c>
      <c r="EG19" s="13" t="s">
        <v>931</v>
      </c>
      <c r="EH19" s="13" t="s">
        <v>932</v>
      </c>
      <c r="EI19" s="13" t="s">
        <v>933</v>
      </c>
      <c r="EJ19" s="13" t="s">
        <v>934</v>
      </c>
      <c r="EK19" s="13" t="s">
        <v>805</v>
      </c>
    </row>
    <row r="20" spans="1:141" s="1" customFormat="1" ht="13.9" customHeight="1">
      <c r="A20" s="24">
        <v>8</v>
      </c>
      <c r="B20" s="1" t="s">
        <v>220</v>
      </c>
      <c r="C20" s="22" t="s">
        <v>219</v>
      </c>
      <c r="E20" s="1" t="s">
        <v>962</v>
      </c>
      <c r="F20" s="1" t="s">
        <v>110</v>
      </c>
      <c r="G20" s="50">
        <v>191</v>
      </c>
      <c r="H20" s="50">
        <v>193</v>
      </c>
      <c r="I20" s="50">
        <v>279</v>
      </c>
      <c r="J20" s="50">
        <v>185</v>
      </c>
      <c r="K20" s="50">
        <v>237</v>
      </c>
      <c r="L20" s="50">
        <v>210</v>
      </c>
      <c r="M20" s="30">
        <f t="shared" si="0"/>
        <v>1295</v>
      </c>
      <c r="N20" s="30">
        <f t="shared" si="1"/>
        <v>6</v>
      </c>
      <c r="O20" s="30">
        <f t="shared" si="2"/>
        <v>215.83333333333334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833</v>
      </c>
      <c r="EC20" s="13" t="s">
        <v>834</v>
      </c>
      <c r="ED20" s="13" t="s">
        <v>835</v>
      </c>
      <c r="EE20" s="13" t="s">
        <v>836</v>
      </c>
      <c r="EF20" s="13" t="s">
        <v>788</v>
      </c>
      <c r="EG20" s="13" t="s">
        <v>935</v>
      </c>
      <c r="EH20" s="13" t="s">
        <v>936</v>
      </c>
      <c r="EI20" s="13" t="s">
        <v>937</v>
      </c>
      <c r="EJ20" s="13" t="s">
        <v>938</v>
      </c>
      <c r="EK20" s="13" t="s">
        <v>805</v>
      </c>
    </row>
    <row r="21" spans="1:141" s="1" customFormat="1" ht="13.9" customHeight="1">
      <c r="A21" s="24">
        <v>9</v>
      </c>
      <c r="B21" s="1" t="s">
        <v>52</v>
      </c>
      <c r="C21" s="22" t="s">
        <v>51</v>
      </c>
      <c r="E21" s="64" t="s">
        <v>945</v>
      </c>
      <c r="F21" s="64" t="s">
        <v>110</v>
      </c>
      <c r="G21" s="24">
        <v>239</v>
      </c>
      <c r="H21" s="24">
        <v>250</v>
      </c>
      <c r="I21" s="24">
        <v>188</v>
      </c>
      <c r="J21" s="24">
        <v>175</v>
      </c>
      <c r="K21" s="24">
        <v>220</v>
      </c>
      <c r="L21" s="24">
        <v>220</v>
      </c>
      <c r="M21" s="19">
        <f t="shared" si="0"/>
        <v>1292</v>
      </c>
      <c r="N21" s="19">
        <f t="shared" si="1"/>
        <v>6</v>
      </c>
      <c r="O21" s="19">
        <f t="shared" si="2"/>
        <v>215.33333333333334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141" s="1" customFormat="1" ht="13.9" customHeight="1">
      <c r="A22" s="24">
        <v>10</v>
      </c>
      <c r="B22" s="1" t="s">
        <v>139</v>
      </c>
      <c r="C22" s="22" t="s">
        <v>138</v>
      </c>
      <c r="E22" s="1" t="s">
        <v>950</v>
      </c>
      <c r="F22" s="1" t="s">
        <v>110</v>
      </c>
      <c r="G22" s="50">
        <v>169</v>
      </c>
      <c r="H22" s="50">
        <v>198</v>
      </c>
      <c r="I22" s="50">
        <v>241</v>
      </c>
      <c r="J22" s="50">
        <v>237</v>
      </c>
      <c r="K22" s="50">
        <v>234</v>
      </c>
      <c r="L22" s="50">
        <v>192</v>
      </c>
      <c r="M22" s="30">
        <f t="shared" si="0"/>
        <v>1271</v>
      </c>
      <c r="N22" s="30">
        <f t="shared" si="1"/>
        <v>6</v>
      </c>
      <c r="O22" s="30">
        <f t="shared" si="2"/>
        <v>211.83333333333334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" customHeight="1">
      <c r="A23" s="24">
        <v>11</v>
      </c>
      <c r="B23" s="1" t="s">
        <v>302</v>
      </c>
      <c r="C23" s="22" t="s">
        <v>301</v>
      </c>
      <c r="E23" s="1" t="s">
        <v>955</v>
      </c>
      <c r="F23" s="1" t="s">
        <v>110</v>
      </c>
      <c r="G23" s="50">
        <v>227</v>
      </c>
      <c r="H23" s="50">
        <v>219</v>
      </c>
      <c r="I23" s="50">
        <v>201</v>
      </c>
      <c r="J23" s="50">
        <v>199</v>
      </c>
      <c r="K23" s="50">
        <v>210</v>
      </c>
      <c r="L23" s="50">
        <v>214</v>
      </c>
      <c r="M23" s="30">
        <f t="shared" si="0"/>
        <v>1270</v>
      </c>
      <c r="N23" s="30">
        <f t="shared" si="1"/>
        <v>6</v>
      </c>
      <c r="O23" s="30">
        <f t="shared" si="2"/>
        <v>211.66666666666666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" customHeight="1">
      <c r="A24" s="24">
        <v>12</v>
      </c>
      <c r="B24" s="1" t="s">
        <v>317</v>
      </c>
      <c r="C24" s="22" t="s">
        <v>316</v>
      </c>
      <c r="E24" s="64" t="s">
        <v>956</v>
      </c>
      <c r="F24" s="64" t="s">
        <v>110</v>
      </c>
      <c r="G24" s="24">
        <v>187</v>
      </c>
      <c r="H24" s="24">
        <v>159</v>
      </c>
      <c r="I24" s="24">
        <v>215</v>
      </c>
      <c r="J24" s="24">
        <v>212</v>
      </c>
      <c r="K24" s="24">
        <v>194</v>
      </c>
      <c r="L24" s="24">
        <v>289</v>
      </c>
      <c r="M24" s="19">
        <f t="shared" si="0"/>
        <v>1256</v>
      </c>
      <c r="N24" s="19">
        <f t="shared" si="1"/>
        <v>6</v>
      </c>
      <c r="O24" s="19">
        <f t="shared" si="2"/>
        <v>209.33333333333334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" customHeight="1">
      <c r="A25" s="24">
        <v>13</v>
      </c>
      <c r="B25" s="1" t="s">
        <v>417</v>
      </c>
      <c r="C25" s="22" t="s">
        <v>416</v>
      </c>
      <c r="E25" s="1" t="s">
        <v>960</v>
      </c>
      <c r="F25" s="1" t="s">
        <v>110</v>
      </c>
      <c r="G25" s="50">
        <v>182</v>
      </c>
      <c r="H25" s="50">
        <v>220</v>
      </c>
      <c r="I25" s="50">
        <v>162</v>
      </c>
      <c r="J25" s="50">
        <v>257</v>
      </c>
      <c r="K25" s="50">
        <v>211</v>
      </c>
      <c r="L25" s="50">
        <v>223</v>
      </c>
      <c r="M25" s="30">
        <f t="shared" si="0"/>
        <v>1255</v>
      </c>
      <c r="N25" s="30">
        <f t="shared" si="1"/>
        <v>6</v>
      </c>
      <c r="O25" s="30">
        <f t="shared" si="2"/>
        <v>209.16666666666666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" customHeight="1">
      <c r="A26" s="24">
        <v>14</v>
      </c>
      <c r="B26" s="1" t="s">
        <v>61</v>
      </c>
      <c r="C26" s="22" t="s">
        <v>60</v>
      </c>
      <c r="E26" s="1" t="s">
        <v>946</v>
      </c>
      <c r="F26" s="1" t="s">
        <v>110</v>
      </c>
      <c r="G26" s="50">
        <v>238</v>
      </c>
      <c r="H26" s="50">
        <v>202</v>
      </c>
      <c r="I26" s="50">
        <v>200</v>
      </c>
      <c r="J26" s="50">
        <v>201</v>
      </c>
      <c r="K26" s="50">
        <v>216</v>
      </c>
      <c r="L26" s="50">
        <v>192</v>
      </c>
      <c r="M26" s="30">
        <f t="shared" si="0"/>
        <v>1249</v>
      </c>
      <c r="N26" s="30">
        <f t="shared" si="1"/>
        <v>6</v>
      </c>
      <c r="O26" s="30">
        <f t="shared" si="2"/>
        <v>208.16666666666666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" customHeight="1">
      <c r="A27" s="24">
        <v>15</v>
      </c>
      <c r="B27" s="1" t="s">
        <v>415</v>
      </c>
      <c r="C27" s="22" t="s">
        <v>414</v>
      </c>
      <c r="E27" s="64" t="s">
        <v>960</v>
      </c>
      <c r="F27" s="64" t="s">
        <v>110</v>
      </c>
      <c r="G27" s="24">
        <v>155</v>
      </c>
      <c r="H27" s="24">
        <v>203</v>
      </c>
      <c r="I27" s="24">
        <v>225</v>
      </c>
      <c r="J27" s="24">
        <v>221</v>
      </c>
      <c r="K27" s="24">
        <v>210</v>
      </c>
      <c r="L27" s="24">
        <v>223</v>
      </c>
      <c r="M27" s="19">
        <f t="shared" si="0"/>
        <v>1237</v>
      </c>
      <c r="N27" s="19">
        <f t="shared" si="1"/>
        <v>6</v>
      </c>
      <c r="O27" s="19">
        <f t="shared" si="2"/>
        <v>206.16666666666666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" customHeight="1">
      <c r="A28" s="24">
        <v>16</v>
      </c>
      <c r="B28" s="1" t="s">
        <v>196</v>
      </c>
      <c r="C28" s="22" t="s">
        <v>195</v>
      </c>
      <c r="E28" s="1" t="s">
        <v>962</v>
      </c>
      <c r="F28" s="1" t="s">
        <v>110</v>
      </c>
      <c r="G28" s="50">
        <v>259</v>
      </c>
      <c r="H28" s="50">
        <v>245</v>
      </c>
      <c r="I28" s="50">
        <v>199</v>
      </c>
      <c r="J28" s="50">
        <v>149</v>
      </c>
      <c r="K28" s="50">
        <v>221</v>
      </c>
      <c r="L28" s="50">
        <v>159</v>
      </c>
      <c r="M28" s="30">
        <f t="shared" si="0"/>
        <v>1232</v>
      </c>
      <c r="N28" s="30">
        <f t="shared" si="1"/>
        <v>6</v>
      </c>
      <c r="O28" s="30">
        <f t="shared" si="2"/>
        <v>205.33333333333334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" customHeight="1">
      <c r="A29" s="24">
        <v>17</v>
      </c>
      <c r="B29" s="1" t="s">
        <v>359</v>
      </c>
      <c r="C29" s="22" t="s">
        <v>358</v>
      </c>
      <c r="E29" s="1" t="s">
        <v>958</v>
      </c>
      <c r="F29" s="1" t="s">
        <v>110</v>
      </c>
      <c r="G29" s="50">
        <v>217</v>
      </c>
      <c r="H29" s="50">
        <v>200</v>
      </c>
      <c r="I29" s="50">
        <v>184</v>
      </c>
      <c r="J29" s="50">
        <v>216</v>
      </c>
      <c r="K29" s="50">
        <v>210</v>
      </c>
      <c r="L29" s="50">
        <v>202</v>
      </c>
      <c r="M29" s="30">
        <f t="shared" si="0"/>
        <v>1229</v>
      </c>
      <c r="N29" s="30">
        <f t="shared" si="1"/>
        <v>6</v>
      </c>
      <c r="O29" s="30">
        <f t="shared" si="2"/>
        <v>204.83333333333334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>
      <c r="A30" s="24">
        <v>18</v>
      </c>
      <c r="B30" s="1" t="s">
        <v>363</v>
      </c>
      <c r="C30" s="22" t="s">
        <v>362</v>
      </c>
      <c r="E30" s="1" t="s">
        <v>958</v>
      </c>
      <c r="F30" s="1" t="s">
        <v>110</v>
      </c>
      <c r="G30" s="50">
        <v>150</v>
      </c>
      <c r="H30" s="50">
        <v>211</v>
      </c>
      <c r="I30" s="50">
        <v>199</v>
      </c>
      <c r="J30" s="50">
        <v>214</v>
      </c>
      <c r="K30" s="50">
        <v>214</v>
      </c>
      <c r="L30" s="50">
        <v>224</v>
      </c>
      <c r="M30" s="30">
        <f t="shared" si="0"/>
        <v>1212</v>
      </c>
      <c r="N30" s="30">
        <f t="shared" si="1"/>
        <v>6</v>
      </c>
      <c r="O30" s="30">
        <f t="shared" si="2"/>
        <v>202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>
      <c r="A31" s="24">
        <v>19</v>
      </c>
      <c r="B31" s="1" t="s">
        <v>71</v>
      </c>
      <c r="C31" s="22" t="s">
        <v>70</v>
      </c>
      <c r="E31" s="64" t="s">
        <v>946</v>
      </c>
      <c r="F31" s="64" t="s">
        <v>110</v>
      </c>
      <c r="G31" s="24">
        <v>217</v>
      </c>
      <c r="H31" s="24">
        <v>187</v>
      </c>
      <c r="I31" s="24">
        <v>234</v>
      </c>
      <c r="J31" s="24">
        <v>162</v>
      </c>
      <c r="K31" s="24">
        <v>234</v>
      </c>
      <c r="L31" s="24">
        <v>178</v>
      </c>
      <c r="M31" s="19">
        <f t="shared" si="0"/>
        <v>1212</v>
      </c>
      <c r="N31" s="19">
        <f t="shared" si="1"/>
        <v>6</v>
      </c>
      <c r="O31" s="19">
        <f t="shared" si="2"/>
        <v>202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>
      <c r="A32" s="24">
        <v>20</v>
      </c>
      <c r="B32" s="1" t="s">
        <v>137</v>
      </c>
      <c r="C32" s="22" t="s">
        <v>136</v>
      </c>
      <c r="E32" s="64" t="s">
        <v>950</v>
      </c>
      <c r="F32" s="64" t="s">
        <v>110</v>
      </c>
      <c r="G32" s="24">
        <v>147</v>
      </c>
      <c r="H32" s="24">
        <v>215</v>
      </c>
      <c r="I32" s="24">
        <v>238</v>
      </c>
      <c r="J32" s="24">
        <v>205</v>
      </c>
      <c r="K32" s="24">
        <v>227</v>
      </c>
      <c r="L32" s="24">
        <v>170</v>
      </c>
      <c r="M32" s="19">
        <f t="shared" si="0"/>
        <v>1202</v>
      </c>
      <c r="N32" s="19">
        <f t="shared" si="1"/>
        <v>6</v>
      </c>
      <c r="O32" s="19">
        <f t="shared" si="2"/>
        <v>200.33333333333334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>
        <v>21</v>
      </c>
      <c r="B33" s="1" t="s">
        <v>150</v>
      </c>
      <c r="C33" s="22" t="s">
        <v>149</v>
      </c>
      <c r="E33" s="1" t="s">
        <v>951</v>
      </c>
      <c r="F33" s="1" t="s">
        <v>110</v>
      </c>
      <c r="G33" s="50">
        <v>243</v>
      </c>
      <c r="H33" s="50">
        <v>203</v>
      </c>
      <c r="I33" s="50">
        <v>268</v>
      </c>
      <c r="J33" s="50">
        <v>165</v>
      </c>
      <c r="K33" s="50">
        <v>144</v>
      </c>
      <c r="L33" s="50">
        <v>165</v>
      </c>
      <c r="M33" s="30">
        <f t="shared" si="0"/>
        <v>1188</v>
      </c>
      <c r="N33" s="30">
        <f t="shared" si="1"/>
        <v>6</v>
      </c>
      <c r="O33" s="30">
        <f t="shared" si="2"/>
        <v>198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84</v>
      </c>
      <c r="C34" s="22" t="s">
        <v>83</v>
      </c>
      <c r="E34" s="1" t="s">
        <v>947</v>
      </c>
      <c r="F34" s="1" t="s">
        <v>110</v>
      </c>
      <c r="G34" s="50">
        <v>213</v>
      </c>
      <c r="H34" s="50">
        <v>158</v>
      </c>
      <c r="I34" s="50">
        <v>235</v>
      </c>
      <c r="J34" s="50">
        <v>159</v>
      </c>
      <c r="K34" s="50">
        <v>226</v>
      </c>
      <c r="L34" s="50">
        <v>196</v>
      </c>
      <c r="M34" s="30">
        <f t="shared" si="0"/>
        <v>1187</v>
      </c>
      <c r="N34" s="30">
        <f t="shared" si="1"/>
        <v>6</v>
      </c>
      <c r="O34" s="30">
        <f t="shared" si="2"/>
        <v>197.83333333333334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405</v>
      </c>
      <c r="C35" s="22" t="s">
        <v>404</v>
      </c>
      <c r="E35" s="1" t="s">
        <v>960</v>
      </c>
      <c r="F35" s="1" t="s">
        <v>110</v>
      </c>
      <c r="G35" s="50">
        <v>176</v>
      </c>
      <c r="H35" s="50">
        <v>235</v>
      </c>
      <c r="I35" s="50">
        <v>214</v>
      </c>
      <c r="J35" s="50">
        <v>192</v>
      </c>
      <c r="K35" s="50">
        <v>177</v>
      </c>
      <c r="L35" s="50">
        <v>190</v>
      </c>
      <c r="M35" s="30">
        <f t="shared" si="0"/>
        <v>1184</v>
      </c>
      <c r="N35" s="30">
        <f t="shared" si="1"/>
        <v>6</v>
      </c>
      <c r="O35" s="30">
        <f t="shared" si="2"/>
        <v>197.33333333333334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224</v>
      </c>
      <c r="C36" s="22" t="s">
        <v>223</v>
      </c>
      <c r="E36" s="1" t="s">
        <v>953</v>
      </c>
      <c r="F36" s="1" t="s">
        <v>110</v>
      </c>
      <c r="G36" s="50">
        <v>249</v>
      </c>
      <c r="H36" s="50">
        <v>200</v>
      </c>
      <c r="I36" s="50">
        <v>210</v>
      </c>
      <c r="J36" s="50">
        <v>189</v>
      </c>
      <c r="K36" s="50">
        <v>177</v>
      </c>
      <c r="L36" s="50">
        <v>149</v>
      </c>
      <c r="M36" s="30">
        <f t="shared" si="0"/>
        <v>1174</v>
      </c>
      <c r="N36" s="30">
        <f t="shared" si="1"/>
        <v>6</v>
      </c>
      <c r="O36" s="30">
        <f t="shared" si="2"/>
        <v>195.66666666666666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265</v>
      </c>
      <c r="C37" s="22" t="s">
        <v>264</v>
      </c>
      <c r="E37" s="64" t="s">
        <v>954</v>
      </c>
      <c r="F37" s="64" t="s">
        <v>110</v>
      </c>
      <c r="G37" s="24">
        <v>208</v>
      </c>
      <c r="H37" s="24">
        <v>180</v>
      </c>
      <c r="I37" s="24">
        <v>184</v>
      </c>
      <c r="J37" s="24">
        <v>212</v>
      </c>
      <c r="K37" s="24">
        <v>170</v>
      </c>
      <c r="L37" s="24">
        <v>217</v>
      </c>
      <c r="M37" s="19">
        <f t="shared" si="0"/>
        <v>1171</v>
      </c>
      <c r="N37" s="19">
        <f t="shared" si="1"/>
        <v>6</v>
      </c>
      <c r="O37" s="19">
        <f t="shared" si="2"/>
        <v>195.16666666666666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336</v>
      </c>
      <c r="C38" s="22" t="s">
        <v>335</v>
      </c>
      <c r="E38" s="64" t="s">
        <v>957</v>
      </c>
      <c r="F38" s="64" t="s">
        <v>110</v>
      </c>
      <c r="G38" s="24">
        <v>226</v>
      </c>
      <c r="H38" s="24">
        <v>167</v>
      </c>
      <c r="I38" s="24">
        <v>247</v>
      </c>
      <c r="J38" s="24">
        <v>197</v>
      </c>
      <c r="K38" s="24">
        <v>189</v>
      </c>
      <c r="L38" s="24">
        <v>143</v>
      </c>
      <c r="M38" s="19">
        <f t="shared" si="0"/>
        <v>1169</v>
      </c>
      <c r="N38" s="19">
        <f t="shared" si="1"/>
        <v>6</v>
      </c>
      <c r="O38" s="19">
        <f t="shared" si="2"/>
        <v>194.83333333333334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50</v>
      </c>
      <c r="C39" s="22" t="s">
        <v>49</v>
      </c>
      <c r="E39" s="1" t="s">
        <v>945</v>
      </c>
      <c r="F39" s="1" t="s">
        <v>110</v>
      </c>
      <c r="G39" s="50">
        <v>159</v>
      </c>
      <c r="H39" s="50">
        <v>179</v>
      </c>
      <c r="I39" s="50">
        <v>225</v>
      </c>
      <c r="J39" s="50">
        <v>200</v>
      </c>
      <c r="K39" s="50">
        <v>213</v>
      </c>
      <c r="L39" s="50">
        <v>191</v>
      </c>
      <c r="M39" s="30">
        <f t="shared" si="0"/>
        <v>1167</v>
      </c>
      <c r="N39" s="30">
        <f t="shared" si="1"/>
        <v>6</v>
      </c>
      <c r="O39" s="30">
        <f t="shared" si="2"/>
        <v>194.5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98</v>
      </c>
      <c r="C40" s="22" t="s">
        <v>97</v>
      </c>
      <c r="E40" s="64" t="s">
        <v>947</v>
      </c>
      <c r="F40" s="64" t="s">
        <v>110</v>
      </c>
      <c r="G40" s="24">
        <v>242</v>
      </c>
      <c r="H40" s="24">
        <v>178</v>
      </c>
      <c r="I40" s="24">
        <v>187</v>
      </c>
      <c r="J40" s="24">
        <v>205</v>
      </c>
      <c r="K40" s="24">
        <v>187</v>
      </c>
      <c r="L40" s="24">
        <v>166</v>
      </c>
      <c r="M40" s="19">
        <f t="shared" si="0"/>
        <v>1165</v>
      </c>
      <c r="N40" s="19">
        <f t="shared" si="1"/>
        <v>6</v>
      </c>
      <c r="O40" s="19">
        <f t="shared" si="2"/>
        <v>194.16666666666666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36</v>
      </c>
      <c r="C41" s="22" t="s">
        <v>35</v>
      </c>
      <c r="E41" s="1" t="s">
        <v>945</v>
      </c>
      <c r="F41" s="1" t="s">
        <v>110</v>
      </c>
      <c r="G41" s="50">
        <v>203</v>
      </c>
      <c r="H41" s="50">
        <v>200</v>
      </c>
      <c r="I41" s="50">
        <v>179</v>
      </c>
      <c r="J41" s="50">
        <v>171</v>
      </c>
      <c r="K41" s="50">
        <v>245</v>
      </c>
      <c r="L41" s="50">
        <v>166</v>
      </c>
      <c r="M41" s="30">
        <f t="shared" si="0"/>
        <v>1164</v>
      </c>
      <c r="N41" s="30">
        <f t="shared" si="1"/>
        <v>6</v>
      </c>
      <c r="O41" s="30">
        <f t="shared" si="2"/>
        <v>194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122</v>
      </c>
      <c r="C42" s="22" t="s">
        <v>121</v>
      </c>
      <c r="E42" s="64" t="s">
        <v>949</v>
      </c>
      <c r="F42" s="64" t="s">
        <v>110</v>
      </c>
      <c r="G42" s="24">
        <v>238</v>
      </c>
      <c r="H42" s="24">
        <v>156</v>
      </c>
      <c r="I42" s="24">
        <v>227</v>
      </c>
      <c r="J42" s="24">
        <v>163</v>
      </c>
      <c r="K42" s="24">
        <v>169</v>
      </c>
      <c r="L42" s="24">
        <v>210</v>
      </c>
      <c r="M42" s="19">
        <f t="shared" si="0"/>
        <v>1163</v>
      </c>
      <c r="N42" s="19">
        <f t="shared" si="1"/>
        <v>6</v>
      </c>
      <c r="O42" s="19">
        <f t="shared" si="2"/>
        <v>193.83333333333334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259</v>
      </c>
      <c r="C43" s="22" t="s">
        <v>258</v>
      </c>
      <c r="E43" s="64" t="s">
        <v>954</v>
      </c>
      <c r="F43" s="64" t="s">
        <v>110</v>
      </c>
      <c r="G43" s="24">
        <v>191</v>
      </c>
      <c r="H43" s="24">
        <v>205</v>
      </c>
      <c r="I43" s="24">
        <v>214</v>
      </c>
      <c r="J43" s="24">
        <v>195</v>
      </c>
      <c r="K43" s="24">
        <v>150</v>
      </c>
      <c r="L43" s="24">
        <v>202</v>
      </c>
      <c r="M43" s="19">
        <f t="shared" si="0"/>
        <v>1157</v>
      </c>
      <c r="N43" s="19">
        <f t="shared" si="1"/>
        <v>6</v>
      </c>
      <c r="O43" s="19">
        <f t="shared" si="2"/>
        <v>192.83333333333334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361</v>
      </c>
      <c r="C44" s="22" t="s">
        <v>360</v>
      </c>
      <c r="E44" s="1" t="s">
        <v>958</v>
      </c>
      <c r="F44" s="1" t="s">
        <v>110</v>
      </c>
      <c r="G44" s="50">
        <v>147</v>
      </c>
      <c r="H44" s="50">
        <v>196</v>
      </c>
      <c r="I44" s="50">
        <v>221</v>
      </c>
      <c r="J44" s="50">
        <v>201</v>
      </c>
      <c r="K44" s="50">
        <v>167</v>
      </c>
      <c r="L44" s="50">
        <v>222</v>
      </c>
      <c r="M44" s="30">
        <f t="shared" si="0"/>
        <v>1154</v>
      </c>
      <c r="N44" s="30">
        <f t="shared" si="1"/>
        <v>6</v>
      </c>
      <c r="O44" s="30">
        <f t="shared" si="2"/>
        <v>192.33333333333334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338</v>
      </c>
      <c r="C45" s="22" t="s">
        <v>337</v>
      </c>
      <c r="E45" s="1" t="s">
        <v>957</v>
      </c>
      <c r="F45" s="1" t="s">
        <v>110</v>
      </c>
      <c r="G45" s="50">
        <v>177</v>
      </c>
      <c r="H45" s="50">
        <v>172</v>
      </c>
      <c r="I45" s="50">
        <v>206</v>
      </c>
      <c r="J45" s="50">
        <v>200</v>
      </c>
      <c r="K45" s="50">
        <v>226</v>
      </c>
      <c r="L45" s="50">
        <v>169</v>
      </c>
      <c r="M45" s="30">
        <f t="shared" si="0"/>
        <v>1150</v>
      </c>
      <c r="N45" s="30">
        <f t="shared" si="1"/>
        <v>6</v>
      </c>
      <c r="O45" s="30">
        <f t="shared" si="2"/>
        <v>191.66666666666666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129</v>
      </c>
      <c r="C46" s="22" t="s">
        <v>128</v>
      </c>
      <c r="E46" s="64" t="s">
        <v>950</v>
      </c>
      <c r="F46" s="64" t="s">
        <v>110</v>
      </c>
      <c r="G46" s="24">
        <v>179</v>
      </c>
      <c r="H46" s="24">
        <v>185</v>
      </c>
      <c r="I46" s="24">
        <v>150</v>
      </c>
      <c r="J46" s="24">
        <v>201</v>
      </c>
      <c r="K46" s="24">
        <v>234</v>
      </c>
      <c r="L46" s="24">
        <v>200</v>
      </c>
      <c r="M46" s="19">
        <f t="shared" si="0"/>
        <v>1149</v>
      </c>
      <c r="N46" s="19">
        <f t="shared" si="1"/>
        <v>6</v>
      </c>
      <c r="O46" s="19">
        <f t="shared" si="2"/>
        <v>191.5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133</v>
      </c>
      <c r="C47" s="22" t="s">
        <v>132</v>
      </c>
      <c r="E47" s="64" t="s">
        <v>950</v>
      </c>
      <c r="F47" s="64" t="s">
        <v>110</v>
      </c>
      <c r="G47" s="24">
        <v>196</v>
      </c>
      <c r="H47" s="24">
        <v>166</v>
      </c>
      <c r="I47" s="24">
        <v>231</v>
      </c>
      <c r="J47" s="24">
        <v>166</v>
      </c>
      <c r="K47" s="24">
        <v>194</v>
      </c>
      <c r="L47" s="24">
        <v>190</v>
      </c>
      <c r="M47" s="19">
        <f t="shared" si="0"/>
        <v>1143</v>
      </c>
      <c r="N47" s="19">
        <f t="shared" si="1"/>
        <v>6</v>
      </c>
      <c r="O47" s="19">
        <f t="shared" si="2"/>
        <v>190.5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386</v>
      </c>
      <c r="C48" s="22" t="s">
        <v>385</v>
      </c>
      <c r="E48" s="1" t="s">
        <v>959</v>
      </c>
      <c r="F48" s="1" t="s">
        <v>110</v>
      </c>
      <c r="G48" s="50">
        <v>205</v>
      </c>
      <c r="H48" s="50">
        <v>209</v>
      </c>
      <c r="I48" s="50">
        <v>167</v>
      </c>
      <c r="J48" s="50">
        <v>183</v>
      </c>
      <c r="K48" s="50">
        <v>197</v>
      </c>
      <c r="L48" s="50">
        <v>181</v>
      </c>
      <c r="M48" s="30">
        <f t="shared" si="0"/>
        <v>1142</v>
      </c>
      <c r="N48" s="30">
        <f t="shared" si="1"/>
        <v>6</v>
      </c>
      <c r="O48" s="30">
        <f t="shared" si="2"/>
        <v>190.33333333333334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148</v>
      </c>
      <c r="C49" s="22" t="s">
        <v>147</v>
      </c>
      <c r="E49" s="1" t="s">
        <v>951</v>
      </c>
      <c r="F49" s="1" t="s">
        <v>110</v>
      </c>
      <c r="G49" s="50">
        <v>201</v>
      </c>
      <c r="H49" s="50">
        <v>179</v>
      </c>
      <c r="I49" s="50">
        <v>191</v>
      </c>
      <c r="J49" s="50">
        <v>177</v>
      </c>
      <c r="K49" s="50">
        <v>202</v>
      </c>
      <c r="L49" s="50">
        <v>186</v>
      </c>
      <c r="M49" s="30">
        <f t="shared" si="0"/>
        <v>1136</v>
      </c>
      <c r="N49" s="30">
        <f t="shared" si="1"/>
        <v>6</v>
      </c>
      <c r="O49" s="30">
        <f t="shared" si="2"/>
        <v>189.33333333333334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379</v>
      </c>
      <c r="C50" s="22" t="s">
        <v>378</v>
      </c>
      <c r="E50" s="1" t="s">
        <v>958</v>
      </c>
      <c r="F50" s="1" t="s">
        <v>110</v>
      </c>
      <c r="G50" s="50">
        <v>176</v>
      </c>
      <c r="H50" s="50">
        <v>179</v>
      </c>
      <c r="I50" s="50">
        <v>205</v>
      </c>
      <c r="J50" s="50">
        <v>182</v>
      </c>
      <c r="K50" s="50">
        <v>165</v>
      </c>
      <c r="L50" s="50">
        <v>225</v>
      </c>
      <c r="M50" s="30">
        <f t="shared" si="0"/>
        <v>1132</v>
      </c>
      <c r="N50" s="30">
        <f t="shared" si="1"/>
        <v>6</v>
      </c>
      <c r="O50" s="30">
        <f t="shared" si="2"/>
        <v>188.66666666666666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112</v>
      </c>
      <c r="C51" s="22" t="s">
        <v>111</v>
      </c>
      <c r="E51" s="1" t="s">
        <v>949</v>
      </c>
      <c r="F51" s="1" t="s">
        <v>110</v>
      </c>
      <c r="G51" s="50">
        <v>180</v>
      </c>
      <c r="H51" s="50">
        <v>207</v>
      </c>
      <c r="I51" s="50">
        <v>199</v>
      </c>
      <c r="J51" s="50">
        <v>150</v>
      </c>
      <c r="K51" s="50">
        <v>192</v>
      </c>
      <c r="L51" s="50">
        <v>201</v>
      </c>
      <c r="M51" s="30">
        <f t="shared" si="0"/>
        <v>1129</v>
      </c>
      <c r="N51" s="30">
        <f t="shared" si="1"/>
        <v>6</v>
      </c>
      <c r="O51" s="30">
        <f t="shared" si="2"/>
        <v>188.16666666666666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353</v>
      </c>
      <c r="C52" s="22" t="s">
        <v>352</v>
      </c>
      <c r="E52" s="1" t="s">
        <v>965</v>
      </c>
      <c r="F52" s="1" t="s">
        <v>110</v>
      </c>
      <c r="G52" s="50">
        <v>223</v>
      </c>
      <c r="H52" s="50">
        <v>184</v>
      </c>
      <c r="I52" s="50">
        <v>187</v>
      </c>
      <c r="J52" s="50">
        <v>234</v>
      </c>
      <c r="K52" s="50">
        <v>150</v>
      </c>
      <c r="L52" s="50">
        <v>147</v>
      </c>
      <c r="M52" s="30">
        <f t="shared" si="0"/>
        <v>1125</v>
      </c>
      <c r="N52" s="30">
        <f t="shared" si="1"/>
        <v>6</v>
      </c>
      <c r="O52" s="30">
        <f t="shared" si="2"/>
        <v>187.5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403</v>
      </c>
      <c r="C53" s="22" t="s">
        <v>402</v>
      </c>
      <c r="E53" s="1" t="s">
        <v>960</v>
      </c>
      <c r="F53" s="1" t="s">
        <v>110</v>
      </c>
      <c r="G53" s="50">
        <v>186</v>
      </c>
      <c r="H53" s="50">
        <v>225</v>
      </c>
      <c r="I53" s="50">
        <v>144</v>
      </c>
      <c r="J53" s="50">
        <v>181</v>
      </c>
      <c r="K53" s="50">
        <v>201</v>
      </c>
      <c r="L53" s="50">
        <v>184</v>
      </c>
      <c r="M53" s="30">
        <f t="shared" si="0"/>
        <v>1121</v>
      </c>
      <c r="N53" s="30">
        <f t="shared" si="1"/>
        <v>6</v>
      </c>
      <c r="O53" s="30">
        <f t="shared" si="2"/>
        <v>186.83333333333334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377</v>
      </c>
      <c r="C54" s="22" t="s">
        <v>376</v>
      </c>
      <c r="E54" s="1" t="s">
        <v>958</v>
      </c>
      <c r="F54" s="1" t="s">
        <v>110</v>
      </c>
      <c r="G54" s="50">
        <v>152</v>
      </c>
      <c r="H54" s="50">
        <v>207</v>
      </c>
      <c r="I54" s="50">
        <v>234</v>
      </c>
      <c r="J54" s="50">
        <v>210</v>
      </c>
      <c r="K54" s="50">
        <v>180</v>
      </c>
      <c r="L54" s="50">
        <v>136</v>
      </c>
      <c r="M54" s="30">
        <f t="shared" si="0"/>
        <v>1119</v>
      </c>
      <c r="N54" s="30">
        <f t="shared" si="1"/>
        <v>6</v>
      </c>
      <c r="O54" s="30">
        <f t="shared" si="2"/>
        <v>186.5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235</v>
      </c>
      <c r="C55" s="22" t="s">
        <v>234</v>
      </c>
      <c r="E55" s="1" t="s">
        <v>954</v>
      </c>
      <c r="F55" s="1" t="s">
        <v>110</v>
      </c>
      <c r="G55" s="50">
        <v>146</v>
      </c>
      <c r="H55" s="50">
        <v>178</v>
      </c>
      <c r="I55" s="50">
        <v>255</v>
      </c>
      <c r="J55" s="50">
        <v>158</v>
      </c>
      <c r="K55" s="50">
        <v>181</v>
      </c>
      <c r="L55" s="50">
        <v>194</v>
      </c>
      <c r="M55" s="30">
        <f t="shared" si="0"/>
        <v>1112</v>
      </c>
      <c r="N55" s="30">
        <f t="shared" si="1"/>
        <v>6</v>
      </c>
      <c r="O55" s="30">
        <f t="shared" si="2"/>
        <v>185.33333333333334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127</v>
      </c>
      <c r="C56" s="22" t="s">
        <v>126</v>
      </c>
      <c r="E56" s="1" t="s">
        <v>950</v>
      </c>
      <c r="F56" s="1" t="s">
        <v>110</v>
      </c>
      <c r="G56" s="50">
        <v>172</v>
      </c>
      <c r="H56" s="50">
        <v>216</v>
      </c>
      <c r="I56" s="50">
        <v>203</v>
      </c>
      <c r="J56" s="50">
        <v>163</v>
      </c>
      <c r="K56" s="50">
        <v>159</v>
      </c>
      <c r="L56" s="50">
        <v>183</v>
      </c>
      <c r="M56" s="30">
        <f t="shared" si="0"/>
        <v>1096</v>
      </c>
      <c r="N56" s="30">
        <f t="shared" si="1"/>
        <v>6</v>
      </c>
      <c r="O56" s="30">
        <f t="shared" si="2"/>
        <v>182.66666666666666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305</v>
      </c>
      <c r="C57" s="22" t="s">
        <v>304</v>
      </c>
      <c r="E57" s="1" t="s">
        <v>956</v>
      </c>
      <c r="F57" s="1" t="s">
        <v>110</v>
      </c>
      <c r="G57" s="50">
        <v>193</v>
      </c>
      <c r="H57" s="50">
        <v>168</v>
      </c>
      <c r="I57" s="50">
        <v>180</v>
      </c>
      <c r="J57" s="50">
        <v>179</v>
      </c>
      <c r="K57" s="50">
        <v>186</v>
      </c>
      <c r="L57" s="50">
        <v>188</v>
      </c>
      <c r="M57" s="30">
        <f t="shared" si="0"/>
        <v>1094</v>
      </c>
      <c r="N57" s="30">
        <f t="shared" si="1"/>
        <v>6</v>
      </c>
      <c r="O57" s="30">
        <f t="shared" si="2"/>
        <v>182.33333333333334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154</v>
      </c>
      <c r="C58" s="22" t="s">
        <v>153</v>
      </c>
      <c r="E58" s="1" t="s">
        <v>951</v>
      </c>
      <c r="F58" s="1" t="s">
        <v>110</v>
      </c>
      <c r="G58" s="50">
        <v>209</v>
      </c>
      <c r="H58" s="50">
        <v>225</v>
      </c>
      <c r="I58" s="50">
        <v>184</v>
      </c>
      <c r="J58" s="50">
        <v>182</v>
      </c>
      <c r="K58" s="50">
        <v>153</v>
      </c>
      <c r="L58" s="50">
        <v>137</v>
      </c>
      <c r="M58" s="30">
        <f t="shared" si="0"/>
        <v>1090</v>
      </c>
      <c r="N58" s="30">
        <f t="shared" si="1"/>
        <v>6</v>
      </c>
      <c r="O58" s="30">
        <f t="shared" si="2"/>
        <v>181.66666666666666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394</v>
      </c>
      <c r="C59" s="22" t="s">
        <v>393</v>
      </c>
      <c r="E59" s="1" t="s">
        <v>959</v>
      </c>
      <c r="F59" s="1" t="s">
        <v>110</v>
      </c>
      <c r="G59" s="50">
        <v>157</v>
      </c>
      <c r="H59" s="50">
        <v>173</v>
      </c>
      <c r="I59" s="50">
        <v>186</v>
      </c>
      <c r="J59" s="50">
        <v>202</v>
      </c>
      <c r="K59" s="50">
        <v>192</v>
      </c>
      <c r="L59" s="50">
        <v>163</v>
      </c>
      <c r="M59" s="30">
        <f t="shared" si="0"/>
        <v>1073</v>
      </c>
      <c r="N59" s="30">
        <f t="shared" si="1"/>
        <v>6</v>
      </c>
      <c r="O59" s="30">
        <f t="shared" si="2"/>
        <v>178.83333333333334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88</v>
      </c>
      <c r="C60" s="22" t="s">
        <v>87</v>
      </c>
      <c r="E60" s="64" t="s">
        <v>947</v>
      </c>
      <c r="F60" s="64" t="s">
        <v>110</v>
      </c>
      <c r="G60" s="24">
        <v>167</v>
      </c>
      <c r="H60" s="24">
        <v>174</v>
      </c>
      <c r="I60" s="24">
        <v>163</v>
      </c>
      <c r="J60" s="24">
        <v>171</v>
      </c>
      <c r="K60" s="24">
        <v>211</v>
      </c>
      <c r="L60" s="24">
        <v>179</v>
      </c>
      <c r="M60" s="19">
        <f t="shared" si="0"/>
        <v>1065</v>
      </c>
      <c r="N60" s="19">
        <f t="shared" si="1"/>
        <v>6</v>
      </c>
      <c r="O60" s="19">
        <f t="shared" si="2"/>
        <v>177.5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400</v>
      </c>
      <c r="C61" s="22" t="s">
        <v>399</v>
      </c>
      <c r="E61" s="1" t="s">
        <v>959</v>
      </c>
      <c r="F61" s="1" t="s">
        <v>110</v>
      </c>
      <c r="G61" s="50">
        <v>167</v>
      </c>
      <c r="H61" s="50">
        <v>149</v>
      </c>
      <c r="I61" s="50">
        <v>197</v>
      </c>
      <c r="J61" s="50">
        <v>221</v>
      </c>
      <c r="K61" s="50">
        <v>159</v>
      </c>
      <c r="L61" s="50">
        <v>170</v>
      </c>
      <c r="M61" s="30">
        <f t="shared" si="0"/>
        <v>1063</v>
      </c>
      <c r="N61" s="30">
        <f t="shared" si="1"/>
        <v>6</v>
      </c>
      <c r="O61" s="30">
        <f t="shared" si="2"/>
        <v>177.16666666666666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357</v>
      </c>
      <c r="C62" s="22" t="s">
        <v>356</v>
      </c>
      <c r="E62" s="1" t="s">
        <v>965</v>
      </c>
      <c r="F62" s="1" t="s">
        <v>110</v>
      </c>
      <c r="G62" s="50">
        <v>170</v>
      </c>
      <c r="H62" s="50">
        <v>210</v>
      </c>
      <c r="I62" s="50">
        <v>126</v>
      </c>
      <c r="J62" s="50">
        <v>169</v>
      </c>
      <c r="K62" s="50">
        <v>188</v>
      </c>
      <c r="L62" s="50">
        <v>170</v>
      </c>
      <c r="M62" s="30">
        <f t="shared" si="0"/>
        <v>1033</v>
      </c>
      <c r="N62" s="30">
        <f t="shared" si="1"/>
        <v>6</v>
      </c>
      <c r="O62" s="30">
        <f t="shared" si="2"/>
        <v>172.16666666666666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388</v>
      </c>
      <c r="C63" s="22" t="s">
        <v>387</v>
      </c>
      <c r="E63" s="1" t="s">
        <v>959</v>
      </c>
      <c r="F63" s="1" t="s">
        <v>110</v>
      </c>
      <c r="G63" s="50">
        <v>157</v>
      </c>
      <c r="H63" s="50">
        <v>198</v>
      </c>
      <c r="I63" s="50">
        <v>180</v>
      </c>
      <c r="J63" s="50">
        <v>180</v>
      </c>
      <c r="K63" s="50">
        <v>161</v>
      </c>
      <c r="L63" s="50">
        <v>149</v>
      </c>
      <c r="M63" s="30">
        <f t="shared" si="0"/>
        <v>1025</v>
      </c>
      <c r="N63" s="30">
        <f t="shared" si="1"/>
        <v>6</v>
      </c>
      <c r="O63" s="30">
        <f t="shared" si="2"/>
        <v>170.83333333333334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272</v>
      </c>
      <c r="C64" s="22" t="s">
        <v>271</v>
      </c>
      <c r="E64" s="1" t="s">
        <v>955</v>
      </c>
      <c r="F64" s="1" t="s">
        <v>110</v>
      </c>
      <c r="G64" s="50">
        <v>230</v>
      </c>
      <c r="H64" s="50">
        <v>229</v>
      </c>
      <c r="I64" s="50">
        <v>192</v>
      </c>
      <c r="J64" s="50">
        <v>157</v>
      </c>
      <c r="K64" s="50">
        <v>0</v>
      </c>
      <c r="L64" s="50">
        <v>213</v>
      </c>
      <c r="M64" s="30">
        <f t="shared" si="0"/>
        <v>1021</v>
      </c>
      <c r="N64" s="30">
        <f t="shared" si="1"/>
        <v>5</v>
      </c>
      <c r="O64" s="30">
        <f t="shared" si="2"/>
        <v>204.2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342</v>
      </c>
      <c r="C65" s="22" t="s">
        <v>341</v>
      </c>
      <c r="E65" s="1" t="s">
        <v>957</v>
      </c>
      <c r="F65" s="1" t="s">
        <v>110</v>
      </c>
      <c r="G65" s="50">
        <v>0</v>
      </c>
      <c r="H65" s="50">
        <v>212</v>
      </c>
      <c r="I65" s="50">
        <v>192</v>
      </c>
      <c r="J65" s="50">
        <v>211</v>
      </c>
      <c r="K65" s="50">
        <v>220</v>
      </c>
      <c r="L65" s="50">
        <v>186</v>
      </c>
      <c r="M65" s="30">
        <f t="shared" si="0"/>
        <v>1021</v>
      </c>
      <c r="N65" s="30">
        <f t="shared" si="1"/>
        <v>5</v>
      </c>
      <c r="O65" s="30">
        <f t="shared" si="2"/>
        <v>204.2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290</v>
      </c>
      <c r="C66" s="22" t="s">
        <v>289</v>
      </c>
      <c r="E66" s="1" t="s">
        <v>955</v>
      </c>
      <c r="F66" s="1" t="s">
        <v>110</v>
      </c>
      <c r="G66" s="50">
        <v>226</v>
      </c>
      <c r="H66" s="50">
        <v>207</v>
      </c>
      <c r="I66" s="50">
        <v>194</v>
      </c>
      <c r="J66" s="50">
        <v>213</v>
      </c>
      <c r="K66" s="50">
        <v>179</v>
      </c>
      <c r="L66" s="50">
        <v>0</v>
      </c>
      <c r="M66" s="30">
        <f t="shared" si="0"/>
        <v>1019</v>
      </c>
      <c r="N66" s="30">
        <f t="shared" si="1"/>
        <v>5</v>
      </c>
      <c r="O66" s="30">
        <f t="shared" si="2"/>
        <v>203.8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286</v>
      </c>
      <c r="C67" s="22" t="s">
        <v>285</v>
      </c>
      <c r="E67" s="1" t="s">
        <v>964</v>
      </c>
      <c r="F67" s="1" t="s">
        <v>110</v>
      </c>
      <c r="G67" s="50">
        <v>0</v>
      </c>
      <c r="H67" s="50">
        <v>198</v>
      </c>
      <c r="I67" s="50">
        <v>196</v>
      </c>
      <c r="J67" s="50">
        <v>181</v>
      </c>
      <c r="K67" s="50">
        <v>243</v>
      </c>
      <c r="L67" s="50">
        <v>198</v>
      </c>
      <c r="M67" s="30">
        <f t="shared" si="0"/>
        <v>1016</v>
      </c>
      <c r="N67" s="30">
        <f t="shared" si="1"/>
        <v>5</v>
      </c>
      <c r="O67" s="30">
        <f t="shared" si="2"/>
        <v>203.2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120</v>
      </c>
      <c r="C68" s="22" t="s">
        <v>119</v>
      </c>
      <c r="E68" s="64" t="s">
        <v>949</v>
      </c>
      <c r="F68" s="64" t="s">
        <v>110</v>
      </c>
      <c r="G68" s="24">
        <v>141</v>
      </c>
      <c r="H68" s="24">
        <v>178</v>
      </c>
      <c r="I68" s="24">
        <v>160</v>
      </c>
      <c r="J68" s="24">
        <v>154</v>
      </c>
      <c r="K68" s="24">
        <v>159</v>
      </c>
      <c r="L68" s="24">
        <v>224</v>
      </c>
      <c r="M68" s="19">
        <f t="shared" si="0"/>
        <v>1016</v>
      </c>
      <c r="N68" s="19">
        <f t="shared" si="1"/>
        <v>6</v>
      </c>
      <c r="O68" s="19">
        <f t="shared" si="2"/>
        <v>169.33333333333334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243</v>
      </c>
      <c r="C69" s="22" t="s">
        <v>242</v>
      </c>
      <c r="E69" s="1" t="s">
        <v>963</v>
      </c>
      <c r="F69" s="1" t="s">
        <v>110</v>
      </c>
      <c r="G69" s="50">
        <v>174</v>
      </c>
      <c r="H69" s="50">
        <v>176</v>
      </c>
      <c r="I69" s="50">
        <v>194</v>
      </c>
      <c r="J69" s="50">
        <v>187</v>
      </c>
      <c r="K69" s="50">
        <v>114</v>
      </c>
      <c r="L69" s="50">
        <v>163</v>
      </c>
      <c r="M69" s="30">
        <f t="shared" si="0"/>
        <v>1008</v>
      </c>
      <c r="N69" s="30">
        <f t="shared" si="1"/>
        <v>6</v>
      </c>
      <c r="O69" s="30">
        <f t="shared" si="2"/>
        <v>168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104</v>
      </c>
      <c r="C70" s="22" t="s">
        <v>103</v>
      </c>
      <c r="E70" s="1" t="s">
        <v>947</v>
      </c>
      <c r="F70" s="1" t="s">
        <v>110</v>
      </c>
      <c r="G70" s="50">
        <v>177</v>
      </c>
      <c r="H70" s="50">
        <v>187</v>
      </c>
      <c r="I70" s="50">
        <v>166</v>
      </c>
      <c r="J70" s="50">
        <v>172</v>
      </c>
      <c r="K70" s="50">
        <v>134</v>
      </c>
      <c r="L70" s="50">
        <v>169</v>
      </c>
      <c r="M70" s="30">
        <f t="shared" si="0"/>
        <v>1005</v>
      </c>
      <c r="N70" s="30">
        <f t="shared" si="1"/>
        <v>6</v>
      </c>
      <c r="O70" s="30">
        <f t="shared" si="2"/>
        <v>167.5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179</v>
      </c>
      <c r="C71" s="22" t="s">
        <v>178</v>
      </c>
      <c r="E71" s="1" t="s">
        <v>952</v>
      </c>
      <c r="F71" s="1" t="s">
        <v>110</v>
      </c>
      <c r="G71" s="50">
        <v>0</v>
      </c>
      <c r="H71" s="50">
        <v>223</v>
      </c>
      <c r="I71" s="50">
        <v>204</v>
      </c>
      <c r="J71" s="50">
        <v>187</v>
      </c>
      <c r="K71" s="50">
        <v>237</v>
      </c>
      <c r="L71" s="50">
        <v>152</v>
      </c>
      <c r="M71" s="30">
        <f t="shared" si="0"/>
        <v>1003</v>
      </c>
      <c r="N71" s="30">
        <f t="shared" si="1"/>
        <v>5</v>
      </c>
      <c r="O71" s="30">
        <f t="shared" si="2"/>
        <v>200.6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118</v>
      </c>
      <c r="C72" s="22" t="s">
        <v>117</v>
      </c>
      <c r="E72" s="1" t="s">
        <v>949</v>
      </c>
      <c r="F72" s="1" t="s">
        <v>110</v>
      </c>
      <c r="G72" s="50">
        <v>142</v>
      </c>
      <c r="H72" s="50">
        <v>178</v>
      </c>
      <c r="I72" s="50">
        <v>167</v>
      </c>
      <c r="J72" s="50">
        <v>168</v>
      </c>
      <c r="K72" s="50">
        <v>150</v>
      </c>
      <c r="L72" s="50">
        <v>196</v>
      </c>
      <c r="M72" s="30">
        <f t="shared" si="0"/>
        <v>1001</v>
      </c>
      <c r="N72" s="30">
        <f t="shared" si="1"/>
        <v>6</v>
      </c>
      <c r="O72" s="30">
        <f t="shared" si="2"/>
        <v>166.83333333333334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355</v>
      </c>
      <c r="C73" s="22" t="s">
        <v>354</v>
      </c>
      <c r="E73" s="1" t="s">
        <v>965</v>
      </c>
      <c r="F73" s="1" t="s">
        <v>110</v>
      </c>
      <c r="G73" s="50">
        <v>173</v>
      </c>
      <c r="H73" s="50">
        <v>210</v>
      </c>
      <c r="I73" s="50">
        <v>139</v>
      </c>
      <c r="J73" s="50">
        <v>173</v>
      </c>
      <c r="K73" s="50">
        <v>166</v>
      </c>
      <c r="L73" s="50">
        <v>137</v>
      </c>
      <c r="M73" s="30">
        <f t="shared" si="0"/>
        <v>998</v>
      </c>
      <c r="N73" s="30">
        <f t="shared" si="1"/>
        <v>6</v>
      </c>
      <c r="O73" s="30">
        <f t="shared" si="2"/>
        <v>166.33333333333334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144</v>
      </c>
      <c r="C74" s="22" t="s">
        <v>143</v>
      </c>
      <c r="E74" s="1" t="s">
        <v>951</v>
      </c>
      <c r="F74" s="1" t="s">
        <v>110</v>
      </c>
      <c r="G74" s="50">
        <v>157</v>
      </c>
      <c r="H74" s="50">
        <v>162</v>
      </c>
      <c r="I74" s="50">
        <v>143</v>
      </c>
      <c r="J74" s="50">
        <v>149</v>
      </c>
      <c r="K74" s="50">
        <v>167</v>
      </c>
      <c r="L74" s="50">
        <v>199</v>
      </c>
      <c r="M74" s="30">
        <f t="shared" si="0"/>
        <v>977</v>
      </c>
      <c r="N74" s="30">
        <f t="shared" si="1"/>
        <v>6</v>
      </c>
      <c r="O74" s="30">
        <f t="shared" si="2"/>
        <v>162.83333333333334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294</v>
      </c>
      <c r="C75" s="22" t="s">
        <v>293</v>
      </c>
      <c r="E75" s="1" t="s">
        <v>964</v>
      </c>
      <c r="F75" s="1" t="s">
        <v>110</v>
      </c>
      <c r="G75" s="50">
        <v>206</v>
      </c>
      <c r="H75" s="50">
        <v>235</v>
      </c>
      <c r="I75" s="50">
        <v>175</v>
      </c>
      <c r="J75" s="50">
        <v>168</v>
      </c>
      <c r="K75" s="50">
        <v>163</v>
      </c>
      <c r="L75" s="50">
        <v>0</v>
      </c>
      <c r="M75" s="30">
        <f t="shared" si="0"/>
        <v>947</v>
      </c>
      <c r="N75" s="30">
        <f t="shared" si="1"/>
        <v>5</v>
      </c>
      <c r="O75" s="30">
        <f t="shared" si="2"/>
        <v>189.4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274</v>
      </c>
      <c r="C76" s="22" t="s">
        <v>273</v>
      </c>
      <c r="E76" s="1" t="s">
        <v>955</v>
      </c>
      <c r="F76" s="1" t="s">
        <v>110</v>
      </c>
      <c r="G76" s="50">
        <v>0</v>
      </c>
      <c r="H76" s="50">
        <v>0</v>
      </c>
      <c r="I76" s="50">
        <v>243</v>
      </c>
      <c r="J76" s="50">
        <v>206</v>
      </c>
      <c r="K76" s="50">
        <v>255</v>
      </c>
      <c r="L76" s="50">
        <v>238</v>
      </c>
      <c r="M76" s="30">
        <f t="shared" si="0"/>
        <v>942</v>
      </c>
      <c r="N76" s="30">
        <f t="shared" si="1"/>
        <v>4</v>
      </c>
      <c r="O76" s="30">
        <f t="shared" si="2"/>
        <v>235.5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383</v>
      </c>
      <c r="C77" s="22" t="s">
        <v>382</v>
      </c>
      <c r="E77" s="1" t="s">
        <v>965</v>
      </c>
      <c r="F77" s="1" t="s">
        <v>110</v>
      </c>
      <c r="G77" s="50">
        <v>158</v>
      </c>
      <c r="H77" s="50">
        <v>168</v>
      </c>
      <c r="I77" s="50">
        <v>192</v>
      </c>
      <c r="J77" s="50">
        <v>141</v>
      </c>
      <c r="K77" s="50">
        <v>113</v>
      </c>
      <c r="L77" s="50">
        <v>170</v>
      </c>
      <c r="M77" s="30">
        <f t="shared" ref="M77:M140" si="3">SUM(G77:L77)</f>
        <v>942</v>
      </c>
      <c r="N77" s="30">
        <f t="shared" ref="N77:N140" si="4">COUNTIF(G77:L77, "&gt;0" )</f>
        <v>6</v>
      </c>
      <c r="O77" s="30">
        <f t="shared" ref="O77:O140" si="5">IF(N77=0,0,M77/N77)</f>
        <v>157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245</v>
      </c>
      <c r="C78" s="22" t="s">
        <v>244</v>
      </c>
      <c r="E78" s="1" t="s">
        <v>963</v>
      </c>
      <c r="F78" s="1" t="s">
        <v>110</v>
      </c>
      <c r="G78" s="50">
        <v>194</v>
      </c>
      <c r="H78" s="50">
        <v>183</v>
      </c>
      <c r="I78" s="50">
        <v>137</v>
      </c>
      <c r="J78" s="50">
        <v>154</v>
      </c>
      <c r="K78" s="50">
        <v>139</v>
      </c>
      <c r="L78" s="50">
        <v>132</v>
      </c>
      <c r="M78" s="30">
        <f t="shared" si="3"/>
        <v>939</v>
      </c>
      <c r="N78" s="30">
        <f t="shared" si="4"/>
        <v>6</v>
      </c>
      <c r="O78" s="30">
        <f t="shared" si="5"/>
        <v>156.5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241</v>
      </c>
      <c r="C79" s="22" t="s">
        <v>240</v>
      </c>
      <c r="E79" s="1" t="s">
        <v>963</v>
      </c>
      <c r="F79" s="1" t="s">
        <v>110</v>
      </c>
      <c r="G79" s="50">
        <v>150</v>
      </c>
      <c r="H79" s="50">
        <v>170</v>
      </c>
      <c r="I79" s="50">
        <v>151</v>
      </c>
      <c r="J79" s="50">
        <v>120</v>
      </c>
      <c r="K79" s="50">
        <v>159</v>
      </c>
      <c r="L79" s="50">
        <v>158</v>
      </c>
      <c r="M79" s="30">
        <f t="shared" si="3"/>
        <v>908</v>
      </c>
      <c r="N79" s="30">
        <f t="shared" si="4"/>
        <v>6</v>
      </c>
      <c r="O79" s="30">
        <f t="shared" si="5"/>
        <v>151.33333333333334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73</v>
      </c>
      <c r="C80" s="22" t="s">
        <v>72</v>
      </c>
      <c r="E80" s="1" t="s">
        <v>946</v>
      </c>
      <c r="F80" s="1" t="s">
        <v>110</v>
      </c>
      <c r="G80" s="50">
        <v>0</v>
      </c>
      <c r="H80" s="50">
        <v>178</v>
      </c>
      <c r="I80" s="50">
        <v>232</v>
      </c>
      <c r="J80" s="50">
        <v>164</v>
      </c>
      <c r="K80" s="50">
        <v>197</v>
      </c>
      <c r="L80" s="50">
        <v>137</v>
      </c>
      <c r="M80" s="30">
        <f t="shared" si="3"/>
        <v>908</v>
      </c>
      <c r="N80" s="30">
        <f t="shared" si="4"/>
        <v>5</v>
      </c>
      <c r="O80" s="30">
        <f t="shared" si="5"/>
        <v>181.6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94</v>
      </c>
      <c r="C81" s="22" t="s">
        <v>93</v>
      </c>
      <c r="E81" s="1" t="s">
        <v>947</v>
      </c>
      <c r="F81" s="1" t="s">
        <v>110</v>
      </c>
      <c r="G81" s="50">
        <v>237</v>
      </c>
      <c r="H81" s="50">
        <v>167</v>
      </c>
      <c r="I81" s="50">
        <v>165</v>
      </c>
      <c r="J81" s="50">
        <v>202</v>
      </c>
      <c r="K81" s="50">
        <v>134</v>
      </c>
      <c r="L81" s="50">
        <v>0</v>
      </c>
      <c r="M81" s="30">
        <f t="shared" si="3"/>
        <v>905</v>
      </c>
      <c r="N81" s="30">
        <f t="shared" si="4"/>
        <v>5</v>
      </c>
      <c r="O81" s="30">
        <f t="shared" si="5"/>
        <v>181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116</v>
      </c>
      <c r="C82" s="22" t="s">
        <v>115</v>
      </c>
      <c r="E82" s="64" t="s">
        <v>949</v>
      </c>
      <c r="F82" s="64" t="s">
        <v>110</v>
      </c>
      <c r="G82" s="24">
        <v>186</v>
      </c>
      <c r="H82" s="24">
        <v>173</v>
      </c>
      <c r="I82" s="24">
        <v>147</v>
      </c>
      <c r="J82" s="24">
        <v>127</v>
      </c>
      <c r="K82" s="24">
        <v>120</v>
      </c>
      <c r="L82" s="24">
        <v>152</v>
      </c>
      <c r="M82" s="19">
        <f t="shared" si="3"/>
        <v>905</v>
      </c>
      <c r="N82" s="19">
        <f t="shared" si="4"/>
        <v>6</v>
      </c>
      <c r="O82" s="19">
        <f t="shared" si="5"/>
        <v>150.83333333333334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278</v>
      </c>
      <c r="C83" s="22" t="s">
        <v>277</v>
      </c>
      <c r="E83" s="1" t="s">
        <v>964</v>
      </c>
      <c r="F83" s="1" t="s">
        <v>110</v>
      </c>
      <c r="G83" s="50">
        <v>0</v>
      </c>
      <c r="H83" s="50">
        <v>170</v>
      </c>
      <c r="I83" s="50">
        <v>165</v>
      </c>
      <c r="J83" s="50">
        <v>179</v>
      </c>
      <c r="K83" s="50">
        <v>209</v>
      </c>
      <c r="L83" s="50">
        <v>176</v>
      </c>
      <c r="M83" s="30">
        <f t="shared" si="3"/>
        <v>899</v>
      </c>
      <c r="N83" s="30">
        <f t="shared" si="4"/>
        <v>5</v>
      </c>
      <c r="O83" s="30">
        <f t="shared" si="5"/>
        <v>179.8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237</v>
      </c>
      <c r="C84" s="22" t="s">
        <v>236</v>
      </c>
      <c r="E84" s="1" t="s">
        <v>963</v>
      </c>
      <c r="F84" s="1" t="s">
        <v>110</v>
      </c>
      <c r="G84" s="50">
        <v>147</v>
      </c>
      <c r="H84" s="50">
        <v>140</v>
      </c>
      <c r="I84" s="50">
        <v>152</v>
      </c>
      <c r="J84" s="50">
        <v>170</v>
      </c>
      <c r="K84" s="50">
        <v>117</v>
      </c>
      <c r="L84" s="50">
        <v>161</v>
      </c>
      <c r="M84" s="30">
        <f t="shared" si="3"/>
        <v>887</v>
      </c>
      <c r="N84" s="30">
        <f t="shared" si="4"/>
        <v>6</v>
      </c>
      <c r="O84" s="30">
        <f t="shared" si="5"/>
        <v>147.83333333333334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267</v>
      </c>
      <c r="C85" s="22" t="s">
        <v>266</v>
      </c>
      <c r="E85" s="64" t="s">
        <v>954</v>
      </c>
      <c r="F85" s="64" t="s">
        <v>110</v>
      </c>
      <c r="G85" s="24">
        <v>159</v>
      </c>
      <c r="H85" s="24">
        <v>170</v>
      </c>
      <c r="I85" s="24">
        <v>0</v>
      </c>
      <c r="J85" s="24">
        <v>204</v>
      </c>
      <c r="K85" s="24">
        <v>184</v>
      </c>
      <c r="L85" s="24">
        <v>163</v>
      </c>
      <c r="M85" s="19">
        <f t="shared" si="3"/>
        <v>880</v>
      </c>
      <c r="N85" s="19">
        <f t="shared" si="4"/>
        <v>5</v>
      </c>
      <c r="O85" s="19">
        <f t="shared" si="5"/>
        <v>176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152</v>
      </c>
      <c r="C86" s="22" t="s">
        <v>151</v>
      </c>
      <c r="E86" s="1" t="s">
        <v>951</v>
      </c>
      <c r="F86" s="1" t="s">
        <v>110</v>
      </c>
      <c r="G86" s="50">
        <v>136</v>
      </c>
      <c r="H86" s="50">
        <v>171</v>
      </c>
      <c r="I86" s="50">
        <v>128</v>
      </c>
      <c r="J86" s="50">
        <v>165</v>
      </c>
      <c r="K86" s="50">
        <v>151</v>
      </c>
      <c r="L86" s="50">
        <v>122</v>
      </c>
      <c r="M86" s="30">
        <f t="shared" si="3"/>
        <v>873</v>
      </c>
      <c r="N86" s="30">
        <f t="shared" si="4"/>
        <v>6</v>
      </c>
      <c r="O86" s="30">
        <f t="shared" si="5"/>
        <v>145.5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292</v>
      </c>
      <c r="C87" s="22" t="s">
        <v>291</v>
      </c>
      <c r="E87" s="64" t="s">
        <v>964</v>
      </c>
      <c r="F87" s="64" t="s">
        <v>110</v>
      </c>
      <c r="G87" s="24">
        <v>166</v>
      </c>
      <c r="H87" s="24">
        <v>0</v>
      </c>
      <c r="I87" s="24">
        <v>143</v>
      </c>
      <c r="J87" s="24">
        <v>185</v>
      </c>
      <c r="K87" s="24">
        <v>190</v>
      </c>
      <c r="L87" s="24">
        <v>184</v>
      </c>
      <c r="M87" s="19">
        <f t="shared" si="3"/>
        <v>868</v>
      </c>
      <c r="N87" s="19">
        <f t="shared" si="4"/>
        <v>5</v>
      </c>
      <c r="O87" s="19">
        <f t="shared" si="5"/>
        <v>173.6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204</v>
      </c>
      <c r="C88" s="22" t="s">
        <v>203</v>
      </c>
      <c r="E88" s="1" t="s">
        <v>953</v>
      </c>
      <c r="F88" s="1" t="s">
        <v>110</v>
      </c>
      <c r="G88" s="50">
        <v>218</v>
      </c>
      <c r="H88" s="50">
        <v>0</v>
      </c>
      <c r="I88" s="50">
        <v>0</v>
      </c>
      <c r="J88" s="50">
        <v>206</v>
      </c>
      <c r="K88" s="50">
        <v>191</v>
      </c>
      <c r="L88" s="50">
        <v>234</v>
      </c>
      <c r="M88" s="30">
        <f t="shared" si="3"/>
        <v>849</v>
      </c>
      <c r="N88" s="30">
        <f t="shared" si="4"/>
        <v>4</v>
      </c>
      <c r="O88" s="30">
        <f t="shared" si="5"/>
        <v>212.25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309</v>
      </c>
      <c r="C89" s="22" t="s">
        <v>308</v>
      </c>
      <c r="E89" s="64" t="s">
        <v>956</v>
      </c>
      <c r="F89" s="64" t="s">
        <v>110</v>
      </c>
      <c r="G89" s="24">
        <v>158</v>
      </c>
      <c r="H89" s="24">
        <v>181</v>
      </c>
      <c r="I89" s="24">
        <v>160</v>
      </c>
      <c r="J89" s="24">
        <v>151</v>
      </c>
      <c r="K89" s="24">
        <v>0</v>
      </c>
      <c r="L89" s="24">
        <v>191</v>
      </c>
      <c r="M89" s="19">
        <f t="shared" si="3"/>
        <v>841</v>
      </c>
      <c r="N89" s="19">
        <f t="shared" si="4"/>
        <v>5</v>
      </c>
      <c r="O89" s="19">
        <f t="shared" si="5"/>
        <v>168.2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298</v>
      </c>
      <c r="C90" s="22" t="s">
        <v>297</v>
      </c>
      <c r="E90" s="1" t="s">
        <v>955</v>
      </c>
      <c r="F90" s="1" t="s">
        <v>110</v>
      </c>
      <c r="G90" s="50">
        <v>189</v>
      </c>
      <c r="H90" s="50">
        <v>0</v>
      </c>
      <c r="I90" s="50">
        <v>0</v>
      </c>
      <c r="J90" s="50">
        <v>235</v>
      </c>
      <c r="K90" s="50">
        <v>225</v>
      </c>
      <c r="L90" s="50">
        <v>190</v>
      </c>
      <c r="M90" s="30">
        <f t="shared" si="3"/>
        <v>839</v>
      </c>
      <c r="N90" s="30">
        <f t="shared" si="4"/>
        <v>4</v>
      </c>
      <c r="O90" s="30">
        <f t="shared" si="5"/>
        <v>209.75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375</v>
      </c>
      <c r="C91" s="22" t="s">
        <v>374</v>
      </c>
      <c r="E91" s="1" t="s">
        <v>965</v>
      </c>
      <c r="F91" s="1" t="s">
        <v>110</v>
      </c>
      <c r="G91" s="50">
        <v>159</v>
      </c>
      <c r="H91" s="50">
        <v>124</v>
      </c>
      <c r="I91" s="50">
        <v>140</v>
      </c>
      <c r="J91" s="50">
        <v>158</v>
      </c>
      <c r="K91" s="50">
        <v>127</v>
      </c>
      <c r="L91" s="50">
        <v>111</v>
      </c>
      <c r="M91" s="30">
        <f t="shared" si="3"/>
        <v>819</v>
      </c>
      <c r="N91" s="30">
        <f t="shared" si="4"/>
        <v>6</v>
      </c>
      <c r="O91" s="30">
        <f t="shared" si="5"/>
        <v>136.5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200</v>
      </c>
      <c r="C92" s="22" t="s">
        <v>199</v>
      </c>
      <c r="E92" s="1" t="s">
        <v>953</v>
      </c>
      <c r="F92" s="1" t="s">
        <v>110</v>
      </c>
      <c r="G92" s="50">
        <v>195</v>
      </c>
      <c r="H92" s="50">
        <v>185</v>
      </c>
      <c r="I92" s="50">
        <v>223</v>
      </c>
      <c r="J92" s="50">
        <v>213</v>
      </c>
      <c r="K92" s="50">
        <v>0</v>
      </c>
      <c r="L92" s="50">
        <v>0</v>
      </c>
      <c r="M92" s="30">
        <f t="shared" si="3"/>
        <v>816</v>
      </c>
      <c r="N92" s="30">
        <f t="shared" si="4"/>
        <v>4</v>
      </c>
      <c r="O92" s="30">
        <f t="shared" si="5"/>
        <v>204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392</v>
      </c>
      <c r="C93" s="22" t="s">
        <v>391</v>
      </c>
      <c r="E93" s="1" t="s">
        <v>959</v>
      </c>
      <c r="F93" s="1" t="s">
        <v>110</v>
      </c>
      <c r="G93" s="50">
        <v>171</v>
      </c>
      <c r="H93" s="50">
        <v>131</v>
      </c>
      <c r="I93" s="50">
        <v>0</v>
      </c>
      <c r="J93" s="50">
        <v>158</v>
      </c>
      <c r="K93" s="50">
        <v>180</v>
      </c>
      <c r="L93" s="50">
        <v>158</v>
      </c>
      <c r="M93" s="30">
        <f t="shared" si="3"/>
        <v>798</v>
      </c>
      <c r="N93" s="30">
        <f t="shared" si="4"/>
        <v>5</v>
      </c>
      <c r="O93" s="30">
        <f t="shared" si="5"/>
        <v>159.6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42</v>
      </c>
      <c r="C94" s="22" t="s">
        <v>41</v>
      </c>
      <c r="E94" s="1" t="s">
        <v>945</v>
      </c>
      <c r="F94" s="1" t="s">
        <v>110</v>
      </c>
      <c r="G94" s="50">
        <v>0</v>
      </c>
      <c r="H94" s="50">
        <v>0</v>
      </c>
      <c r="I94" s="50">
        <v>202</v>
      </c>
      <c r="J94" s="50">
        <v>190</v>
      </c>
      <c r="K94" s="50">
        <v>191</v>
      </c>
      <c r="L94" s="50">
        <v>207</v>
      </c>
      <c r="M94" s="30">
        <f t="shared" si="3"/>
        <v>790</v>
      </c>
      <c r="N94" s="30">
        <f t="shared" si="4"/>
        <v>4</v>
      </c>
      <c r="O94" s="30">
        <f t="shared" si="5"/>
        <v>197.5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59</v>
      </c>
      <c r="C95" s="22" t="s">
        <v>58</v>
      </c>
      <c r="E95" s="64" t="s">
        <v>946</v>
      </c>
      <c r="F95" s="64" t="s">
        <v>110</v>
      </c>
      <c r="G95" s="24">
        <v>151</v>
      </c>
      <c r="H95" s="24">
        <v>158</v>
      </c>
      <c r="I95" s="24">
        <v>162</v>
      </c>
      <c r="J95" s="24">
        <v>168</v>
      </c>
      <c r="K95" s="24">
        <v>133</v>
      </c>
      <c r="L95" s="24">
        <v>0</v>
      </c>
      <c r="M95" s="19">
        <f t="shared" si="3"/>
        <v>772</v>
      </c>
      <c r="N95" s="19">
        <f t="shared" si="4"/>
        <v>5</v>
      </c>
      <c r="O95" s="19">
        <f t="shared" si="5"/>
        <v>154.4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202</v>
      </c>
      <c r="C96" s="22" t="s">
        <v>201</v>
      </c>
      <c r="E96" s="1" t="s">
        <v>953</v>
      </c>
      <c r="F96" s="1" t="s">
        <v>110</v>
      </c>
      <c r="G96" s="50">
        <v>191</v>
      </c>
      <c r="H96" s="50">
        <v>201</v>
      </c>
      <c r="I96" s="50">
        <v>199</v>
      </c>
      <c r="J96" s="50">
        <v>0</v>
      </c>
      <c r="K96" s="50">
        <v>0</v>
      </c>
      <c r="L96" s="50">
        <v>179</v>
      </c>
      <c r="M96" s="30">
        <f t="shared" si="3"/>
        <v>770</v>
      </c>
      <c r="N96" s="30">
        <f t="shared" si="4"/>
        <v>4</v>
      </c>
      <c r="O96" s="30">
        <f t="shared" si="5"/>
        <v>192.5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228</v>
      </c>
      <c r="C97" s="22" t="s">
        <v>227</v>
      </c>
      <c r="E97" s="1" t="s">
        <v>953</v>
      </c>
      <c r="F97" s="1" t="s">
        <v>110</v>
      </c>
      <c r="G97" s="50">
        <v>197</v>
      </c>
      <c r="H97" s="50">
        <v>173</v>
      </c>
      <c r="I97" s="50">
        <v>0</v>
      </c>
      <c r="J97" s="50">
        <v>0</v>
      </c>
      <c r="K97" s="50">
        <v>195</v>
      </c>
      <c r="L97" s="50">
        <v>189</v>
      </c>
      <c r="M97" s="30">
        <f t="shared" si="3"/>
        <v>754</v>
      </c>
      <c r="N97" s="30">
        <f t="shared" si="4"/>
        <v>4</v>
      </c>
      <c r="O97" s="30">
        <f t="shared" si="5"/>
        <v>188.5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46</v>
      </c>
      <c r="C98" s="22" t="s">
        <v>45</v>
      </c>
      <c r="E98" s="1" t="s">
        <v>945</v>
      </c>
      <c r="F98" s="1" t="s">
        <v>110</v>
      </c>
      <c r="G98" s="50">
        <v>184</v>
      </c>
      <c r="H98" s="50">
        <v>199</v>
      </c>
      <c r="I98" s="50">
        <v>145</v>
      </c>
      <c r="J98" s="50">
        <v>172</v>
      </c>
      <c r="K98" s="50">
        <v>0</v>
      </c>
      <c r="L98" s="50">
        <v>0</v>
      </c>
      <c r="M98" s="30">
        <f t="shared" si="3"/>
        <v>700</v>
      </c>
      <c r="N98" s="30">
        <f t="shared" si="4"/>
        <v>4</v>
      </c>
      <c r="O98" s="30">
        <f t="shared" si="5"/>
        <v>175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198</v>
      </c>
      <c r="C99" s="22" t="s">
        <v>197</v>
      </c>
      <c r="E99" s="1" t="s">
        <v>953</v>
      </c>
      <c r="F99" s="1" t="s">
        <v>110</v>
      </c>
      <c r="G99" s="50">
        <v>0</v>
      </c>
      <c r="H99" s="50">
        <v>0</v>
      </c>
      <c r="I99" s="50">
        <v>178</v>
      </c>
      <c r="J99" s="50">
        <v>0</v>
      </c>
      <c r="K99" s="50">
        <v>223</v>
      </c>
      <c r="L99" s="50">
        <v>243</v>
      </c>
      <c r="M99" s="30">
        <f t="shared" si="3"/>
        <v>644</v>
      </c>
      <c r="N99" s="30">
        <f t="shared" si="4"/>
        <v>3</v>
      </c>
      <c r="O99" s="30">
        <f t="shared" si="5"/>
        <v>214.66666666666666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344</v>
      </c>
      <c r="C100" s="22" t="s">
        <v>343</v>
      </c>
      <c r="E100" s="1" t="s">
        <v>957</v>
      </c>
      <c r="F100" s="1" t="s">
        <v>110</v>
      </c>
      <c r="G100" s="50">
        <v>0</v>
      </c>
      <c r="H100" s="50">
        <v>0</v>
      </c>
      <c r="I100" s="50">
        <v>0</v>
      </c>
      <c r="J100" s="50">
        <v>216</v>
      </c>
      <c r="K100" s="50">
        <v>210</v>
      </c>
      <c r="L100" s="50">
        <v>213</v>
      </c>
      <c r="M100" s="30">
        <f t="shared" si="3"/>
        <v>639</v>
      </c>
      <c r="N100" s="30">
        <f t="shared" si="4"/>
        <v>3</v>
      </c>
      <c r="O100" s="30">
        <f t="shared" si="5"/>
        <v>213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157</v>
      </c>
      <c r="C101" s="22" t="s">
        <v>156</v>
      </c>
      <c r="E101" s="64" t="s">
        <v>952</v>
      </c>
      <c r="F101" s="64" t="s">
        <v>110</v>
      </c>
      <c r="G101" s="24">
        <v>0</v>
      </c>
      <c r="H101" s="24">
        <v>0</v>
      </c>
      <c r="I101" s="24">
        <v>0</v>
      </c>
      <c r="J101" s="24">
        <v>214</v>
      </c>
      <c r="K101" s="24">
        <v>202</v>
      </c>
      <c r="L101" s="24">
        <v>207</v>
      </c>
      <c r="M101" s="19">
        <f t="shared" si="3"/>
        <v>623</v>
      </c>
      <c r="N101" s="19">
        <f t="shared" si="4"/>
        <v>3</v>
      </c>
      <c r="O101" s="19">
        <f t="shared" si="5"/>
        <v>207.66666666666666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270</v>
      </c>
      <c r="C102" s="22" t="s">
        <v>269</v>
      </c>
      <c r="E102" s="64" t="s">
        <v>955</v>
      </c>
      <c r="F102" s="64" t="s">
        <v>110</v>
      </c>
      <c r="G102" s="24">
        <v>253</v>
      </c>
      <c r="H102" s="24">
        <v>200</v>
      </c>
      <c r="I102" s="24">
        <v>150</v>
      </c>
      <c r="J102" s="24">
        <v>0</v>
      </c>
      <c r="K102" s="24">
        <v>0</v>
      </c>
      <c r="L102" s="24">
        <v>0</v>
      </c>
      <c r="M102" s="19">
        <f t="shared" si="3"/>
        <v>603</v>
      </c>
      <c r="N102" s="19">
        <f t="shared" si="4"/>
        <v>3</v>
      </c>
      <c r="O102" s="19">
        <f t="shared" si="5"/>
        <v>201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247</v>
      </c>
      <c r="C103" s="22" t="s">
        <v>246</v>
      </c>
      <c r="E103" s="1" t="s">
        <v>963</v>
      </c>
      <c r="F103" s="1" t="s">
        <v>110</v>
      </c>
      <c r="G103" s="50">
        <v>0</v>
      </c>
      <c r="H103" s="50">
        <v>160</v>
      </c>
      <c r="I103" s="50">
        <v>157</v>
      </c>
      <c r="J103" s="50">
        <v>0</v>
      </c>
      <c r="K103" s="50">
        <v>137</v>
      </c>
      <c r="L103" s="50">
        <v>139</v>
      </c>
      <c r="M103" s="30">
        <f t="shared" si="3"/>
        <v>593</v>
      </c>
      <c r="N103" s="30">
        <f t="shared" si="4"/>
        <v>4</v>
      </c>
      <c r="O103" s="30">
        <f t="shared" si="5"/>
        <v>148.25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75</v>
      </c>
      <c r="C104" s="22" t="s">
        <v>74</v>
      </c>
      <c r="E104" s="1" t="s">
        <v>946</v>
      </c>
      <c r="F104" s="1" t="s">
        <v>110</v>
      </c>
      <c r="G104" s="50">
        <v>0</v>
      </c>
      <c r="H104" s="50">
        <v>0</v>
      </c>
      <c r="I104" s="50">
        <v>0</v>
      </c>
      <c r="J104" s="50">
        <v>200</v>
      </c>
      <c r="K104" s="50">
        <v>191</v>
      </c>
      <c r="L104" s="50">
        <v>200</v>
      </c>
      <c r="M104" s="30">
        <f t="shared" si="3"/>
        <v>591</v>
      </c>
      <c r="N104" s="30">
        <f t="shared" si="4"/>
        <v>3</v>
      </c>
      <c r="O104" s="30">
        <f t="shared" si="5"/>
        <v>197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206</v>
      </c>
      <c r="C105" s="22" t="s">
        <v>205</v>
      </c>
      <c r="E105" s="64" t="s">
        <v>953</v>
      </c>
      <c r="F105" s="64" t="s">
        <v>110</v>
      </c>
      <c r="G105" s="24">
        <v>0</v>
      </c>
      <c r="H105" s="24">
        <v>0</v>
      </c>
      <c r="I105" s="24">
        <v>208</v>
      </c>
      <c r="J105" s="24">
        <v>209</v>
      </c>
      <c r="K105" s="24">
        <v>172</v>
      </c>
      <c r="L105" s="24">
        <v>0</v>
      </c>
      <c r="M105" s="19">
        <f t="shared" si="3"/>
        <v>589</v>
      </c>
      <c r="N105" s="19">
        <f t="shared" si="4"/>
        <v>3</v>
      </c>
      <c r="O105" s="19">
        <f t="shared" si="5"/>
        <v>196.33333333333334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348</v>
      </c>
      <c r="C106" s="22" t="s">
        <v>347</v>
      </c>
      <c r="E106" s="1" t="s">
        <v>957</v>
      </c>
      <c r="F106" s="1" t="s">
        <v>110</v>
      </c>
      <c r="G106" s="50">
        <v>177</v>
      </c>
      <c r="H106" s="50">
        <v>203</v>
      </c>
      <c r="I106" s="50">
        <v>197</v>
      </c>
      <c r="J106" s="50">
        <v>0</v>
      </c>
      <c r="K106" s="50">
        <v>0</v>
      </c>
      <c r="L106" s="50">
        <v>0</v>
      </c>
      <c r="M106" s="30">
        <f t="shared" si="3"/>
        <v>577</v>
      </c>
      <c r="N106" s="30">
        <f t="shared" si="4"/>
        <v>3</v>
      </c>
      <c r="O106" s="30">
        <f t="shared" si="5"/>
        <v>192.33333333333334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232</v>
      </c>
      <c r="C107" s="22" t="s">
        <v>231</v>
      </c>
      <c r="E107" s="64" t="s">
        <v>962</v>
      </c>
      <c r="F107" s="64" t="s">
        <v>110</v>
      </c>
      <c r="G107" s="24">
        <v>0</v>
      </c>
      <c r="H107" s="24">
        <v>0</v>
      </c>
      <c r="I107" s="24">
        <v>210</v>
      </c>
      <c r="J107" s="24">
        <v>201</v>
      </c>
      <c r="K107" s="24">
        <v>150</v>
      </c>
      <c r="L107" s="24">
        <v>0</v>
      </c>
      <c r="M107" s="19">
        <f t="shared" si="3"/>
        <v>561</v>
      </c>
      <c r="N107" s="19">
        <f t="shared" si="4"/>
        <v>3</v>
      </c>
      <c r="O107" s="19">
        <f t="shared" si="5"/>
        <v>187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284</v>
      </c>
      <c r="C108" s="22" t="s">
        <v>283</v>
      </c>
      <c r="E108" s="1" t="s">
        <v>955</v>
      </c>
      <c r="F108" s="1" t="s">
        <v>110</v>
      </c>
      <c r="G108" s="50">
        <v>0</v>
      </c>
      <c r="H108" s="50">
        <v>133</v>
      </c>
      <c r="I108" s="50">
        <v>0</v>
      </c>
      <c r="J108" s="50">
        <v>0</v>
      </c>
      <c r="K108" s="50">
        <v>180</v>
      </c>
      <c r="L108" s="50">
        <v>242</v>
      </c>
      <c r="M108" s="30">
        <f t="shared" si="3"/>
        <v>555</v>
      </c>
      <c r="N108" s="30">
        <f t="shared" si="4"/>
        <v>3</v>
      </c>
      <c r="O108" s="30">
        <f t="shared" si="5"/>
        <v>185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181</v>
      </c>
      <c r="C109" s="22" t="s">
        <v>180</v>
      </c>
      <c r="E109" s="1" t="s">
        <v>952</v>
      </c>
      <c r="F109" s="1" t="s">
        <v>110</v>
      </c>
      <c r="G109" s="50">
        <v>201</v>
      </c>
      <c r="H109" s="50">
        <v>199</v>
      </c>
      <c r="I109" s="50">
        <v>147</v>
      </c>
      <c r="J109" s="50">
        <v>0</v>
      </c>
      <c r="K109" s="50">
        <v>0</v>
      </c>
      <c r="L109" s="50">
        <v>0</v>
      </c>
      <c r="M109" s="30">
        <f t="shared" si="3"/>
        <v>547</v>
      </c>
      <c r="N109" s="30">
        <f t="shared" si="4"/>
        <v>3</v>
      </c>
      <c r="O109" s="30">
        <f t="shared" si="5"/>
        <v>182.33333333333334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327</v>
      </c>
      <c r="C110" s="22" t="s">
        <v>326</v>
      </c>
      <c r="E110" s="1" t="s">
        <v>956</v>
      </c>
      <c r="F110" s="1" t="s">
        <v>110</v>
      </c>
      <c r="G110" s="50">
        <v>0</v>
      </c>
      <c r="H110" s="50">
        <v>0</v>
      </c>
      <c r="I110" s="50">
        <v>0</v>
      </c>
      <c r="J110" s="50">
        <v>168</v>
      </c>
      <c r="K110" s="50">
        <v>183</v>
      </c>
      <c r="L110" s="50">
        <v>192</v>
      </c>
      <c r="M110" s="30">
        <f t="shared" si="3"/>
        <v>543</v>
      </c>
      <c r="N110" s="30">
        <f t="shared" si="4"/>
        <v>3</v>
      </c>
      <c r="O110" s="30">
        <f t="shared" si="5"/>
        <v>181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261</v>
      </c>
      <c r="C111" s="22" t="s">
        <v>260</v>
      </c>
      <c r="E111" s="1" t="s">
        <v>954</v>
      </c>
      <c r="F111" s="1" t="s">
        <v>110</v>
      </c>
      <c r="G111" s="50">
        <v>0</v>
      </c>
      <c r="H111" s="50">
        <v>173</v>
      </c>
      <c r="I111" s="50">
        <v>180</v>
      </c>
      <c r="J111" s="50">
        <v>168</v>
      </c>
      <c r="K111" s="50">
        <v>0</v>
      </c>
      <c r="L111" s="50">
        <v>0</v>
      </c>
      <c r="M111" s="30">
        <f t="shared" si="3"/>
        <v>521</v>
      </c>
      <c r="N111" s="30">
        <f t="shared" si="4"/>
        <v>3</v>
      </c>
      <c r="O111" s="30">
        <f t="shared" si="5"/>
        <v>173.66666666666666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409</v>
      </c>
      <c r="C112" s="22" t="s">
        <v>408</v>
      </c>
      <c r="E112" s="1" t="s">
        <v>960</v>
      </c>
      <c r="F112" s="1" t="s">
        <v>110</v>
      </c>
      <c r="G112" s="50">
        <v>163</v>
      </c>
      <c r="H112" s="50">
        <v>185</v>
      </c>
      <c r="I112" s="50">
        <v>161</v>
      </c>
      <c r="J112" s="50">
        <v>0</v>
      </c>
      <c r="K112" s="50">
        <v>0</v>
      </c>
      <c r="L112" s="50">
        <v>0</v>
      </c>
      <c r="M112" s="30">
        <f t="shared" si="3"/>
        <v>509</v>
      </c>
      <c r="N112" s="30">
        <f t="shared" si="4"/>
        <v>3</v>
      </c>
      <c r="O112" s="30">
        <f t="shared" si="5"/>
        <v>169.66666666666666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407</v>
      </c>
      <c r="C113" s="22" t="s">
        <v>406</v>
      </c>
      <c r="E113" s="64" t="s">
        <v>960</v>
      </c>
      <c r="F113" s="64" t="s">
        <v>110</v>
      </c>
      <c r="G113" s="24">
        <v>0</v>
      </c>
      <c r="H113" s="24">
        <v>0</v>
      </c>
      <c r="I113" s="24">
        <v>0</v>
      </c>
      <c r="J113" s="24">
        <v>200</v>
      </c>
      <c r="K113" s="24">
        <v>160</v>
      </c>
      <c r="L113" s="24">
        <v>144</v>
      </c>
      <c r="M113" s="19">
        <f t="shared" si="3"/>
        <v>504</v>
      </c>
      <c r="N113" s="19">
        <f t="shared" si="4"/>
        <v>3</v>
      </c>
      <c r="O113" s="19">
        <f t="shared" si="5"/>
        <v>168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212</v>
      </c>
      <c r="C114" s="22" t="s">
        <v>211</v>
      </c>
      <c r="E114" s="1" t="s">
        <v>962</v>
      </c>
      <c r="F114" s="1" t="s">
        <v>110</v>
      </c>
      <c r="G114" s="50">
        <v>206</v>
      </c>
      <c r="H114" s="50">
        <v>135</v>
      </c>
      <c r="I114" s="50">
        <v>0</v>
      </c>
      <c r="J114" s="50">
        <v>156</v>
      </c>
      <c r="K114" s="50">
        <v>0</v>
      </c>
      <c r="L114" s="50">
        <v>0</v>
      </c>
      <c r="M114" s="30">
        <f t="shared" si="3"/>
        <v>497</v>
      </c>
      <c r="N114" s="30">
        <f t="shared" si="4"/>
        <v>3</v>
      </c>
      <c r="O114" s="30">
        <f t="shared" si="5"/>
        <v>165.66666666666666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63</v>
      </c>
      <c r="C115" s="22" t="s">
        <v>62</v>
      </c>
      <c r="E115" s="64" t="s">
        <v>946</v>
      </c>
      <c r="F115" s="64" t="s">
        <v>110</v>
      </c>
      <c r="G115" s="24">
        <v>153</v>
      </c>
      <c r="H115" s="24">
        <v>162</v>
      </c>
      <c r="I115" s="24">
        <v>132</v>
      </c>
      <c r="J115" s="24">
        <v>0</v>
      </c>
      <c r="K115" s="24">
        <v>0</v>
      </c>
      <c r="L115" s="24">
        <v>0</v>
      </c>
      <c r="M115" s="19">
        <f t="shared" si="3"/>
        <v>447</v>
      </c>
      <c r="N115" s="19">
        <f t="shared" si="4"/>
        <v>3</v>
      </c>
      <c r="O115" s="19">
        <f t="shared" si="5"/>
        <v>149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226</v>
      </c>
      <c r="C116" s="22" t="s">
        <v>225</v>
      </c>
      <c r="E116" s="64" t="s">
        <v>962</v>
      </c>
      <c r="F116" s="64" t="s">
        <v>110</v>
      </c>
      <c r="G116" s="24">
        <v>229</v>
      </c>
      <c r="H116" s="24">
        <v>185</v>
      </c>
      <c r="I116" s="24">
        <v>0</v>
      </c>
      <c r="J116" s="24">
        <v>0</v>
      </c>
      <c r="K116" s="24">
        <v>0</v>
      </c>
      <c r="L116" s="24">
        <v>0</v>
      </c>
      <c r="M116" s="19">
        <f t="shared" si="3"/>
        <v>414</v>
      </c>
      <c r="N116" s="19">
        <f t="shared" si="4"/>
        <v>2</v>
      </c>
      <c r="O116" s="19">
        <f t="shared" si="5"/>
        <v>207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222</v>
      </c>
      <c r="C117" s="22" t="s">
        <v>221</v>
      </c>
      <c r="E117" s="1" t="s">
        <v>962</v>
      </c>
      <c r="F117" s="1" t="s">
        <v>110</v>
      </c>
      <c r="G117" s="50">
        <v>0</v>
      </c>
      <c r="H117" s="50">
        <v>0</v>
      </c>
      <c r="I117" s="50">
        <v>0</v>
      </c>
      <c r="J117" s="50">
        <v>0</v>
      </c>
      <c r="K117" s="50">
        <v>221</v>
      </c>
      <c r="L117" s="50">
        <v>174</v>
      </c>
      <c r="M117" s="30">
        <f t="shared" si="3"/>
        <v>395</v>
      </c>
      <c r="N117" s="30">
        <f t="shared" si="4"/>
        <v>2</v>
      </c>
      <c r="O117" s="30">
        <f t="shared" si="5"/>
        <v>197.5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214</v>
      </c>
      <c r="C118" s="22" t="s">
        <v>213</v>
      </c>
      <c r="E118" s="64" t="s">
        <v>962</v>
      </c>
      <c r="F118" s="64" t="s">
        <v>110</v>
      </c>
      <c r="G118" s="24">
        <v>0</v>
      </c>
      <c r="H118" s="24">
        <v>0</v>
      </c>
      <c r="I118" s="24">
        <v>189</v>
      </c>
      <c r="J118" s="24">
        <v>0</v>
      </c>
      <c r="K118" s="24">
        <v>0</v>
      </c>
      <c r="L118" s="24">
        <v>172</v>
      </c>
      <c r="M118" s="19">
        <f t="shared" si="3"/>
        <v>361</v>
      </c>
      <c r="N118" s="19">
        <f t="shared" si="4"/>
        <v>2</v>
      </c>
      <c r="O118" s="19">
        <f t="shared" si="5"/>
        <v>180.5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210</v>
      </c>
      <c r="C119" s="22" t="s">
        <v>209</v>
      </c>
      <c r="E119" s="1" t="s">
        <v>953</v>
      </c>
      <c r="F119" s="1" t="s">
        <v>110</v>
      </c>
      <c r="G119" s="50">
        <v>0</v>
      </c>
      <c r="H119" s="50">
        <v>176</v>
      </c>
      <c r="I119" s="50">
        <v>0</v>
      </c>
      <c r="J119" s="50">
        <v>177</v>
      </c>
      <c r="K119" s="50">
        <v>0</v>
      </c>
      <c r="L119" s="50">
        <v>0</v>
      </c>
      <c r="M119" s="30">
        <f t="shared" si="3"/>
        <v>353</v>
      </c>
      <c r="N119" s="30">
        <f t="shared" si="4"/>
        <v>2</v>
      </c>
      <c r="O119" s="30">
        <f t="shared" si="5"/>
        <v>176.5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255</v>
      </c>
      <c r="C120" s="22" t="s">
        <v>254</v>
      </c>
      <c r="E120" s="1" t="s">
        <v>954</v>
      </c>
      <c r="F120" s="1" t="s">
        <v>110</v>
      </c>
      <c r="G120" s="50">
        <v>169</v>
      </c>
      <c r="H120" s="50">
        <v>0</v>
      </c>
      <c r="I120" s="50">
        <v>175</v>
      </c>
      <c r="J120" s="50">
        <v>0</v>
      </c>
      <c r="K120" s="50">
        <v>0</v>
      </c>
      <c r="L120" s="50">
        <v>0</v>
      </c>
      <c r="M120" s="30">
        <f t="shared" si="3"/>
        <v>344</v>
      </c>
      <c r="N120" s="30">
        <f t="shared" si="4"/>
        <v>2</v>
      </c>
      <c r="O120" s="30">
        <f t="shared" si="5"/>
        <v>172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280</v>
      </c>
      <c r="C121" s="22" t="s">
        <v>279</v>
      </c>
      <c r="E121" s="1" t="s">
        <v>964</v>
      </c>
      <c r="F121" s="1" t="s">
        <v>110</v>
      </c>
      <c r="G121" s="50">
        <v>157</v>
      </c>
      <c r="H121" s="50">
        <v>0</v>
      </c>
      <c r="I121" s="50">
        <v>0</v>
      </c>
      <c r="J121" s="50">
        <v>0</v>
      </c>
      <c r="K121" s="50">
        <v>0</v>
      </c>
      <c r="L121" s="50">
        <v>168</v>
      </c>
      <c r="M121" s="30">
        <f t="shared" si="3"/>
        <v>325</v>
      </c>
      <c r="N121" s="30">
        <f t="shared" si="4"/>
        <v>2</v>
      </c>
      <c r="O121" s="30">
        <f t="shared" si="5"/>
        <v>162.5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288</v>
      </c>
      <c r="C122" s="22" t="s">
        <v>287</v>
      </c>
      <c r="E122" s="1" t="s">
        <v>964</v>
      </c>
      <c r="F122" s="1" t="s">
        <v>110</v>
      </c>
      <c r="G122" s="50">
        <v>195</v>
      </c>
      <c r="H122" s="50">
        <v>130</v>
      </c>
      <c r="I122" s="50">
        <v>0</v>
      </c>
      <c r="J122" s="50">
        <v>0</v>
      </c>
      <c r="K122" s="50">
        <v>0</v>
      </c>
      <c r="L122" s="50">
        <v>0</v>
      </c>
      <c r="M122" s="30">
        <f t="shared" si="3"/>
        <v>325</v>
      </c>
      <c r="N122" s="30">
        <f t="shared" si="4"/>
        <v>2</v>
      </c>
      <c r="O122" s="30">
        <f t="shared" si="5"/>
        <v>162.5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34</v>
      </c>
      <c r="C123" s="22" t="s">
        <v>33</v>
      </c>
      <c r="E123" s="1" t="s">
        <v>945</v>
      </c>
      <c r="F123" s="1" t="s">
        <v>110</v>
      </c>
      <c r="G123" s="50">
        <v>185</v>
      </c>
      <c r="H123" s="50">
        <v>134</v>
      </c>
      <c r="I123" s="50">
        <v>0</v>
      </c>
      <c r="J123" s="50">
        <v>0</v>
      </c>
      <c r="K123" s="50">
        <v>0</v>
      </c>
      <c r="L123" s="50">
        <v>0</v>
      </c>
      <c r="M123" s="30">
        <f t="shared" si="3"/>
        <v>319</v>
      </c>
      <c r="N123" s="30">
        <f t="shared" si="4"/>
        <v>2</v>
      </c>
      <c r="O123" s="30">
        <f t="shared" si="5"/>
        <v>159.5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44</v>
      </c>
      <c r="C124" s="22" t="s">
        <v>43</v>
      </c>
      <c r="E124" s="1" t="s">
        <v>945</v>
      </c>
      <c r="F124" s="1" t="s">
        <v>110</v>
      </c>
      <c r="G124" s="50">
        <v>0</v>
      </c>
      <c r="H124" s="50">
        <v>0</v>
      </c>
      <c r="I124" s="50">
        <v>0</v>
      </c>
      <c r="J124" s="50">
        <v>0</v>
      </c>
      <c r="K124" s="50">
        <v>169</v>
      </c>
      <c r="L124" s="50">
        <v>146</v>
      </c>
      <c r="M124" s="30">
        <f t="shared" si="3"/>
        <v>315</v>
      </c>
      <c r="N124" s="30">
        <f t="shared" si="4"/>
        <v>2</v>
      </c>
      <c r="O124" s="30">
        <f t="shared" si="5"/>
        <v>157.5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65</v>
      </c>
      <c r="C125" s="22" t="s">
        <v>64</v>
      </c>
      <c r="E125" s="1" t="s">
        <v>946</v>
      </c>
      <c r="F125" s="1" t="s">
        <v>110</v>
      </c>
      <c r="G125" s="50">
        <v>131</v>
      </c>
      <c r="H125" s="50">
        <v>0</v>
      </c>
      <c r="I125" s="50">
        <v>0</v>
      </c>
      <c r="J125" s="50">
        <v>0</v>
      </c>
      <c r="K125" s="50">
        <v>0</v>
      </c>
      <c r="L125" s="50">
        <v>181</v>
      </c>
      <c r="M125" s="30">
        <f t="shared" si="3"/>
        <v>312</v>
      </c>
      <c r="N125" s="30">
        <f t="shared" si="4"/>
        <v>2</v>
      </c>
      <c r="O125" s="30">
        <f t="shared" si="5"/>
        <v>156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325</v>
      </c>
      <c r="C126" s="22" t="s">
        <v>324</v>
      </c>
      <c r="E126" s="1" t="s">
        <v>956</v>
      </c>
      <c r="F126" s="1" t="s">
        <v>110</v>
      </c>
      <c r="G126" s="50">
        <v>0</v>
      </c>
      <c r="H126" s="50">
        <v>0</v>
      </c>
      <c r="I126" s="50">
        <v>153</v>
      </c>
      <c r="J126" s="50">
        <v>0</v>
      </c>
      <c r="K126" s="50">
        <v>153</v>
      </c>
      <c r="L126" s="50">
        <v>0</v>
      </c>
      <c r="M126" s="30">
        <f t="shared" si="3"/>
        <v>306</v>
      </c>
      <c r="N126" s="30">
        <f t="shared" si="4"/>
        <v>2</v>
      </c>
      <c r="O126" s="30">
        <f t="shared" si="5"/>
        <v>153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249</v>
      </c>
      <c r="C127" s="22" t="s">
        <v>248</v>
      </c>
      <c r="E127" s="1" t="s">
        <v>963</v>
      </c>
      <c r="F127" s="1" t="s">
        <v>110</v>
      </c>
      <c r="G127" s="50">
        <v>144</v>
      </c>
      <c r="H127" s="50">
        <v>0</v>
      </c>
      <c r="I127" s="50">
        <v>0</v>
      </c>
      <c r="J127" s="50">
        <v>160</v>
      </c>
      <c r="K127" s="50">
        <v>0</v>
      </c>
      <c r="L127" s="50">
        <v>0</v>
      </c>
      <c r="M127" s="30">
        <f t="shared" si="3"/>
        <v>304</v>
      </c>
      <c r="N127" s="30">
        <f t="shared" si="4"/>
        <v>2</v>
      </c>
      <c r="O127" s="30">
        <f t="shared" si="5"/>
        <v>152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307</v>
      </c>
      <c r="C128" s="22" t="s">
        <v>306</v>
      </c>
      <c r="E128" s="1" t="s">
        <v>956</v>
      </c>
      <c r="F128" s="1" t="s">
        <v>110</v>
      </c>
      <c r="G128" s="50">
        <v>165</v>
      </c>
      <c r="H128" s="50">
        <v>136</v>
      </c>
      <c r="I128" s="50">
        <v>0</v>
      </c>
      <c r="J128" s="50">
        <v>0</v>
      </c>
      <c r="K128" s="50">
        <v>0</v>
      </c>
      <c r="L128" s="50">
        <v>0</v>
      </c>
      <c r="M128" s="30">
        <f t="shared" si="3"/>
        <v>301</v>
      </c>
      <c r="N128" s="30">
        <f t="shared" si="4"/>
        <v>2</v>
      </c>
      <c r="O128" s="30">
        <f t="shared" si="5"/>
        <v>150.5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257</v>
      </c>
      <c r="C129" s="22" t="s">
        <v>256</v>
      </c>
      <c r="E129" s="1" t="s">
        <v>954</v>
      </c>
      <c r="F129" s="1" t="s">
        <v>110</v>
      </c>
      <c r="G129" s="50">
        <v>0</v>
      </c>
      <c r="H129" s="50">
        <v>0</v>
      </c>
      <c r="I129" s="50">
        <v>0</v>
      </c>
      <c r="J129" s="50">
        <v>0</v>
      </c>
      <c r="K129" s="50">
        <v>152</v>
      </c>
      <c r="L129" s="50">
        <v>149</v>
      </c>
      <c r="M129" s="30">
        <f t="shared" si="3"/>
        <v>301</v>
      </c>
      <c r="N129" s="30">
        <f t="shared" si="4"/>
        <v>2</v>
      </c>
      <c r="O129" s="30">
        <f t="shared" si="5"/>
        <v>150.5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108</v>
      </c>
      <c r="C130" s="22" t="s">
        <v>107</v>
      </c>
      <c r="E130" s="1" t="s">
        <v>947</v>
      </c>
      <c r="F130" s="1" t="s">
        <v>110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195</v>
      </c>
      <c r="M130" s="30">
        <f t="shared" si="3"/>
        <v>195</v>
      </c>
      <c r="N130" s="30">
        <f t="shared" si="4"/>
        <v>1</v>
      </c>
      <c r="O130" s="30">
        <f t="shared" si="5"/>
        <v>195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340</v>
      </c>
      <c r="C131" s="22" t="s">
        <v>339</v>
      </c>
      <c r="E131" s="64" t="s">
        <v>957</v>
      </c>
      <c r="F131" s="64" t="s">
        <v>110</v>
      </c>
      <c r="G131" s="24">
        <v>153</v>
      </c>
      <c r="H131" s="24">
        <v>0</v>
      </c>
      <c r="I131" s="24">
        <v>0</v>
      </c>
      <c r="J131" s="24">
        <v>0</v>
      </c>
      <c r="K131" s="24">
        <v>0</v>
      </c>
      <c r="L131" s="24">
        <v>0</v>
      </c>
      <c r="M131" s="19">
        <f t="shared" si="3"/>
        <v>153</v>
      </c>
      <c r="N131" s="19">
        <f t="shared" si="4"/>
        <v>1</v>
      </c>
      <c r="O131" s="19">
        <f t="shared" si="5"/>
        <v>153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398</v>
      </c>
      <c r="C132" s="22" t="s">
        <v>397</v>
      </c>
      <c r="E132" s="64" t="s">
        <v>959</v>
      </c>
      <c r="F132" s="64" t="s">
        <v>110</v>
      </c>
      <c r="G132" s="24">
        <v>0</v>
      </c>
      <c r="H132" s="24">
        <v>0</v>
      </c>
      <c r="I132" s="24">
        <v>149</v>
      </c>
      <c r="J132" s="24">
        <v>0</v>
      </c>
      <c r="K132" s="24">
        <v>0</v>
      </c>
      <c r="L132" s="24">
        <v>0</v>
      </c>
      <c r="M132" s="19">
        <f t="shared" si="3"/>
        <v>149</v>
      </c>
      <c r="N132" s="19">
        <f t="shared" si="4"/>
        <v>1</v>
      </c>
      <c r="O132" s="19">
        <f t="shared" si="5"/>
        <v>149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163</v>
      </c>
      <c r="C133" s="22" t="s">
        <v>162</v>
      </c>
      <c r="E133" s="64" t="s">
        <v>952</v>
      </c>
      <c r="F133" s="64" t="s">
        <v>110</v>
      </c>
      <c r="G133" s="24">
        <v>148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19">
        <f t="shared" si="3"/>
        <v>148</v>
      </c>
      <c r="N133" s="19">
        <f t="shared" si="4"/>
        <v>1</v>
      </c>
      <c r="O133" s="19">
        <f t="shared" si="5"/>
        <v>148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57</v>
      </c>
      <c r="C134" s="22" t="s">
        <v>56</v>
      </c>
      <c r="E134" s="1" t="s">
        <v>946</v>
      </c>
      <c r="F134" s="1" t="s">
        <v>110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0">
        <f t="shared" si="3"/>
        <v>0</v>
      </c>
      <c r="N134" s="30">
        <f t="shared" si="4"/>
        <v>0</v>
      </c>
      <c r="O134" s="30">
        <f t="shared" si="5"/>
        <v>0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40</v>
      </c>
      <c r="C135" s="22" t="s">
        <v>39</v>
      </c>
      <c r="E135" s="1" t="s">
        <v>945</v>
      </c>
      <c r="F135" s="1" t="s">
        <v>110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0">
        <f t="shared" si="3"/>
        <v>0</v>
      </c>
      <c r="N135" s="30">
        <f t="shared" si="4"/>
        <v>0</v>
      </c>
      <c r="O135" s="30">
        <f t="shared" si="5"/>
        <v>0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373</v>
      </c>
      <c r="C136" s="22" t="s">
        <v>372</v>
      </c>
      <c r="E136" s="1" t="s">
        <v>958</v>
      </c>
      <c r="F136" s="1" t="s">
        <v>110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0">
        <f t="shared" si="3"/>
        <v>0</v>
      </c>
      <c r="N136" s="30">
        <f t="shared" si="4"/>
        <v>0</v>
      </c>
      <c r="O136" s="30">
        <f t="shared" si="5"/>
        <v>0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251</v>
      </c>
      <c r="C137" s="22" t="s">
        <v>250</v>
      </c>
      <c r="E137" s="1" t="s">
        <v>963</v>
      </c>
      <c r="F137" s="1" t="s">
        <v>110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30">
        <f t="shared" si="3"/>
        <v>0</v>
      </c>
      <c r="N137" s="30">
        <f t="shared" si="4"/>
        <v>0</v>
      </c>
      <c r="O137" s="30">
        <f t="shared" si="5"/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173</v>
      </c>
      <c r="C138" s="22" t="s">
        <v>172</v>
      </c>
      <c r="E138" s="1" t="s">
        <v>952</v>
      </c>
      <c r="F138" s="1" t="s">
        <v>110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0">
        <f t="shared" si="3"/>
        <v>0</v>
      </c>
      <c r="N138" s="30">
        <f t="shared" si="4"/>
        <v>0</v>
      </c>
      <c r="O138" s="30">
        <f t="shared" si="5"/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300</v>
      </c>
      <c r="C139" s="22" t="s">
        <v>299</v>
      </c>
      <c r="E139" s="1" t="s">
        <v>955</v>
      </c>
      <c r="F139" s="1" t="s">
        <v>110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0">
        <f t="shared" si="3"/>
        <v>0</v>
      </c>
      <c r="N139" s="30">
        <f t="shared" si="4"/>
        <v>0</v>
      </c>
      <c r="O139" s="30">
        <f t="shared" si="5"/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124</v>
      </c>
      <c r="C140" s="22" t="s">
        <v>123</v>
      </c>
      <c r="E140" s="1" t="s">
        <v>949</v>
      </c>
      <c r="F140" s="1" t="s">
        <v>110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30">
        <f t="shared" si="3"/>
        <v>0</v>
      </c>
      <c r="N140" s="30">
        <f t="shared" si="4"/>
        <v>0</v>
      </c>
      <c r="O140" s="30">
        <f t="shared" si="5"/>
        <v>0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346</v>
      </c>
      <c r="C141" s="22" t="s">
        <v>345</v>
      </c>
      <c r="E141" s="1" t="s">
        <v>957</v>
      </c>
      <c r="F141" s="1" t="s">
        <v>110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30">
        <f t="shared" ref="M141:M204" si="6">SUM(G141:L141)</f>
        <v>0</v>
      </c>
      <c r="N141" s="30">
        <f t="shared" ref="N141:N204" si="7">COUNTIF(G141:L141, "&gt;0" )</f>
        <v>0</v>
      </c>
      <c r="O141" s="30">
        <f t="shared" ref="O141:O204" si="8">IF(N141=0,0,M141/N141)</f>
        <v>0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C142" s="22" t="s">
        <v>110</v>
      </c>
      <c r="E142" s="64" t="s">
        <v>740</v>
      </c>
      <c r="F142" s="64" t="s">
        <v>110</v>
      </c>
      <c r="G142" s="24"/>
      <c r="H142" s="24"/>
      <c r="I142" s="24"/>
      <c r="J142" s="24"/>
      <c r="K142" s="24"/>
      <c r="L142" s="24"/>
      <c r="M142" s="19">
        <f t="shared" si="6"/>
        <v>0</v>
      </c>
      <c r="N142" s="19">
        <f t="shared" si="7"/>
        <v>0</v>
      </c>
      <c r="O142" s="19">
        <f t="shared" si="8"/>
        <v>0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C143" s="22" t="s">
        <v>110</v>
      </c>
      <c r="E143" s="1" t="s">
        <v>740</v>
      </c>
      <c r="F143" s="1" t="s">
        <v>110</v>
      </c>
      <c r="G143" s="50"/>
      <c r="H143" s="50"/>
      <c r="I143" s="50"/>
      <c r="J143" s="50"/>
      <c r="K143" s="50"/>
      <c r="L143" s="50"/>
      <c r="M143" s="30">
        <f t="shared" si="6"/>
        <v>0</v>
      </c>
      <c r="N143" s="30">
        <f t="shared" si="7"/>
        <v>0</v>
      </c>
      <c r="O143" s="30">
        <f t="shared" si="8"/>
        <v>0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C144" s="22" t="s">
        <v>110</v>
      </c>
      <c r="E144" s="1" t="s">
        <v>740</v>
      </c>
      <c r="F144" s="1" t="s">
        <v>110</v>
      </c>
      <c r="G144" s="50"/>
      <c r="H144" s="50"/>
      <c r="I144" s="50"/>
      <c r="J144" s="50"/>
      <c r="K144" s="50"/>
      <c r="L144" s="50"/>
      <c r="M144" s="30">
        <f t="shared" si="6"/>
        <v>0</v>
      </c>
      <c r="N144" s="30">
        <f t="shared" si="7"/>
        <v>0</v>
      </c>
      <c r="O144" s="30">
        <f t="shared" si="8"/>
        <v>0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C145" s="22" t="s">
        <v>110</v>
      </c>
      <c r="E145" s="1" t="s">
        <v>741</v>
      </c>
      <c r="F145" s="1" t="s">
        <v>110</v>
      </c>
      <c r="G145" s="50"/>
      <c r="H145" s="50"/>
      <c r="I145" s="50"/>
      <c r="J145" s="50"/>
      <c r="K145" s="50"/>
      <c r="L145" s="50"/>
      <c r="M145" s="30">
        <f t="shared" si="6"/>
        <v>0</v>
      </c>
      <c r="N145" s="30">
        <f t="shared" si="7"/>
        <v>0</v>
      </c>
      <c r="O145" s="30">
        <f t="shared" si="8"/>
        <v>0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C146" s="22" t="s">
        <v>110</v>
      </c>
      <c r="E146" s="64" t="s">
        <v>741</v>
      </c>
      <c r="F146" s="64" t="s">
        <v>110</v>
      </c>
      <c r="G146" s="24"/>
      <c r="H146" s="24"/>
      <c r="I146" s="24"/>
      <c r="J146" s="24"/>
      <c r="K146" s="24"/>
      <c r="L146" s="24"/>
      <c r="M146" s="19">
        <f t="shared" si="6"/>
        <v>0</v>
      </c>
      <c r="N146" s="19">
        <f t="shared" si="7"/>
        <v>0</v>
      </c>
      <c r="O146" s="19">
        <f t="shared" si="8"/>
        <v>0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C147" s="22" t="s">
        <v>110</v>
      </c>
      <c r="E147" s="64" t="s">
        <v>741</v>
      </c>
      <c r="F147" s="64" t="s">
        <v>110</v>
      </c>
      <c r="G147" s="24"/>
      <c r="H147" s="24"/>
      <c r="I147" s="24"/>
      <c r="J147" s="24"/>
      <c r="K147" s="24"/>
      <c r="L147" s="24"/>
      <c r="M147" s="19">
        <f t="shared" si="6"/>
        <v>0</v>
      </c>
      <c r="N147" s="19">
        <f t="shared" si="7"/>
        <v>0</v>
      </c>
      <c r="O147" s="19">
        <f t="shared" si="8"/>
        <v>0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C148" s="22" t="s">
        <v>110</v>
      </c>
      <c r="E148" s="1" t="s">
        <v>948</v>
      </c>
      <c r="F148" s="1" t="s">
        <v>110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0">
        <f t="shared" si="6"/>
        <v>0</v>
      </c>
      <c r="N148" s="30">
        <f t="shared" si="7"/>
        <v>0</v>
      </c>
      <c r="O148" s="30">
        <f t="shared" si="8"/>
        <v>0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C149" s="22" t="s">
        <v>110</v>
      </c>
      <c r="E149" s="1" t="s">
        <v>948</v>
      </c>
      <c r="F149" s="1" t="s">
        <v>110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0">
        <f t="shared" si="6"/>
        <v>0</v>
      </c>
      <c r="N149" s="30">
        <f t="shared" si="7"/>
        <v>0</v>
      </c>
      <c r="O149" s="30">
        <f t="shared" si="8"/>
        <v>0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C150" s="22" t="s">
        <v>110</v>
      </c>
      <c r="E150" s="1" t="s">
        <v>742</v>
      </c>
      <c r="F150" s="1" t="s">
        <v>110</v>
      </c>
      <c r="G150" s="50"/>
      <c r="H150" s="50"/>
      <c r="I150" s="50"/>
      <c r="J150" s="50"/>
      <c r="K150" s="50"/>
      <c r="L150" s="50"/>
      <c r="M150" s="30">
        <f t="shared" si="6"/>
        <v>0</v>
      </c>
      <c r="N150" s="30">
        <f t="shared" si="7"/>
        <v>0</v>
      </c>
      <c r="O150" s="30">
        <f t="shared" si="8"/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C151" s="22" t="s">
        <v>110</v>
      </c>
      <c r="E151" s="64" t="s">
        <v>742</v>
      </c>
      <c r="F151" s="64" t="s">
        <v>110</v>
      </c>
      <c r="G151" s="24"/>
      <c r="H151" s="24"/>
      <c r="I151" s="24"/>
      <c r="J151" s="24"/>
      <c r="K151" s="24"/>
      <c r="L151" s="24"/>
      <c r="M151" s="19">
        <f t="shared" si="6"/>
        <v>0</v>
      </c>
      <c r="N151" s="19">
        <f t="shared" si="7"/>
        <v>0</v>
      </c>
      <c r="O151" s="19">
        <f t="shared" si="8"/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C152" s="22" t="s">
        <v>110</v>
      </c>
      <c r="E152" s="64" t="s">
        <v>742</v>
      </c>
      <c r="F152" s="64" t="s">
        <v>110</v>
      </c>
      <c r="G152" s="24"/>
      <c r="H152" s="24"/>
      <c r="I152" s="24"/>
      <c r="J152" s="24"/>
      <c r="K152" s="24"/>
      <c r="L152" s="24"/>
      <c r="M152" s="19">
        <f t="shared" si="6"/>
        <v>0</v>
      </c>
      <c r="N152" s="19">
        <f t="shared" si="7"/>
        <v>0</v>
      </c>
      <c r="O152" s="19">
        <f t="shared" si="8"/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C153" s="22" t="s">
        <v>110</v>
      </c>
      <c r="E153" s="1" t="s">
        <v>948</v>
      </c>
      <c r="F153" s="1" t="s">
        <v>110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0">
        <f t="shared" si="6"/>
        <v>0</v>
      </c>
      <c r="N153" s="30">
        <f t="shared" si="7"/>
        <v>0</v>
      </c>
      <c r="O153" s="30">
        <f t="shared" si="8"/>
        <v>0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C154" s="22" t="s">
        <v>110</v>
      </c>
      <c r="E154" s="1" t="s">
        <v>948</v>
      </c>
      <c r="F154" s="1" t="s">
        <v>110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0">
        <f t="shared" si="6"/>
        <v>0</v>
      </c>
      <c r="N154" s="30">
        <f t="shared" si="7"/>
        <v>0</v>
      </c>
      <c r="O154" s="30">
        <f t="shared" si="8"/>
        <v>0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C155" s="22" t="s">
        <v>110</v>
      </c>
      <c r="E155" s="1" t="s">
        <v>743</v>
      </c>
      <c r="F155" s="1" t="s">
        <v>110</v>
      </c>
      <c r="G155" s="50"/>
      <c r="H155" s="50"/>
      <c r="I155" s="50"/>
      <c r="J155" s="50"/>
      <c r="K155" s="50"/>
      <c r="L155" s="50"/>
      <c r="M155" s="30">
        <f t="shared" si="6"/>
        <v>0</v>
      </c>
      <c r="N155" s="30">
        <f t="shared" si="7"/>
        <v>0</v>
      </c>
      <c r="O155" s="30">
        <f t="shared" si="8"/>
        <v>0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C156" s="22" t="s">
        <v>110</v>
      </c>
      <c r="E156" s="1" t="s">
        <v>743</v>
      </c>
      <c r="F156" s="1" t="s">
        <v>110</v>
      </c>
      <c r="G156" s="50"/>
      <c r="H156" s="50"/>
      <c r="I156" s="50"/>
      <c r="J156" s="50"/>
      <c r="K156" s="50"/>
      <c r="L156" s="50"/>
      <c r="M156" s="30">
        <f t="shared" si="6"/>
        <v>0</v>
      </c>
      <c r="N156" s="30">
        <f t="shared" si="7"/>
        <v>0</v>
      </c>
      <c r="O156" s="30">
        <f t="shared" si="8"/>
        <v>0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C157" s="22" t="s">
        <v>110</v>
      </c>
      <c r="E157" s="1" t="s">
        <v>743</v>
      </c>
      <c r="F157" s="1" t="s">
        <v>110</v>
      </c>
      <c r="G157" s="50"/>
      <c r="H157" s="50"/>
      <c r="I157" s="50"/>
      <c r="J157" s="50"/>
      <c r="K157" s="50"/>
      <c r="L157" s="50"/>
      <c r="M157" s="30">
        <f t="shared" si="6"/>
        <v>0</v>
      </c>
      <c r="N157" s="30">
        <f t="shared" si="7"/>
        <v>0</v>
      </c>
      <c r="O157" s="30">
        <f t="shared" si="8"/>
        <v>0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C158" s="22" t="s">
        <v>110</v>
      </c>
      <c r="E158" s="1" t="s">
        <v>948</v>
      </c>
      <c r="F158" s="1" t="s">
        <v>110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0">
        <f t="shared" si="6"/>
        <v>0</v>
      </c>
      <c r="N158" s="30">
        <f t="shared" si="7"/>
        <v>0</v>
      </c>
      <c r="O158" s="30">
        <f t="shared" si="8"/>
        <v>0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C159" s="22" t="s">
        <v>110</v>
      </c>
      <c r="E159" s="1" t="s">
        <v>948</v>
      </c>
      <c r="F159" s="1" t="s">
        <v>110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30">
        <f t="shared" si="6"/>
        <v>0</v>
      </c>
      <c r="N159" s="30">
        <f t="shared" si="7"/>
        <v>0</v>
      </c>
      <c r="O159" s="30">
        <f t="shared" si="8"/>
        <v>0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C160" s="22" t="s">
        <v>110</v>
      </c>
      <c r="E160" s="64" t="s">
        <v>948</v>
      </c>
      <c r="F160" s="64" t="s">
        <v>110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19">
        <f t="shared" si="6"/>
        <v>0</v>
      </c>
      <c r="N160" s="19">
        <f t="shared" si="7"/>
        <v>0</v>
      </c>
      <c r="O160" s="19">
        <f t="shared" si="8"/>
        <v>0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C161" s="22" t="s">
        <v>110</v>
      </c>
      <c r="E161" s="64" t="s">
        <v>744</v>
      </c>
      <c r="F161" s="64" t="s">
        <v>110</v>
      </c>
      <c r="G161" s="24"/>
      <c r="H161" s="24"/>
      <c r="I161" s="24"/>
      <c r="J161" s="24"/>
      <c r="K161" s="24"/>
      <c r="L161" s="24"/>
      <c r="M161" s="19">
        <f t="shared" si="6"/>
        <v>0</v>
      </c>
      <c r="N161" s="19">
        <f t="shared" si="7"/>
        <v>0</v>
      </c>
      <c r="O161" s="19">
        <f t="shared" si="8"/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C162" s="22" t="s">
        <v>110</v>
      </c>
      <c r="E162" s="1" t="s">
        <v>744</v>
      </c>
      <c r="F162" s="1" t="s">
        <v>110</v>
      </c>
      <c r="G162" s="50"/>
      <c r="H162" s="50"/>
      <c r="I162" s="50"/>
      <c r="J162" s="50"/>
      <c r="K162" s="50"/>
      <c r="L162" s="50"/>
      <c r="M162" s="30">
        <f t="shared" si="6"/>
        <v>0</v>
      </c>
      <c r="N162" s="30">
        <f t="shared" si="7"/>
        <v>0</v>
      </c>
      <c r="O162" s="30">
        <f t="shared" si="8"/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C163" s="22" t="s">
        <v>110</v>
      </c>
      <c r="E163" s="1" t="s">
        <v>744</v>
      </c>
      <c r="F163" s="1" t="s">
        <v>110</v>
      </c>
      <c r="G163" s="50"/>
      <c r="H163" s="50"/>
      <c r="I163" s="50"/>
      <c r="J163" s="50"/>
      <c r="K163" s="50"/>
      <c r="L163" s="50"/>
      <c r="M163" s="30">
        <f t="shared" si="6"/>
        <v>0</v>
      </c>
      <c r="N163" s="30">
        <f t="shared" si="7"/>
        <v>0</v>
      </c>
      <c r="O163" s="30">
        <f t="shared" si="8"/>
        <v>0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C164" s="22" t="s">
        <v>110</v>
      </c>
      <c r="E164" s="1" t="s">
        <v>948</v>
      </c>
      <c r="F164" s="1" t="s">
        <v>110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30">
        <f t="shared" si="6"/>
        <v>0</v>
      </c>
      <c r="N164" s="30">
        <f t="shared" si="7"/>
        <v>0</v>
      </c>
      <c r="O164" s="30">
        <f t="shared" si="8"/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C165" s="22" t="s">
        <v>110</v>
      </c>
      <c r="E165" s="1" t="s">
        <v>948</v>
      </c>
      <c r="F165" s="1" t="s">
        <v>110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30">
        <f t="shared" si="6"/>
        <v>0</v>
      </c>
      <c r="N165" s="30">
        <f t="shared" si="7"/>
        <v>0</v>
      </c>
      <c r="O165" s="30">
        <f t="shared" si="8"/>
        <v>0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C166" s="22" t="s">
        <v>110</v>
      </c>
      <c r="E166" s="64" t="s">
        <v>948</v>
      </c>
      <c r="F166" s="64" t="s">
        <v>110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19">
        <f t="shared" si="6"/>
        <v>0</v>
      </c>
      <c r="N166" s="19">
        <f t="shared" si="7"/>
        <v>0</v>
      </c>
      <c r="O166" s="19">
        <f t="shared" si="8"/>
        <v>0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C167" s="22" t="s">
        <v>110</v>
      </c>
      <c r="E167" s="1" t="s">
        <v>745</v>
      </c>
      <c r="F167" s="1" t="s">
        <v>110</v>
      </c>
      <c r="G167" s="50"/>
      <c r="H167" s="50"/>
      <c r="I167" s="50"/>
      <c r="J167" s="50"/>
      <c r="K167" s="50"/>
      <c r="L167" s="50"/>
      <c r="M167" s="30">
        <f t="shared" si="6"/>
        <v>0</v>
      </c>
      <c r="N167" s="30">
        <f t="shared" si="7"/>
        <v>0</v>
      </c>
      <c r="O167" s="30">
        <f t="shared" si="8"/>
        <v>0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C168" s="22" t="s">
        <v>110</v>
      </c>
      <c r="E168" s="1" t="s">
        <v>745</v>
      </c>
      <c r="F168" s="1" t="s">
        <v>110</v>
      </c>
      <c r="G168" s="50"/>
      <c r="H168" s="50"/>
      <c r="I168" s="50"/>
      <c r="J168" s="50"/>
      <c r="K168" s="50"/>
      <c r="L168" s="50"/>
      <c r="M168" s="30">
        <f t="shared" si="6"/>
        <v>0</v>
      </c>
      <c r="N168" s="30">
        <f t="shared" si="7"/>
        <v>0</v>
      </c>
      <c r="O168" s="30">
        <f t="shared" si="8"/>
        <v>0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C169" s="22" t="s">
        <v>110</v>
      </c>
      <c r="E169" s="1" t="s">
        <v>745</v>
      </c>
      <c r="F169" s="1" t="s">
        <v>110</v>
      </c>
      <c r="G169" s="50"/>
      <c r="H169" s="50"/>
      <c r="I169" s="50"/>
      <c r="J169" s="50"/>
      <c r="K169" s="50"/>
      <c r="L169" s="50"/>
      <c r="M169" s="30">
        <f t="shared" si="6"/>
        <v>0</v>
      </c>
      <c r="N169" s="30">
        <f t="shared" si="7"/>
        <v>0</v>
      </c>
      <c r="O169" s="30">
        <f t="shared" si="8"/>
        <v>0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C170" s="22" t="s">
        <v>110</v>
      </c>
      <c r="E170" s="1" t="s">
        <v>746</v>
      </c>
      <c r="F170" s="1" t="s">
        <v>110</v>
      </c>
      <c r="G170" s="50"/>
      <c r="H170" s="50"/>
      <c r="I170" s="50"/>
      <c r="J170" s="50"/>
      <c r="K170" s="50"/>
      <c r="L170" s="50"/>
      <c r="M170" s="30">
        <f t="shared" si="6"/>
        <v>0</v>
      </c>
      <c r="N170" s="30">
        <f t="shared" si="7"/>
        <v>0</v>
      </c>
      <c r="O170" s="30">
        <f t="shared" si="8"/>
        <v>0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C171" s="22" t="s">
        <v>110</v>
      </c>
      <c r="E171" s="1" t="s">
        <v>746</v>
      </c>
      <c r="F171" s="1" t="s">
        <v>110</v>
      </c>
      <c r="G171" s="50"/>
      <c r="H171" s="50"/>
      <c r="I171" s="50"/>
      <c r="J171" s="50"/>
      <c r="K171" s="50"/>
      <c r="L171" s="50"/>
      <c r="M171" s="30">
        <f t="shared" si="6"/>
        <v>0</v>
      </c>
      <c r="N171" s="30">
        <f t="shared" si="7"/>
        <v>0</v>
      </c>
      <c r="O171" s="30">
        <f t="shared" si="8"/>
        <v>0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C172" s="22" t="s">
        <v>110</v>
      </c>
      <c r="E172" s="1" t="s">
        <v>746</v>
      </c>
      <c r="F172" s="1" t="s">
        <v>110</v>
      </c>
      <c r="G172" s="50"/>
      <c r="H172" s="50"/>
      <c r="I172" s="50"/>
      <c r="J172" s="50"/>
      <c r="K172" s="50"/>
      <c r="L172" s="50"/>
      <c r="M172" s="30">
        <f t="shared" si="6"/>
        <v>0</v>
      </c>
      <c r="N172" s="30">
        <f t="shared" si="7"/>
        <v>0</v>
      </c>
      <c r="O172" s="30">
        <f t="shared" si="8"/>
        <v>0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C173" s="22" t="s">
        <v>110</v>
      </c>
      <c r="E173" s="64" t="s">
        <v>747</v>
      </c>
      <c r="F173" s="64" t="s">
        <v>110</v>
      </c>
      <c r="G173" s="24"/>
      <c r="H173" s="24"/>
      <c r="I173" s="24"/>
      <c r="J173" s="24"/>
      <c r="K173" s="24"/>
      <c r="L173" s="24"/>
      <c r="M173" s="19">
        <f t="shared" si="6"/>
        <v>0</v>
      </c>
      <c r="N173" s="19">
        <f t="shared" si="7"/>
        <v>0</v>
      </c>
      <c r="O173" s="19">
        <f t="shared" si="8"/>
        <v>0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C174" s="22" t="s">
        <v>110</v>
      </c>
      <c r="E174" s="1" t="s">
        <v>747</v>
      </c>
      <c r="F174" s="1" t="s">
        <v>110</v>
      </c>
      <c r="G174" s="50"/>
      <c r="H174" s="50"/>
      <c r="I174" s="50"/>
      <c r="J174" s="50"/>
      <c r="K174" s="50"/>
      <c r="L174" s="50"/>
      <c r="M174" s="30">
        <f t="shared" si="6"/>
        <v>0</v>
      </c>
      <c r="N174" s="30">
        <f t="shared" si="7"/>
        <v>0</v>
      </c>
      <c r="O174" s="30">
        <f t="shared" si="8"/>
        <v>0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C175" s="22" t="s">
        <v>110</v>
      </c>
      <c r="E175" s="1" t="s">
        <v>747</v>
      </c>
      <c r="F175" s="1" t="s">
        <v>110</v>
      </c>
      <c r="G175" s="50"/>
      <c r="H175" s="50"/>
      <c r="I175" s="50"/>
      <c r="J175" s="50"/>
      <c r="K175" s="50"/>
      <c r="L175" s="50"/>
      <c r="M175" s="30">
        <f t="shared" si="6"/>
        <v>0</v>
      </c>
      <c r="N175" s="30">
        <f t="shared" si="7"/>
        <v>0</v>
      </c>
      <c r="O175" s="30">
        <f t="shared" si="8"/>
        <v>0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C176" s="22" t="s">
        <v>110</v>
      </c>
      <c r="E176" s="1" t="s">
        <v>948</v>
      </c>
      <c r="F176" s="1" t="s">
        <v>110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30">
        <f t="shared" si="6"/>
        <v>0</v>
      </c>
      <c r="N176" s="30">
        <f t="shared" si="7"/>
        <v>0</v>
      </c>
      <c r="O176" s="30">
        <f t="shared" si="8"/>
        <v>0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C177" s="22" t="s">
        <v>110</v>
      </c>
      <c r="E177" s="1" t="s">
        <v>748</v>
      </c>
      <c r="F177" s="1" t="s">
        <v>110</v>
      </c>
      <c r="G177" s="50"/>
      <c r="H177" s="50"/>
      <c r="I177" s="50"/>
      <c r="J177" s="50"/>
      <c r="K177" s="50"/>
      <c r="L177" s="50"/>
      <c r="M177" s="30">
        <f t="shared" si="6"/>
        <v>0</v>
      </c>
      <c r="N177" s="30">
        <f t="shared" si="7"/>
        <v>0</v>
      </c>
      <c r="O177" s="30">
        <f t="shared" si="8"/>
        <v>0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C178" s="22" t="s">
        <v>110</v>
      </c>
      <c r="E178" s="1" t="s">
        <v>748</v>
      </c>
      <c r="F178" s="1" t="s">
        <v>110</v>
      </c>
      <c r="G178" s="50"/>
      <c r="H178" s="50"/>
      <c r="I178" s="50"/>
      <c r="J178" s="50"/>
      <c r="K178" s="50"/>
      <c r="L178" s="50"/>
      <c r="M178" s="30">
        <f t="shared" si="6"/>
        <v>0</v>
      </c>
      <c r="N178" s="30">
        <f t="shared" si="7"/>
        <v>0</v>
      </c>
      <c r="O178" s="30">
        <f t="shared" si="8"/>
        <v>0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C179" s="22" t="s">
        <v>110</v>
      </c>
      <c r="E179" s="64" t="s">
        <v>748</v>
      </c>
      <c r="F179" s="64" t="s">
        <v>110</v>
      </c>
      <c r="G179" s="24"/>
      <c r="H179" s="24"/>
      <c r="I179" s="24"/>
      <c r="J179" s="24"/>
      <c r="K179" s="24"/>
      <c r="L179" s="24"/>
      <c r="M179" s="19">
        <f t="shared" si="6"/>
        <v>0</v>
      </c>
      <c r="N179" s="19">
        <f t="shared" si="7"/>
        <v>0</v>
      </c>
      <c r="O179" s="19">
        <f t="shared" si="8"/>
        <v>0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C180" s="22" t="s">
        <v>110</v>
      </c>
      <c r="E180" s="1" t="s">
        <v>749</v>
      </c>
      <c r="F180" s="1" t="s">
        <v>110</v>
      </c>
      <c r="G180" s="50"/>
      <c r="H180" s="50"/>
      <c r="I180" s="50"/>
      <c r="J180" s="50"/>
      <c r="K180" s="50"/>
      <c r="L180" s="50"/>
      <c r="M180" s="30">
        <f t="shared" si="6"/>
        <v>0</v>
      </c>
      <c r="N180" s="30">
        <f t="shared" si="7"/>
        <v>0</v>
      </c>
      <c r="O180" s="30">
        <f t="shared" si="8"/>
        <v>0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C181" s="22" t="s">
        <v>110</v>
      </c>
      <c r="E181" s="1" t="s">
        <v>749</v>
      </c>
      <c r="F181" s="1" t="s">
        <v>110</v>
      </c>
      <c r="G181" s="50"/>
      <c r="H181" s="50"/>
      <c r="I181" s="50"/>
      <c r="J181" s="50"/>
      <c r="K181" s="50"/>
      <c r="L181" s="50"/>
      <c r="M181" s="30">
        <f t="shared" si="6"/>
        <v>0</v>
      </c>
      <c r="N181" s="30">
        <f t="shared" si="7"/>
        <v>0</v>
      </c>
      <c r="O181" s="30">
        <f t="shared" si="8"/>
        <v>0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C182" s="22" t="s">
        <v>110</v>
      </c>
      <c r="E182" s="64" t="s">
        <v>749</v>
      </c>
      <c r="F182" s="64" t="s">
        <v>110</v>
      </c>
      <c r="G182" s="24"/>
      <c r="H182" s="24"/>
      <c r="I182" s="24"/>
      <c r="J182" s="24"/>
      <c r="K182" s="24"/>
      <c r="L182" s="24"/>
      <c r="M182" s="19">
        <f t="shared" si="6"/>
        <v>0</v>
      </c>
      <c r="N182" s="19">
        <f t="shared" si="7"/>
        <v>0</v>
      </c>
      <c r="O182" s="19">
        <f t="shared" si="8"/>
        <v>0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C183" s="22" t="s">
        <v>110</v>
      </c>
      <c r="E183" s="64" t="s">
        <v>948</v>
      </c>
      <c r="F183" s="64" t="s">
        <v>110</v>
      </c>
      <c r="G183" s="24"/>
      <c r="H183" s="24"/>
      <c r="I183" s="24">
        <v>0</v>
      </c>
      <c r="J183" s="24">
        <v>0</v>
      </c>
      <c r="K183" s="24">
        <v>0</v>
      </c>
      <c r="L183" s="24">
        <v>0</v>
      </c>
      <c r="M183" s="19">
        <f t="shared" si="6"/>
        <v>0</v>
      </c>
      <c r="N183" s="19">
        <f t="shared" si="7"/>
        <v>0</v>
      </c>
      <c r="O183" s="19">
        <f t="shared" si="8"/>
        <v>0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C184" s="22" t="s">
        <v>110</v>
      </c>
      <c r="E184" s="64" t="s">
        <v>750</v>
      </c>
      <c r="F184" s="64" t="s">
        <v>110</v>
      </c>
      <c r="G184" s="24"/>
      <c r="H184" s="24"/>
      <c r="I184" s="24"/>
      <c r="J184" s="24"/>
      <c r="K184" s="24"/>
      <c r="L184" s="24"/>
      <c r="M184" s="19">
        <f t="shared" si="6"/>
        <v>0</v>
      </c>
      <c r="N184" s="19">
        <f t="shared" si="7"/>
        <v>0</v>
      </c>
      <c r="O184" s="19">
        <f t="shared" si="8"/>
        <v>0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C185" s="22" t="s">
        <v>110</v>
      </c>
      <c r="E185" s="1" t="s">
        <v>750</v>
      </c>
      <c r="F185" s="1" t="s">
        <v>110</v>
      </c>
      <c r="G185" s="50"/>
      <c r="H185" s="50"/>
      <c r="I185" s="50"/>
      <c r="J185" s="50"/>
      <c r="K185" s="50"/>
      <c r="L185" s="50"/>
      <c r="M185" s="30">
        <f t="shared" si="6"/>
        <v>0</v>
      </c>
      <c r="N185" s="30">
        <f t="shared" si="7"/>
        <v>0</v>
      </c>
      <c r="O185" s="30">
        <f t="shared" si="8"/>
        <v>0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C186" s="22" t="s">
        <v>110</v>
      </c>
      <c r="E186" s="1" t="s">
        <v>750</v>
      </c>
      <c r="F186" s="1" t="s">
        <v>110</v>
      </c>
      <c r="G186" s="50"/>
      <c r="H186" s="50"/>
      <c r="I186" s="50"/>
      <c r="J186" s="50"/>
      <c r="K186" s="50"/>
      <c r="L186" s="50"/>
      <c r="M186" s="30">
        <f t="shared" si="6"/>
        <v>0</v>
      </c>
      <c r="N186" s="30">
        <f t="shared" si="7"/>
        <v>0</v>
      </c>
      <c r="O186" s="30">
        <f t="shared" si="8"/>
        <v>0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C187" s="22" t="s">
        <v>110</v>
      </c>
      <c r="E187" s="1" t="s">
        <v>751</v>
      </c>
      <c r="F187" s="1" t="s">
        <v>110</v>
      </c>
      <c r="G187" s="50"/>
      <c r="H187" s="50"/>
      <c r="I187" s="50"/>
      <c r="J187" s="50"/>
      <c r="K187" s="50"/>
      <c r="L187" s="50"/>
      <c r="M187" s="30">
        <f t="shared" si="6"/>
        <v>0</v>
      </c>
      <c r="N187" s="30">
        <f t="shared" si="7"/>
        <v>0</v>
      </c>
      <c r="O187" s="30">
        <f t="shared" si="8"/>
        <v>0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C188" s="22" t="s">
        <v>110</v>
      </c>
      <c r="E188" s="1" t="s">
        <v>751</v>
      </c>
      <c r="F188" s="1" t="s">
        <v>110</v>
      </c>
      <c r="G188" s="50"/>
      <c r="H188" s="50"/>
      <c r="I188" s="50"/>
      <c r="J188" s="50"/>
      <c r="K188" s="50"/>
      <c r="L188" s="50"/>
      <c r="M188" s="30">
        <f t="shared" si="6"/>
        <v>0</v>
      </c>
      <c r="N188" s="30">
        <f t="shared" si="7"/>
        <v>0</v>
      </c>
      <c r="O188" s="30">
        <f t="shared" si="8"/>
        <v>0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C189" s="22" t="s">
        <v>110</v>
      </c>
      <c r="E189" s="1" t="s">
        <v>751</v>
      </c>
      <c r="F189" s="1" t="s">
        <v>110</v>
      </c>
      <c r="G189" s="50"/>
      <c r="H189" s="50"/>
      <c r="I189" s="50"/>
      <c r="J189" s="50"/>
      <c r="K189" s="50"/>
      <c r="L189" s="50"/>
      <c r="M189" s="30">
        <f t="shared" si="6"/>
        <v>0</v>
      </c>
      <c r="N189" s="30">
        <f t="shared" si="7"/>
        <v>0</v>
      </c>
      <c r="O189" s="30">
        <f t="shared" si="8"/>
        <v>0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C190" s="22" t="s">
        <v>110</v>
      </c>
      <c r="E190" s="1" t="s">
        <v>948</v>
      </c>
      <c r="F190" s="1" t="s">
        <v>110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0">
        <f t="shared" si="6"/>
        <v>0</v>
      </c>
      <c r="N190" s="30">
        <f t="shared" si="7"/>
        <v>0</v>
      </c>
      <c r="O190" s="30">
        <f t="shared" si="8"/>
        <v>0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C191" s="22" t="s">
        <v>110</v>
      </c>
      <c r="E191" s="64" t="s">
        <v>948</v>
      </c>
      <c r="F191" s="64" t="s">
        <v>110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19">
        <f t="shared" si="6"/>
        <v>0</v>
      </c>
      <c r="N191" s="19">
        <f t="shared" si="7"/>
        <v>0</v>
      </c>
      <c r="O191" s="19">
        <f t="shared" si="8"/>
        <v>0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C192" s="22" t="s">
        <v>110</v>
      </c>
      <c r="E192" s="1" t="s">
        <v>752</v>
      </c>
      <c r="F192" s="1" t="s">
        <v>110</v>
      </c>
      <c r="G192" s="50"/>
      <c r="H192" s="50"/>
      <c r="I192" s="50"/>
      <c r="J192" s="50"/>
      <c r="K192" s="50"/>
      <c r="L192" s="50"/>
      <c r="M192" s="30">
        <f t="shared" si="6"/>
        <v>0</v>
      </c>
      <c r="N192" s="30">
        <f t="shared" si="7"/>
        <v>0</v>
      </c>
      <c r="O192" s="30">
        <f t="shared" si="8"/>
        <v>0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C193" s="22" t="s">
        <v>110</v>
      </c>
      <c r="E193" s="1" t="s">
        <v>752</v>
      </c>
      <c r="F193" s="1" t="s">
        <v>110</v>
      </c>
      <c r="G193" s="50"/>
      <c r="H193" s="50"/>
      <c r="I193" s="50"/>
      <c r="J193" s="50"/>
      <c r="K193" s="50"/>
      <c r="L193" s="50"/>
      <c r="M193" s="30">
        <f t="shared" si="6"/>
        <v>0</v>
      </c>
      <c r="N193" s="30">
        <f t="shared" si="7"/>
        <v>0</v>
      </c>
      <c r="O193" s="30">
        <f t="shared" si="8"/>
        <v>0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C194" s="22" t="s">
        <v>110</v>
      </c>
      <c r="E194" s="1" t="s">
        <v>752</v>
      </c>
      <c r="F194" s="1" t="s">
        <v>110</v>
      </c>
      <c r="G194" s="50"/>
      <c r="H194" s="50"/>
      <c r="I194" s="50"/>
      <c r="J194" s="50"/>
      <c r="K194" s="50"/>
      <c r="L194" s="50"/>
      <c r="M194" s="30">
        <f t="shared" si="6"/>
        <v>0</v>
      </c>
      <c r="N194" s="30">
        <f t="shared" si="7"/>
        <v>0</v>
      </c>
      <c r="O194" s="30">
        <f t="shared" si="8"/>
        <v>0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C195" s="22" t="s">
        <v>110</v>
      </c>
      <c r="E195" s="1" t="s">
        <v>948</v>
      </c>
      <c r="F195" s="1" t="s">
        <v>110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0">
        <f t="shared" si="6"/>
        <v>0</v>
      </c>
      <c r="N195" s="30">
        <f t="shared" si="7"/>
        <v>0</v>
      </c>
      <c r="O195" s="30">
        <f t="shared" si="8"/>
        <v>0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C196" s="22" t="s">
        <v>110</v>
      </c>
      <c r="E196" s="1" t="s">
        <v>948</v>
      </c>
      <c r="F196" s="1" t="s">
        <v>110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30">
        <f t="shared" si="6"/>
        <v>0</v>
      </c>
      <c r="N196" s="30">
        <f t="shared" si="7"/>
        <v>0</v>
      </c>
      <c r="O196" s="30">
        <f t="shared" si="8"/>
        <v>0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C197" s="22" t="s">
        <v>110</v>
      </c>
      <c r="E197" s="1" t="s">
        <v>753</v>
      </c>
      <c r="F197" s="1" t="s">
        <v>110</v>
      </c>
      <c r="G197" s="50"/>
      <c r="H197" s="50"/>
      <c r="I197" s="50"/>
      <c r="J197" s="50"/>
      <c r="K197" s="50"/>
      <c r="L197" s="50"/>
      <c r="M197" s="30">
        <f t="shared" si="6"/>
        <v>0</v>
      </c>
      <c r="N197" s="30">
        <f t="shared" si="7"/>
        <v>0</v>
      </c>
      <c r="O197" s="30">
        <f t="shared" si="8"/>
        <v>0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C198" s="22" t="s">
        <v>110</v>
      </c>
      <c r="E198" s="1" t="s">
        <v>753</v>
      </c>
      <c r="F198" s="1" t="s">
        <v>110</v>
      </c>
      <c r="G198" s="50"/>
      <c r="H198" s="50"/>
      <c r="I198" s="50"/>
      <c r="J198" s="50"/>
      <c r="K198" s="50"/>
      <c r="L198" s="50"/>
      <c r="M198" s="30">
        <f t="shared" si="6"/>
        <v>0</v>
      </c>
      <c r="N198" s="30">
        <f t="shared" si="7"/>
        <v>0</v>
      </c>
      <c r="O198" s="30">
        <f t="shared" si="8"/>
        <v>0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C199" s="22" t="s">
        <v>110</v>
      </c>
      <c r="E199" s="1" t="s">
        <v>753</v>
      </c>
      <c r="F199" s="1" t="s">
        <v>110</v>
      </c>
      <c r="G199" s="50"/>
      <c r="H199" s="50"/>
      <c r="I199" s="50"/>
      <c r="J199" s="50"/>
      <c r="K199" s="50"/>
      <c r="L199" s="50"/>
      <c r="M199" s="30">
        <f t="shared" si="6"/>
        <v>0</v>
      </c>
      <c r="N199" s="30">
        <f t="shared" si="7"/>
        <v>0</v>
      </c>
      <c r="O199" s="30">
        <f t="shared" si="8"/>
        <v>0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C200" s="22" t="s">
        <v>110</v>
      </c>
      <c r="E200" s="1" t="s">
        <v>948</v>
      </c>
      <c r="F200" s="1" t="s">
        <v>110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0">
        <f t="shared" si="6"/>
        <v>0</v>
      </c>
      <c r="N200" s="30">
        <f t="shared" si="7"/>
        <v>0</v>
      </c>
      <c r="O200" s="30">
        <f t="shared" si="8"/>
        <v>0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C201" s="22" t="s">
        <v>110</v>
      </c>
      <c r="E201" s="64" t="s">
        <v>948</v>
      </c>
      <c r="F201" s="64" t="s">
        <v>110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19">
        <f t="shared" si="6"/>
        <v>0</v>
      </c>
      <c r="N201" s="19">
        <f t="shared" si="7"/>
        <v>0</v>
      </c>
      <c r="O201" s="19">
        <f t="shared" si="8"/>
        <v>0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C202" s="22" t="s">
        <v>110</v>
      </c>
      <c r="E202" s="1" t="s">
        <v>754</v>
      </c>
      <c r="F202" s="1" t="s">
        <v>110</v>
      </c>
      <c r="G202" s="50"/>
      <c r="H202" s="50"/>
      <c r="I202" s="50"/>
      <c r="J202" s="50"/>
      <c r="K202" s="50"/>
      <c r="L202" s="50"/>
      <c r="M202" s="30">
        <f t="shared" si="6"/>
        <v>0</v>
      </c>
      <c r="N202" s="30">
        <f t="shared" si="7"/>
        <v>0</v>
      </c>
      <c r="O202" s="30">
        <f t="shared" si="8"/>
        <v>0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C203" s="22"/>
      <c r="E203" s="1" t="s">
        <v>754</v>
      </c>
      <c r="F203" s="1" t="s">
        <v>110</v>
      </c>
      <c r="G203" s="50"/>
      <c r="H203" s="50"/>
      <c r="I203" s="50"/>
      <c r="J203" s="50"/>
      <c r="K203" s="50"/>
      <c r="L203" s="50"/>
      <c r="M203" s="30">
        <f t="shared" si="6"/>
        <v>0</v>
      </c>
      <c r="N203" s="30">
        <f t="shared" si="7"/>
        <v>0</v>
      </c>
      <c r="O203" s="30">
        <f t="shared" si="8"/>
        <v>0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C204" s="22" t="s">
        <v>110</v>
      </c>
      <c r="E204" s="1" t="s">
        <v>754</v>
      </c>
      <c r="F204" s="1" t="s">
        <v>110</v>
      </c>
      <c r="G204" s="50"/>
      <c r="H204" s="50"/>
      <c r="I204" s="50"/>
      <c r="J204" s="50"/>
      <c r="K204" s="50"/>
      <c r="L204" s="50"/>
      <c r="M204" s="30">
        <f t="shared" si="6"/>
        <v>0</v>
      </c>
      <c r="N204" s="30">
        <f t="shared" si="7"/>
        <v>0</v>
      </c>
      <c r="O204" s="30">
        <f t="shared" si="8"/>
        <v>0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C205" s="22" t="s">
        <v>110</v>
      </c>
      <c r="E205" s="1" t="s">
        <v>961</v>
      </c>
      <c r="F205" s="1" t="s">
        <v>110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0">
        <f t="shared" ref="M205:M232" si="9">SUM(G205:L205)</f>
        <v>0</v>
      </c>
      <c r="N205" s="30">
        <f t="shared" ref="N205:N232" si="10">COUNTIF(G205:L205, "&gt;0" )</f>
        <v>0</v>
      </c>
      <c r="O205" s="30">
        <f t="shared" ref="O205:O232" si="11">IF(N205=0,0,M205/N205)</f>
        <v>0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C206" s="22" t="s">
        <v>110</v>
      </c>
      <c r="E206" s="1" t="s">
        <v>961</v>
      </c>
      <c r="F206" s="1" t="s">
        <v>110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0">
        <f t="shared" si="9"/>
        <v>0</v>
      </c>
      <c r="N206" s="30">
        <f t="shared" si="10"/>
        <v>0</v>
      </c>
      <c r="O206" s="30">
        <f t="shared" si="11"/>
        <v>0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C207" s="22" t="s">
        <v>110</v>
      </c>
      <c r="E207" s="1" t="s">
        <v>961</v>
      </c>
      <c r="F207" s="1" t="s">
        <v>110</v>
      </c>
      <c r="G207" s="50">
        <v>0</v>
      </c>
      <c r="H207" s="50">
        <v>0</v>
      </c>
      <c r="I207" s="50">
        <v>0</v>
      </c>
      <c r="J207" s="50">
        <v>0</v>
      </c>
      <c r="K207" s="50">
        <v>0</v>
      </c>
      <c r="L207" s="50">
        <v>0</v>
      </c>
      <c r="M207" s="30">
        <f t="shared" si="9"/>
        <v>0</v>
      </c>
      <c r="N207" s="30">
        <f t="shared" si="10"/>
        <v>0</v>
      </c>
      <c r="O207" s="30">
        <f t="shared" si="11"/>
        <v>0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C208" s="22" t="s">
        <v>110</v>
      </c>
      <c r="E208" s="1" t="s">
        <v>961</v>
      </c>
      <c r="F208" s="1" t="s">
        <v>110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30">
        <f t="shared" si="9"/>
        <v>0</v>
      </c>
      <c r="N208" s="30">
        <f t="shared" si="10"/>
        <v>0</v>
      </c>
      <c r="O208" s="30">
        <f t="shared" si="11"/>
        <v>0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C209" s="22" t="s">
        <v>110</v>
      </c>
      <c r="E209" s="1" t="s">
        <v>961</v>
      </c>
      <c r="F209" s="1" t="s">
        <v>110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0">
        <f t="shared" si="9"/>
        <v>0</v>
      </c>
      <c r="N209" s="30">
        <f t="shared" si="10"/>
        <v>0</v>
      </c>
      <c r="O209" s="30">
        <f t="shared" si="11"/>
        <v>0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C210" s="22" t="s">
        <v>110</v>
      </c>
      <c r="E210" s="1" t="s">
        <v>961</v>
      </c>
      <c r="F210" s="1" t="s">
        <v>110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0">
        <f t="shared" si="9"/>
        <v>0</v>
      </c>
      <c r="N210" s="30">
        <f t="shared" si="10"/>
        <v>0</v>
      </c>
      <c r="O210" s="30">
        <f t="shared" si="11"/>
        <v>0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C211" s="22" t="s">
        <v>110</v>
      </c>
      <c r="E211" s="1" t="s">
        <v>961</v>
      </c>
      <c r="F211" s="1" t="s">
        <v>110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0">
        <f t="shared" si="9"/>
        <v>0</v>
      </c>
      <c r="N211" s="30">
        <f t="shared" si="10"/>
        <v>0</v>
      </c>
      <c r="O211" s="30">
        <f t="shared" si="11"/>
        <v>0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C212" s="22" t="s">
        <v>110</v>
      </c>
      <c r="E212" s="1" t="s">
        <v>961</v>
      </c>
      <c r="F212" s="1" t="s">
        <v>110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0">
        <f t="shared" si="9"/>
        <v>0</v>
      </c>
      <c r="N212" s="30">
        <f t="shared" si="10"/>
        <v>0</v>
      </c>
      <c r="O212" s="30">
        <f t="shared" si="11"/>
        <v>0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C213" s="22" t="s">
        <v>110</v>
      </c>
      <c r="E213" s="1" t="s">
        <v>758</v>
      </c>
      <c r="F213" s="1" t="s">
        <v>110</v>
      </c>
      <c r="G213" s="50"/>
      <c r="H213" s="50"/>
      <c r="I213" s="50"/>
      <c r="J213" s="50"/>
      <c r="K213" s="50"/>
      <c r="L213" s="50"/>
      <c r="M213" s="30">
        <f t="shared" si="9"/>
        <v>0</v>
      </c>
      <c r="N213" s="30">
        <f t="shared" si="10"/>
        <v>0</v>
      </c>
      <c r="O213" s="30">
        <f t="shared" si="11"/>
        <v>0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C214" s="22" t="s">
        <v>110</v>
      </c>
      <c r="E214" s="1" t="s">
        <v>758</v>
      </c>
      <c r="F214" s="1" t="s">
        <v>110</v>
      </c>
      <c r="G214" s="50"/>
      <c r="H214" s="50"/>
      <c r="I214" s="50"/>
      <c r="J214" s="50"/>
      <c r="K214" s="50"/>
      <c r="L214" s="50"/>
      <c r="M214" s="30">
        <f t="shared" si="9"/>
        <v>0</v>
      </c>
      <c r="N214" s="30">
        <f t="shared" si="10"/>
        <v>0</v>
      </c>
      <c r="O214" s="30">
        <f t="shared" si="11"/>
        <v>0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C215" s="22" t="s">
        <v>110</v>
      </c>
      <c r="E215" s="64" t="s">
        <v>758</v>
      </c>
      <c r="F215" s="64" t="s">
        <v>110</v>
      </c>
      <c r="G215" s="24"/>
      <c r="H215" s="24"/>
      <c r="I215" s="24"/>
      <c r="J215" s="24"/>
      <c r="K215" s="24"/>
      <c r="L215" s="24"/>
      <c r="M215" s="19">
        <f t="shared" si="9"/>
        <v>0</v>
      </c>
      <c r="N215" s="19">
        <f t="shared" si="10"/>
        <v>0</v>
      </c>
      <c r="O215" s="19">
        <f t="shared" si="11"/>
        <v>0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C216" s="22" t="s">
        <v>110</v>
      </c>
      <c r="E216" s="1" t="s">
        <v>759</v>
      </c>
      <c r="F216" s="1" t="s">
        <v>110</v>
      </c>
      <c r="G216" s="50"/>
      <c r="H216" s="50"/>
      <c r="I216" s="50"/>
      <c r="J216" s="50"/>
      <c r="K216" s="50"/>
      <c r="L216" s="50"/>
      <c r="M216" s="30">
        <f t="shared" si="9"/>
        <v>0</v>
      </c>
      <c r="N216" s="30">
        <f t="shared" si="10"/>
        <v>0</v>
      </c>
      <c r="O216" s="30">
        <f t="shared" si="11"/>
        <v>0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C217" s="22" t="s">
        <v>110</v>
      </c>
      <c r="E217" s="1" t="s">
        <v>759</v>
      </c>
      <c r="F217" s="1" t="s">
        <v>110</v>
      </c>
      <c r="G217" s="50"/>
      <c r="H217" s="50"/>
      <c r="I217" s="50"/>
      <c r="J217" s="50"/>
      <c r="K217" s="50"/>
      <c r="L217" s="50"/>
      <c r="M217" s="30">
        <f t="shared" si="9"/>
        <v>0</v>
      </c>
      <c r="N217" s="30">
        <f t="shared" si="10"/>
        <v>0</v>
      </c>
      <c r="O217" s="30">
        <f t="shared" si="11"/>
        <v>0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C218" s="22" t="s">
        <v>110</v>
      </c>
      <c r="E218" s="1" t="s">
        <v>759</v>
      </c>
      <c r="F218" s="1" t="s">
        <v>110</v>
      </c>
      <c r="G218" s="50"/>
      <c r="H218" s="50"/>
      <c r="I218" s="50"/>
      <c r="J218" s="50"/>
      <c r="K218" s="50"/>
      <c r="L218" s="50"/>
      <c r="M218" s="30">
        <f t="shared" si="9"/>
        <v>0</v>
      </c>
      <c r="N218" s="30">
        <f t="shared" si="10"/>
        <v>0</v>
      </c>
      <c r="O218" s="30">
        <f t="shared" si="11"/>
        <v>0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C219" s="22" t="s">
        <v>110</v>
      </c>
      <c r="E219" s="64" t="s">
        <v>961</v>
      </c>
      <c r="F219" s="64" t="s">
        <v>110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19">
        <f t="shared" si="9"/>
        <v>0</v>
      </c>
      <c r="N219" s="19">
        <f t="shared" si="10"/>
        <v>0</v>
      </c>
      <c r="O219" s="19">
        <f t="shared" si="11"/>
        <v>0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C220" s="22" t="s">
        <v>110</v>
      </c>
      <c r="E220" s="1" t="s">
        <v>760</v>
      </c>
      <c r="F220" s="1" t="s">
        <v>110</v>
      </c>
      <c r="G220" s="50"/>
      <c r="H220" s="50"/>
      <c r="I220" s="50"/>
      <c r="J220" s="50"/>
      <c r="K220" s="50"/>
      <c r="L220" s="50"/>
      <c r="M220" s="30">
        <f t="shared" si="9"/>
        <v>0</v>
      </c>
      <c r="N220" s="30">
        <f t="shared" si="10"/>
        <v>0</v>
      </c>
      <c r="O220" s="30">
        <f t="shared" si="11"/>
        <v>0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C221" s="22" t="s">
        <v>110</v>
      </c>
      <c r="E221" s="1" t="s">
        <v>760</v>
      </c>
      <c r="F221" s="1" t="s">
        <v>110</v>
      </c>
      <c r="G221" s="50"/>
      <c r="H221" s="50"/>
      <c r="I221" s="50"/>
      <c r="J221" s="50"/>
      <c r="K221" s="50"/>
      <c r="L221" s="50"/>
      <c r="M221" s="30">
        <f t="shared" si="9"/>
        <v>0</v>
      </c>
      <c r="N221" s="30">
        <f t="shared" si="10"/>
        <v>0</v>
      </c>
      <c r="O221" s="30">
        <f t="shared" si="11"/>
        <v>0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C222" s="22" t="s">
        <v>110</v>
      </c>
      <c r="E222" s="1" t="s">
        <v>760</v>
      </c>
      <c r="F222" s="1" t="s">
        <v>110</v>
      </c>
      <c r="G222" s="50"/>
      <c r="H222" s="50"/>
      <c r="I222" s="50"/>
      <c r="J222" s="50"/>
      <c r="K222" s="50"/>
      <c r="L222" s="50"/>
      <c r="M222" s="30">
        <f t="shared" si="9"/>
        <v>0</v>
      </c>
      <c r="N222" s="30">
        <f t="shared" si="10"/>
        <v>0</v>
      </c>
      <c r="O222" s="30">
        <f t="shared" si="11"/>
        <v>0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C223" s="22" t="s">
        <v>110</v>
      </c>
      <c r="E223" s="1" t="s">
        <v>961</v>
      </c>
      <c r="F223" s="1" t="s">
        <v>110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0">
        <f t="shared" si="9"/>
        <v>0</v>
      </c>
      <c r="N223" s="30">
        <f t="shared" si="10"/>
        <v>0</v>
      </c>
      <c r="O223" s="30">
        <f t="shared" si="11"/>
        <v>0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C224" s="22" t="s">
        <v>110</v>
      </c>
      <c r="E224" s="1" t="s">
        <v>761</v>
      </c>
      <c r="F224" s="1" t="s">
        <v>110</v>
      </c>
      <c r="G224" s="50"/>
      <c r="H224" s="50"/>
      <c r="I224" s="50"/>
      <c r="J224" s="50"/>
      <c r="K224" s="50"/>
      <c r="L224" s="50"/>
      <c r="M224" s="30">
        <f t="shared" si="9"/>
        <v>0</v>
      </c>
      <c r="N224" s="30">
        <f t="shared" si="10"/>
        <v>0</v>
      </c>
      <c r="O224" s="30">
        <f t="shared" si="11"/>
        <v>0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C225" s="22" t="s">
        <v>110</v>
      </c>
      <c r="E225" s="1" t="s">
        <v>761</v>
      </c>
      <c r="F225" s="1" t="s">
        <v>110</v>
      </c>
      <c r="G225" s="50"/>
      <c r="H225" s="50"/>
      <c r="I225" s="50"/>
      <c r="J225" s="50"/>
      <c r="K225" s="50"/>
      <c r="L225" s="50"/>
      <c r="M225" s="30">
        <f t="shared" si="9"/>
        <v>0</v>
      </c>
      <c r="N225" s="30">
        <f t="shared" si="10"/>
        <v>0</v>
      </c>
      <c r="O225" s="30">
        <f t="shared" si="11"/>
        <v>0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C226" s="22" t="s">
        <v>110</v>
      </c>
      <c r="E226" s="1" t="s">
        <v>761</v>
      </c>
      <c r="F226" s="1" t="s">
        <v>110</v>
      </c>
      <c r="G226" s="50"/>
      <c r="H226" s="50"/>
      <c r="I226" s="50"/>
      <c r="J226" s="50"/>
      <c r="K226" s="50"/>
      <c r="L226" s="50"/>
      <c r="M226" s="30">
        <f t="shared" si="9"/>
        <v>0</v>
      </c>
      <c r="N226" s="30">
        <f t="shared" si="10"/>
        <v>0</v>
      </c>
      <c r="O226" s="30">
        <f t="shared" si="11"/>
        <v>0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C227" s="22" t="s">
        <v>110</v>
      </c>
      <c r="E227" s="1" t="s">
        <v>961</v>
      </c>
      <c r="F227" s="1" t="s">
        <v>110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0">
        <f t="shared" si="9"/>
        <v>0</v>
      </c>
      <c r="N227" s="30">
        <f t="shared" si="10"/>
        <v>0</v>
      </c>
      <c r="O227" s="30">
        <f t="shared" si="11"/>
        <v>0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C228" s="22" t="s">
        <v>110</v>
      </c>
      <c r="E228" s="1" t="s">
        <v>961</v>
      </c>
      <c r="F228" s="1" t="s">
        <v>110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0">
        <f t="shared" si="9"/>
        <v>0</v>
      </c>
      <c r="N228" s="30">
        <f t="shared" si="10"/>
        <v>0</v>
      </c>
      <c r="O228" s="30">
        <f t="shared" si="11"/>
        <v>0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C229" s="22" t="s">
        <v>110</v>
      </c>
      <c r="E229" s="1" t="s">
        <v>961</v>
      </c>
      <c r="F229" s="1" t="s">
        <v>110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0">
        <f t="shared" si="9"/>
        <v>0</v>
      </c>
      <c r="N229" s="30">
        <f t="shared" si="10"/>
        <v>0</v>
      </c>
      <c r="O229" s="30">
        <f t="shared" si="11"/>
        <v>0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C230" s="22" t="s">
        <v>110</v>
      </c>
      <c r="E230" s="1" t="s">
        <v>762</v>
      </c>
      <c r="F230" s="1" t="s">
        <v>110</v>
      </c>
      <c r="G230" s="50"/>
      <c r="H230" s="50"/>
      <c r="I230" s="50"/>
      <c r="J230" s="50"/>
      <c r="K230" s="50"/>
      <c r="L230" s="50"/>
      <c r="M230" s="30">
        <f t="shared" si="9"/>
        <v>0</v>
      </c>
      <c r="N230" s="30">
        <f t="shared" si="10"/>
        <v>0</v>
      </c>
      <c r="O230" s="30">
        <f t="shared" si="11"/>
        <v>0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C231" s="22" t="s">
        <v>110</v>
      </c>
      <c r="E231" s="1" t="s">
        <v>762</v>
      </c>
      <c r="F231" s="1" t="s">
        <v>110</v>
      </c>
      <c r="G231" s="50"/>
      <c r="H231" s="50"/>
      <c r="I231" s="50"/>
      <c r="J231" s="50"/>
      <c r="K231" s="50"/>
      <c r="L231" s="50"/>
      <c r="M231" s="30">
        <f t="shared" si="9"/>
        <v>0</v>
      </c>
      <c r="N231" s="30">
        <f t="shared" si="10"/>
        <v>0</v>
      </c>
      <c r="O231" s="30">
        <f t="shared" si="11"/>
        <v>0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C232" s="22" t="s">
        <v>110</v>
      </c>
      <c r="E232" s="1" t="s">
        <v>762</v>
      </c>
      <c r="F232" s="1" t="s">
        <v>110</v>
      </c>
      <c r="G232" s="50"/>
      <c r="H232" s="50"/>
      <c r="I232" s="50"/>
      <c r="J232" s="50"/>
      <c r="K232" s="50"/>
      <c r="L232" s="50"/>
      <c r="M232" s="30">
        <f t="shared" si="9"/>
        <v>0</v>
      </c>
      <c r="N232" s="30">
        <f t="shared" si="10"/>
        <v>0</v>
      </c>
      <c r="O232" s="30">
        <f t="shared" si="11"/>
        <v>0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E235" s="73" t="s">
        <v>939</v>
      </c>
      <c r="G235" s="30">
        <f t="shared" ref="G235:M235" si="12">SUM(G13:G232)</f>
        <v>17815</v>
      </c>
      <c r="H235" s="30">
        <f t="shared" si="12"/>
        <v>18112</v>
      </c>
      <c r="I235" s="30">
        <f t="shared" si="12"/>
        <v>17977</v>
      </c>
      <c r="J235" s="30">
        <f t="shared" si="12"/>
        <v>17758</v>
      </c>
      <c r="K235" s="30">
        <f t="shared" si="12"/>
        <v>17760</v>
      </c>
      <c r="L235" s="30">
        <f t="shared" si="12"/>
        <v>17606</v>
      </c>
      <c r="M235" s="30">
        <f t="shared" si="12"/>
        <v>107028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E236" s="73" t="s">
        <v>940</v>
      </c>
      <c r="G236" s="30">
        <f t="shared" ref="G236:M236" si="13">SUM(G235 / (COUNTIF(G13:G232,"&gt;0")))</f>
        <v>187.52631578947367</v>
      </c>
      <c r="H236" s="30">
        <f t="shared" si="13"/>
        <v>190.65263157894736</v>
      </c>
      <c r="I236" s="30">
        <f t="shared" si="13"/>
        <v>189.23157894736843</v>
      </c>
      <c r="J236" s="30">
        <f t="shared" si="13"/>
        <v>186.92631578947368</v>
      </c>
      <c r="K236" s="30">
        <f t="shared" si="13"/>
        <v>186.94736842105263</v>
      </c>
      <c r="L236" s="30">
        <f t="shared" si="13"/>
        <v>185.32631578947368</v>
      </c>
      <c r="M236" s="30">
        <f t="shared" si="13"/>
        <v>884.52892561983469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8BGQk+FlJmwpuwjsi8skr2neh2/B6FxpiObaLViAcOBKWxSE2/H4AU0TiuUMsr34L7FetLwhbpWuh2n1IXIRCw==" saltValue="xSg31zxzjz1O+Aw5m6yTYg==" spinCount="100000" sheet="1" objects="1" scenarios="1"/>
  <sortState xmlns:xlrd2="http://schemas.microsoft.com/office/spreadsheetml/2017/richdata2" ref="B13:O232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B2" sqref="B2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7" customWidth="1"/>
    <col min="27" max="37" width="9.7109375" style="46" customWidth="1"/>
    <col min="38" max="78" width="9.7109375" style="13" customWidth="1"/>
  </cols>
  <sheetData>
    <row r="1" spans="1:141" s="4" customFormat="1" ht="16.149999999999999" customHeight="1">
      <c r="A1" s="95" t="s">
        <v>796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12"/>
      <c r="T1" s="12"/>
      <c r="U1" s="12"/>
      <c r="V1" s="12"/>
      <c r="W1" s="12"/>
      <c r="X1" s="12"/>
      <c r="Y1" s="12"/>
      <c r="Z1" s="12"/>
      <c r="AA1" s="46">
        <v>19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797</v>
      </c>
      <c r="EC1" s="13" t="s">
        <v>798</v>
      </c>
      <c r="ED1" s="13" t="s">
        <v>799</v>
      </c>
      <c r="EE1" s="13" t="s">
        <v>800</v>
      </c>
      <c r="EF1" s="13" t="s">
        <v>792</v>
      </c>
      <c r="EG1" s="13" t="s">
        <v>801</v>
      </c>
      <c r="EH1" s="13" t="s">
        <v>802</v>
      </c>
      <c r="EI1" s="13" t="s">
        <v>803</v>
      </c>
      <c r="EJ1" s="13" t="s">
        <v>804</v>
      </c>
      <c r="EK1" s="13" t="s">
        <v>941</v>
      </c>
    </row>
    <row r="2" spans="1:141" s="4" customFormat="1" ht="16.149999999999999" customHeight="1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942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807</v>
      </c>
      <c r="EC2" s="13" t="s">
        <v>808</v>
      </c>
      <c r="ED2" s="13" t="s">
        <v>809</v>
      </c>
      <c r="EE2" s="13" t="s">
        <v>810</v>
      </c>
      <c r="EF2" s="13" t="s">
        <v>792</v>
      </c>
      <c r="EG2" s="13" t="s">
        <v>811</v>
      </c>
      <c r="EH2" s="13" t="s">
        <v>812</v>
      </c>
      <c r="EI2" s="13" t="s">
        <v>813</v>
      </c>
      <c r="EJ2" s="13" t="s">
        <v>814</v>
      </c>
      <c r="EK2" s="13" t="s">
        <v>941</v>
      </c>
    </row>
    <row r="3" spans="1:141" s="4" customFormat="1" ht="16.149999999999999" customHeight="1">
      <c r="B3" s="8" t="s">
        <v>1</v>
      </c>
      <c r="C3" s="9"/>
      <c r="D3" s="9"/>
      <c r="E3" s="8" t="s">
        <v>13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943</v>
      </c>
      <c r="AB3" s="46" t="s">
        <v>944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817</v>
      </c>
      <c r="EC3" s="13" t="s">
        <v>818</v>
      </c>
      <c r="ED3" s="13" t="s">
        <v>819</v>
      </c>
      <c r="EE3" s="13" t="s">
        <v>820</v>
      </c>
      <c r="EF3" s="13" t="s">
        <v>792</v>
      </c>
      <c r="EG3" s="13" t="s">
        <v>821</v>
      </c>
      <c r="EH3" s="13" t="s">
        <v>822</v>
      </c>
      <c r="EI3" s="13" t="s">
        <v>823</v>
      </c>
      <c r="EJ3" s="13" t="s">
        <v>824</v>
      </c>
      <c r="EK3" s="13" t="s">
        <v>941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10</v>
      </c>
      <c r="EB4" s="13" t="s">
        <v>825</v>
      </c>
      <c r="EC4" s="13" t="s">
        <v>826</v>
      </c>
      <c r="ED4" s="13" t="s">
        <v>827</v>
      </c>
      <c r="EE4" s="13" t="s">
        <v>828</v>
      </c>
      <c r="EF4" s="13" t="s">
        <v>792</v>
      </c>
      <c r="EG4" s="13" t="s">
        <v>829</v>
      </c>
      <c r="EH4" s="13" t="s">
        <v>830</v>
      </c>
      <c r="EI4" s="13" t="s">
        <v>831</v>
      </c>
      <c r="EJ4" s="13" t="s">
        <v>832</v>
      </c>
      <c r="EK4" s="13" t="s">
        <v>941</v>
      </c>
    </row>
    <row r="5" spans="1:141" s="4" customFormat="1" ht="16.149999999999999" customHeight="1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833</v>
      </c>
      <c r="EC5" s="13" t="s">
        <v>834</v>
      </c>
      <c r="ED5" s="13" t="s">
        <v>835</v>
      </c>
      <c r="EE5" s="13" t="s">
        <v>836</v>
      </c>
      <c r="EF5" s="13" t="s">
        <v>792</v>
      </c>
      <c r="EG5" s="13" t="s">
        <v>837</v>
      </c>
      <c r="EH5" s="13" t="s">
        <v>838</v>
      </c>
      <c r="EI5" s="13" t="s">
        <v>839</v>
      </c>
      <c r="EJ5" s="13" t="s">
        <v>840</v>
      </c>
      <c r="EK5" s="13" t="s">
        <v>941</v>
      </c>
    </row>
    <row r="6" spans="1:141" s="4" customFormat="1" ht="16.149999999999999" customHeight="1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841</v>
      </c>
      <c r="EC6" s="13" t="s">
        <v>842</v>
      </c>
      <c r="ED6" s="13" t="s">
        <v>843</v>
      </c>
      <c r="EE6" s="13" t="s">
        <v>844</v>
      </c>
      <c r="EF6" s="13" t="s">
        <v>792</v>
      </c>
      <c r="EG6" s="13" t="s">
        <v>845</v>
      </c>
      <c r="EH6" s="13" t="s">
        <v>846</v>
      </c>
      <c r="EI6" s="13" t="s">
        <v>847</v>
      </c>
      <c r="EJ6" s="13" t="s">
        <v>848</v>
      </c>
      <c r="EK6" s="13" t="s">
        <v>941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849</v>
      </c>
      <c r="EC7" s="13" t="s">
        <v>850</v>
      </c>
      <c r="ED7" s="13" t="s">
        <v>851</v>
      </c>
      <c r="EE7" s="13" t="s">
        <v>852</v>
      </c>
      <c r="EF7" s="13" t="s">
        <v>792</v>
      </c>
      <c r="EG7" s="13" t="s">
        <v>853</v>
      </c>
      <c r="EH7" s="13" t="s">
        <v>854</v>
      </c>
      <c r="EI7" s="13" t="s">
        <v>855</v>
      </c>
      <c r="EJ7" s="13" t="s">
        <v>856</v>
      </c>
      <c r="EK7" s="13" t="s">
        <v>941</v>
      </c>
    </row>
    <row r="8" spans="1:141" s="4" customFormat="1" ht="16.149999999999999" customHeight="1">
      <c r="A8" s="5"/>
      <c r="B8" s="8" t="s">
        <v>420</v>
      </c>
      <c r="C8" s="5"/>
      <c r="D8" s="5"/>
      <c r="E8" s="79" t="s">
        <v>777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857</v>
      </c>
      <c r="EC8" s="13" t="s">
        <v>858</v>
      </c>
      <c r="ED8" s="13" t="s">
        <v>859</v>
      </c>
      <c r="EE8" s="13" t="s">
        <v>860</v>
      </c>
      <c r="EF8" s="13" t="s">
        <v>792</v>
      </c>
      <c r="EG8" s="13" t="s">
        <v>849</v>
      </c>
      <c r="EH8" s="13" t="s">
        <v>861</v>
      </c>
      <c r="EI8" s="13" t="s">
        <v>850</v>
      </c>
      <c r="EJ8" s="13" t="s">
        <v>852</v>
      </c>
      <c r="EK8" s="13" t="s">
        <v>941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862</v>
      </c>
      <c r="EC9" s="13" t="s">
        <v>863</v>
      </c>
      <c r="ED9" s="13" t="s">
        <v>864</v>
      </c>
      <c r="EE9" s="13" t="s">
        <v>865</v>
      </c>
      <c r="EF9" s="13" t="s">
        <v>792</v>
      </c>
      <c r="EG9" s="13" t="s">
        <v>866</v>
      </c>
      <c r="EH9" s="13" t="s">
        <v>867</v>
      </c>
      <c r="EI9" s="13" t="s">
        <v>868</v>
      </c>
      <c r="EJ9" s="13" t="s">
        <v>869</v>
      </c>
      <c r="EK9" s="13" t="s">
        <v>941</v>
      </c>
    </row>
    <row r="10" spans="1:141" s="4" customFormat="1" ht="16.149999999999999" customHeight="1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870</v>
      </c>
      <c r="EC10" s="13" t="s">
        <v>871</v>
      </c>
      <c r="ED10" s="13" t="s">
        <v>872</v>
      </c>
      <c r="EE10" s="13" t="s">
        <v>873</v>
      </c>
      <c r="EF10" s="13" t="s">
        <v>792</v>
      </c>
      <c r="EG10" s="13" t="s">
        <v>874</v>
      </c>
      <c r="EH10" s="13" t="s">
        <v>875</v>
      </c>
      <c r="EI10" s="13" t="s">
        <v>876</v>
      </c>
      <c r="EJ10" s="13" t="s">
        <v>877</v>
      </c>
      <c r="EK10" s="13" t="s">
        <v>941</v>
      </c>
    </row>
    <row r="11" spans="1:141" s="73" customFormat="1" ht="13.9" customHeight="1">
      <c r="A11" s="74"/>
      <c r="B11" s="74"/>
      <c r="C11" s="74"/>
      <c r="D11" s="69"/>
      <c r="E11" s="69"/>
      <c r="F11" s="69"/>
      <c r="G11" s="19" t="s">
        <v>732</v>
      </c>
      <c r="H11" s="19" t="s">
        <v>732</v>
      </c>
      <c r="I11" s="19" t="s">
        <v>732</v>
      </c>
      <c r="J11" s="19" t="s">
        <v>732</v>
      </c>
      <c r="K11" s="19" t="s">
        <v>732</v>
      </c>
      <c r="L11" s="19" t="s">
        <v>732</v>
      </c>
      <c r="M11" s="19" t="s">
        <v>878</v>
      </c>
      <c r="N11" s="19" t="s">
        <v>732</v>
      </c>
      <c r="O11" s="19" t="s">
        <v>734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879</v>
      </c>
      <c r="EC11" s="13" t="s">
        <v>880</v>
      </c>
      <c r="ED11" s="13" t="s">
        <v>881</v>
      </c>
      <c r="EE11" s="13" t="s">
        <v>882</v>
      </c>
      <c r="EF11" s="13" t="s">
        <v>792</v>
      </c>
      <c r="EG11" s="13" t="s">
        <v>883</v>
      </c>
      <c r="EH11" s="13" t="s">
        <v>884</v>
      </c>
      <c r="EI11" s="13" t="s">
        <v>885</v>
      </c>
      <c r="EJ11" s="13" t="s">
        <v>886</v>
      </c>
      <c r="EK11" s="13" t="s">
        <v>941</v>
      </c>
    </row>
    <row r="12" spans="1:141" s="73" customFormat="1" ht="13.9" customHeight="1">
      <c r="A12" s="19" t="s">
        <v>780</v>
      </c>
      <c r="B12" s="19" t="s">
        <v>25</v>
      </c>
      <c r="C12" s="19" t="s">
        <v>24</v>
      </c>
      <c r="D12" s="74"/>
      <c r="E12" s="19" t="s">
        <v>735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738</v>
      </c>
      <c r="N12" s="19" t="s">
        <v>736</v>
      </c>
      <c r="O12" s="19" t="s">
        <v>739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887</v>
      </c>
      <c r="EC12" s="13" t="s">
        <v>888</v>
      </c>
      <c r="ED12" s="13" t="s">
        <v>889</v>
      </c>
      <c r="EE12" s="13" t="s">
        <v>890</v>
      </c>
      <c r="EF12" s="13" t="s">
        <v>792</v>
      </c>
      <c r="EG12" s="13" t="s">
        <v>891</v>
      </c>
      <c r="EH12" s="13" t="s">
        <v>892</v>
      </c>
      <c r="EI12" s="13" t="s">
        <v>893</v>
      </c>
      <c r="EJ12" s="13" t="s">
        <v>894</v>
      </c>
      <c r="EK12" s="13" t="s">
        <v>941</v>
      </c>
    </row>
    <row r="13" spans="1:141" s="1" customFormat="1" ht="13.9" customHeight="1">
      <c r="A13" s="24">
        <v>1</v>
      </c>
      <c r="B13" s="1" t="s">
        <v>610</v>
      </c>
      <c r="C13" s="22" t="s">
        <v>609</v>
      </c>
      <c r="E13" s="1" t="s">
        <v>955</v>
      </c>
      <c r="F13" s="1" t="s">
        <v>110</v>
      </c>
      <c r="G13" s="50">
        <v>253</v>
      </c>
      <c r="H13" s="50">
        <v>169</v>
      </c>
      <c r="I13" s="50">
        <v>221</v>
      </c>
      <c r="J13" s="50">
        <v>223</v>
      </c>
      <c r="K13" s="50">
        <v>222</v>
      </c>
      <c r="L13" s="50">
        <v>237</v>
      </c>
      <c r="M13" s="30">
        <f t="shared" ref="M13:M76" si="0">SUM(G13:L13)</f>
        <v>1325</v>
      </c>
      <c r="N13" s="30">
        <f t="shared" ref="N13:N76" si="1">COUNTIF(G13:L13, "&gt;0" )</f>
        <v>6</v>
      </c>
      <c r="O13" s="30">
        <f t="shared" ref="O13:O76" si="2">IF(N13=0,0,M13/N13)</f>
        <v>220.83333333333334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895</v>
      </c>
      <c r="EC13" s="13" t="s">
        <v>896</v>
      </c>
      <c r="ED13" s="13" t="s">
        <v>897</v>
      </c>
      <c r="EE13" s="13" t="s">
        <v>898</v>
      </c>
      <c r="EF13" s="13" t="s">
        <v>792</v>
      </c>
      <c r="EG13" s="13" t="s">
        <v>899</v>
      </c>
      <c r="EH13" s="13" t="s">
        <v>900</v>
      </c>
      <c r="EI13" s="13" t="s">
        <v>901</v>
      </c>
      <c r="EJ13" s="13" t="s">
        <v>902</v>
      </c>
      <c r="EK13" s="13" t="s">
        <v>941</v>
      </c>
    </row>
    <row r="14" spans="1:141" s="1" customFormat="1" ht="13.9" customHeight="1">
      <c r="A14" s="24">
        <v>2</v>
      </c>
      <c r="B14" s="1" t="s">
        <v>562</v>
      </c>
      <c r="C14" s="22" t="s">
        <v>561</v>
      </c>
      <c r="E14" s="64" t="s">
        <v>953</v>
      </c>
      <c r="F14" s="64" t="s">
        <v>110</v>
      </c>
      <c r="G14" s="24">
        <v>235</v>
      </c>
      <c r="H14" s="24">
        <v>223</v>
      </c>
      <c r="I14" s="24">
        <v>180</v>
      </c>
      <c r="J14" s="24">
        <v>183</v>
      </c>
      <c r="K14" s="24">
        <v>182</v>
      </c>
      <c r="L14" s="24">
        <v>217</v>
      </c>
      <c r="M14" s="19">
        <f t="shared" si="0"/>
        <v>1220</v>
      </c>
      <c r="N14" s="19">
        <f t="shared" si="1"/>
        <v>6</v>
      </c>
      <c r="O14" s="19">
        <f t="shared" si="2"/>
        <v>203.33333333333334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903</v>
      </c>
      <c r="EC14" s="13" t="s">
        <v>904</v>
      </c>
      <c r="ED14" s="13" t="s">
        <v>905</v>
      </c>
      <c r="EE14" s="13" t="s">
        <v>906</v>
      </c>
      <c r="EF14" s="13" t="s">
        <v>792</v>
      </c>
      <c r="EG14" s="13" t="s">
        <v>907</v>
      </c>
      <c r="EH14" s="13" t="s">
        <v>908</v>
      </c>
      <c r="EI14" s="13" t="s">
        <v>909</v>
      </c>
      <c r="EJ14" s="13" t="s">
        <v>910</v>
      </c>
      <c r="EK14" s="13" t="s">
        <v>941</v>
      </c>
    </row>
    <row r="15" spans="1:141" s="1" customFormat="1" ht="13.9" customHeight="1">
      <c r="A15" s="24">
        <v>3</v>
      </c>
      <c r="B15" s="1" t="s">
        <v>460</v>
      </c>
      <c r="C15" s="22" t="s">
        <v>459</v>
      </c>
      <c r="E15" s="1" t="s">
        <v>947</v>
      </c>
      <c r="F15" s="1" t="s">
        <v>110</v>
      </c>
      <c r="G15" s="50">
        <v>211</v>
      </c>
      <c r="H15" s="50">
        <v>200</v>
      </c>
      <c r="I15" s="50">
        <v>207</v>
      </c>
      <c r="J15" s="50">
        <v>214</v>
      </c>
      <c r="K15" s="50">
        <v>169</v>
      </c>
      <c r="L15" s="50">
        <v>184</v>
      </c>
      <c r="M15" s="30">
        <f t="shared" si="0"/>
        <v>1185</v>
      </c>
      <c r="N15" s="30">
        <f t="shared" si="1"/>
        <v>6</v>
      </c>
      <c r="O15" s="30">
        <f t="shared" si="2"/>
        <v>197.5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797</v>
      </c>
      <c r="EC15" s="13" t="s">
        <v>798</v>
      </c>
      <c r="ED15" s="13" t="s">
        <v>799</v>
      </c>
      <c r="EE15" s="13" t="s">
        <v>800</v>
      </c>
      <c r="EF15" s="13" t="s">
        <v>794</v>
      </c>
      <c r="EG15" s="13" t="s">
        <v>915</v>
      </c>
      <c r="EH15" s="13" t="s">
        <v>916</v>
      </c>
      <c r="EI15" s="13" t="s">
        <v>917</v>
      </c>
      <c r="EJ15" s="13" t="s">
        <v>918</v>
      </c>
      <c r="EK15" s="13" t="s">
        <v>941</v>
      </c>
    </row>
    <row r="16" spans="1:141" s="1" customFormat="1" ht="13.9" customHeight="1">
      <c r="A16" s="24">
        <v>4</v>
      </c>
      <c r="B16" s="1" t="s">
        <v>538</v>
      </c>
      <c r="C16" s="22" t="s">
        <v>537</v>
      </c>
      <c r="E16" s="1" t="s">
        <v>952</v>
      </c>
      <c r="F16" s="1" t="s">
        <v>110</v>
      </c>
      <c r="G16" s="50">
        <v>157</v>
      </c>
      <c r="H16" s="50">
        <v>177</v>
      </c>
      <c r="I16" s="50">
        <v>232</v>
      </c>
      <c r="J16" s="50">
        <v>190</v>
      </c>
      <c r="K16" s="50">
        <v>221</v>
      </c>
      <c r="L16" s="50">
        <v>204</v>
      </c>
      <c r="M16" s="30">
        <f t="shared" si="0"/>
        <v>1181</v>
      </c>
      <c r="N16" s="30">
        <f t="shared" si="1"/>
        <v>6</v>
      </c>
      <c r="O16" s="30">
        <f t="shared" si="2"/>
        <v>196.83333333333334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807</v>
      </c>
      <c r="EC16" s="13" t="s">
        <v>808</v>
      </c>
      <c r="ED16" s="13" t="s">
        <v>809</v>
      </c>
      <c r="EE16" s="13" t="s">
        <v>810</v>
      </c>
      <c r="EF16" s="13" t="s">
        <v>794</v>
      </c>
      <c r="EG16" s="13" t="s">
        <v>919</v>
      </c>
      <c r="EH16" s="13" t="s">
        <v>920</v>
      </c>
      <c r="EI16" s="13" t="s">
        <v>921</v>
      </c>
      <c r="EJ16" s="13" t="s">
        <v>922</v>
      </c>
      <c r="EK16" s="13" t="s">
        <v>941</v>
      </c>
    </row>
    <row r="17" spans="1:141" s="1" customFormat="1" ht="13.9" customHeight="1">
      <c r="A17" s="24">
        <v>5</v>
      </c>
      <c r="B17" s="1" t="s">
        <v>704</v>
      </c>
      <c r="C17" s="22" t="s">
        <v>703</v>
      </c>
      <c r="E17" s="1" t="s">
        <v>960</v>
      </c>
      <c r="F17" s="1" t="s">
        <v>110</v>
      </c>
      <c r="G17" s="50">
        <v>261</v>
      </c>
      <c r="H17" s="50">
        <v>188</v>
      </c>
      <c r="I17" s="50">
        <v>189</v>
      </c>
      <c r="J17" s="50">
        <v>182</v>
      </c>
      <c r="K17" s="50">
        <v>166</v>
      </c>
      <c r="L17" s="50">
        <v>166</v>
      </c>
      <c r="M17" s="30">
        <f t="shared" si="0"/>
        <v>1152</v>
      </c>
      <c r="N17" s="30">
        <f t="shared" si="1"/>
        <v>6</v>
      </c>
      <c r="O17" s="30">
        <f t="shared" si="2"/>
        <v>192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817</v>
      </c>
      <c r="EC17" s="13" t="s">
        <v>818</v>
      </c>
      <c r="ED17" s="13" t="s">
        <v>819</v>
      </c>
      <c r="EE17" s="13" t="s">
        <v>820</v>
      </c>
      <c r="EF17" s="13" t="s">
        <v>794</v>
      </c>
      <c r="EG17" s="13" t="s">
        <v>923</v>
      </c>
      <c r="EH17" s="13" t="s">
        <v>924</v>
      </c>
      <c r="EI17" s="13" t="s">
        <v>925</v>
      </c>
      <c r="EJ17" s="13" t="s">
        <v>926</v>
      </c>
      <c r="EK17" s="13" t="s">
        <v>941</v>
      </c>
    </row>
    <row r="18" spans="1:141" s="1" customFormat="1" ht="13.9" customHeight="1">
      <c r="A18" s="24">
        <v>6</v>
      </c>
      <c r="B18" s="1" t="s">
        <v>598</v>
      </c>
      <c r="C18" s="22" t="s">
        <v>597</v>
      </c>
      <c r="E18" s="64" t="s">
        <v>955</v>
      </c>
      <c r="F18" s="64" t="s">
        <v>110</v>
      </c>
      <c r="G18" s="24">
        <v>216</v>
      </c>
      <c r="H18" s="24">
        <v>176</v>
      </c>
      <c r="I18" s="24">
        <v>211</v>
      </c>
      <c r="J18" s="24">
        <v>204</v>
      </c>
      <c r="K18" s="24">
        <v>182</v>
      </c>
      <c r="L18" s="24">
        <v>162</v>
      </c>
      <c r="M18" s="19">
        <f t="shared" si="0"/>
        <v>1151</v>
      </c>
      <c r="N18" s="19">
        <f t="shared" si="1"/>
        <v>6</v>
      </c>
      <c r="O18" s="19">
        <f t="shared" si="2"/>
        <v>191.83333333333334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825</v>
      </c>
      <c r="EC18" s="13" t="s">
        <v>826</v>
      </c>
      <c r="ED18" s="13" t="s">
        <v>827</v>
      </c>
      <c r="EE18" s="13" t="s">
        <v>828</v>
      </c>
      <c r="EF18" s="13" t="s">
        <v>794</v>
      </c>
      <c r="EG18" s="13" t="s">
        <v>927</v>
      </c>
      <c r="EH18" s="13" t="s">
        <v>928</v>
      </c>
      <c r="EI18" s="13" t="s">
        <v>929</v>
      </c>
      <c r="EJ18" s="13" t="s">
        <v>930</v>
      </c>
      <c r="EK18" s="13" t="s">
        <v>941</v>
      </c>
    </row>
    <row r="19" spans="1:141" s="1" customFormat="1" ht="13.9" customHeight="1">
      <c r="A19" s="24">
        <v>7</v>
      </c>
      <c r="B19" s="1" t="s">
        <v>628</v>
      </c>
      <c r="C19" s="22" t="s">
        <v>627</v>
      </c>
      <c r="E19" s="1" t="s">
        <v>956</v>
      </c>
      <c r="F19" s="1" t="s">
        <v>110</v>
      </c>
      <c r="G19" s="50">
        <v>179</v>
      </c>
      <c r="H19" s="50">
        <v>164</v>
      </c>
      <c r="I19" s="50">
        <v>224</v>
      </c>
      <c r="J19" s="50">
        <v>187</v>
      </c>
      <c r="K19" s="50">
        <v>183</v>
      </c>
      <c r="L19" s="50">
        <v>212</v>
      </c>
      <c r="M19" s="30">
        <f t="shared" si="0"/>
        <v>1149</v>
      </c>
      <c r="N19" s="30">
        <f t="shared" si="1"/>
        <v>6</v>
      </c>
      <c r="O19" s="30">
        <f t="shared" si="2"/>
        <v>191.5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833</v>
      </c>
      <c r="EC19" s="13" t="s">
        <v>834</v>
      </c>
      <c r="ED19" s="13" t="s">
        <v>835</v>
      </c>
      <c r="EE19" s="13" t="s">
        <v>836</v>
      </c>
      <c r="EF19" s="13" t="s">
        <v>794</v>
      </c>
      <c r="EG19" s="13" t="s">
        <v>931</v>
      </c>
      <c r="EH19" s="13" t="s">
        <v>932</v>
      </c>
      <c r="EI19" s="13" t="s">
        <v>933</v>
      </c>
      <c r="EJ19" s="13" t="s">
        <v>934</v>
      </c>
      <c r="EK19" s="13" t="s">
        <v>941</v>
      </c>
    </row>
    <row r="20" spans="1:141" s="1" customFormat="1" ht="13.9" customHeight="1">
      <c r="A20" s="24">
        <v>8</v>
      </c>
      <c r="B20" s="1" t="s">
        <v>584</v>
      </c>
      <c r="C20" s="22" t="s">
        <v>583</v>
      </c>
      <c r="E20" s="1" t="s">
        <v>963</v>
      </c>
      <c r="F20" s="1" t="s">
        <v>110</v>
      </c>
      <c r="G20" s="50">
        <v>204</v>
      </c>
      <c r="H20" s="50">
        <v>154</v>
      </c>
      <c r="I20" s="50">
        <v>165</v>
      </c>
      <c r="J20" s="50">
        <v>173</v>
      </c>
      <c r="K20" s="50">
        <v>256</v>
      </c>
      <c r="L20" s="50">
        <v>196</v>
      </c>
      <c r="M20" s="30">
        <f t="shared" si="0"/>
        <v>1148</v>
      </c>
      <c r="N20" s="30">
        <f t="shared" si="1"/>
        <v>6</v>
      </c>
      <c r="O20" s="30">
        <f t="shared" si="2"/>
        <v>191.33333333333334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141" s="1" customFormat="1" ht="13.9" customHeight="1">
      <c r="A21" s="24">
        <v>9</v>
      </c>
      <c r="B21" s="1" t="s">
        <v>484</v>
      </c>
      <c r="C21" s="22" t="s">
        <v>483</v>
      </c>
      <c r="E21" s="1" t="s">
        <v>947</v>
      </c>
      <c r="F21" s="1" t="s">
        <v>110</v>
      </c>
      <c r="G21" s="50">
        <v>162</v>
      </c>
      <c r="H21" s="50">
        <v>169</v>
      </c>
      <c r="I21" s="50">
        <v>209</v>
      </c>
      <c r="J21" s="50">
        <v>193</v>
      </c>
      <c r="K21" s="50">
        <v>215</v>
      </c>
      <c r="L21" s="50">
        <v>183</v>
      </c>
      <c r="M21" s="30">
        <f t="shared" si="0"/>
        <v>1131</v>
      </c>
      <c r="N21" s="30">
        <f t="shared" si="1"/>
        <v>6</v>
      </c>
      <c r="O21" s="30">
        <f t="shared" si="2"/>
        <v>188.5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141" s="1" customFormat="1" ht="13.9" customHeight="1">
      <c r="A22" s="24">
        <v>10</v>
      </c>
      <c r="B22" s="1" t="s">
        <v>674</v>
      </c>
      <c r="C22" s="22" t="s">
        <v>673</v>
      </c>
      <c r="E22" s="1" t="s">
        <v>958</v>
      </c>
      <c r="F22" s="1" t="s">
        <v>110</v>
      </c>
      <c r="G22" s="50">
        <v>181</v>
      </c>
      <c r="H22" s="50">
        <v>165</v>
      </c>
      <c r="I22" s="50">
        <v>170</v>
      </c>
      <c r="J22" s="50">
        <v>171</v>
      </c>
      <c r="K22" s="50">
        <v>234</v>
      </c>
      <c r="L22" s="50">
        <v>205</v>
      </c>
      <c r="M22" s="30">
        <f t="shared" si="0"/>
        <v>1126</v>
      </c>
      <c r="N22" s="30">
        <f t="shared" si="1"/>
        <v>6</v>
      </c>
      <c r="O22" s="30">
        <f t="shared" si="2"/>
        <v>187.66666666666666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" customHeight="1">
      <c r="A23" s="24">
        <v>11</v>
      </c>
      <c r="B23" s="1" t="s">
        <v>516</v>
      </c>
      <c r="C23" s="22" t="s">
        <v>515</v>
      </c>
      <c r="E23" s="1" t="s">
        <v>951</v>
      </c>
      <c r="F23" s="1" t="s">
        <v>110</v>
      </c>
      <c r="G23" s="50">
        <v>217</v>
      </c>
      <c r="H23" s="50">
        <v>175</v>
      </c>
      <c r="I23" s="50">
        <v>201</v>
      </c>
      <c r="J23" s="50">
        <v>189</v>
      </c>
      <c r="K23" s="50">
        <v>194</v>
      </c>
      <c r="L23" s="50">
        <v>144</v>
      </c>
      <c r="M23" s="30">
        <f t="shared" si="0"/>
        <v>1120</v>
      </c>
      <c r="N23" s="30">
        <f t="shared" si="1"/>
        <v>6</v>
      </c>
      <c r="O23" s="30">
        <f t="shared" si="2"/>
        <v>186.66666666666666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" customHeight="1">
      <c r="A24" s="24">
        <v>12</v>
      </c>
      <c r="B24" s="1" t="s">
        <v>552</v>
      </c>
      <c r="C24" s="22" t="s">
        <v>551</v>
      </c>
      <c r="E24" s="64" t="s">
        <v>953</v>
      </c>
      <c r="F24" s="64" t="s">
        <v>110</v>
      </c>
      <c r="G24" s="24">
        <v>158</v>
      </c>
      <c r="H24" s="24">
        <v>201</v>
      </c>
      <c r="I24" s="24">
        <v>178</v>
      </c>
      <c r="J24" s="24">
        <v>169</v>
      </c>
      <c r="K24" s="24">
        <v>216</v>
      </c>
      <c r="L24" s="24">
        <v>197</v>
      </c>
      <c r="M24" s="19">
        <f t="shared" si="0"/>
        <v>1119</v>
      </c>
      <c r="N24" s="19">
        <f t="shared" si="1"/>
        <v>6</v>
      </c>
      <c r="O24" s="19">
        <f t="shared" si="2"/>
        <v>186.5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" customHeight="1">
      <c r="A25" s="24">
        <v>13</v>
      </c>
      <c r="B25" s="1" t="s">
        <v>688</v>
      </c>
      <c r="C25" s="22" t="s">
        <v>687</v>
      </c>
      <c r="E25" s="64" t="s">
        <v>959</v>
      </c>
      <c r="F25" s="64" t="s">
        <v>110</v>
      </c>
      <c r="G25" s="24">
        <v>220</v>
      </c>
      <c r="H25" s="24">
        <v>180</v>
      </c>
      <c r="I25" s="24">
        <v>203</v>
      </c>
      <c r="J25" s="24">
        <v>181</v>
      </c>
      <c r="K25" s="24">
        <v>170</v>
      </c>
      <c r="L25" s="24">
        <v>151</v>
      </c>
      <c r="M25" s="19">
        <f t="shared" si="0"/>
        <v>1105</v>
      </c>
      <c r="N25" s="19">
        <f t="shared" si="1"/>
        <v>6</v>
      </c>
      <c r="O25" s="19">
        <f t="shared" si="2"/>
        <v>184.16666666666666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" customHeight="1">
      <c r="A26" s="24">
        <v>14</v>
      </c>
      <c r="B26" s="1" t="s">
        <v>432</v>
      </c>
      <c r="C26" s="22" t="s">
        <v>431</v>
      </c>
      <c r="E26" s="1" t="s">
        <v>945</v>
      </c>
      <c r="F26" s="1" t="s">
        <v>110</v>
      </c>
      <c r="G26" s="50">
        <v>196</v>
      </c>
      <c r="H26" s="50">
        <v>175</v>
      </c>
      <c r="I26" s="50">
        <v>164</v>
      </c>
      <c r="J26" s="50">
        <v>185</v>
      </c>
      <c r="K26" s="50">
        <v>192</v>
      </c>
      <c r="L26" s="50">
        <v>185</v>
      </c>
      <c r="M26" s="30">
        <f t="shared" si="0"/>
        <v>1097</v>
      </c>
      <c r="N26" s="30">
        <f t="shared" si="1"/>
        <v>6</v>
      </c>
      <c r="O26" s="30">
        <f t="shared" si="2"/>
        <v>182.83333333333334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" customHeight="1">
      <c r="A27" s="24">
        <v>15</v>
      </c>
      <c r="B27" s="1" t="s">
        <v>652</v>
      </c>
      <c r="C27" s="22" t="s">
        <v>651</v>
      </c>
      <c r="E27" s="1" t="s">
        <v>957</v>
      </c>
      <c r="F27" s="1" t="s">
        <v>110</v>
      </c>
      <c r="G27" s="50">
        <v>213</v>
      </c>
      <c r="H27" s="50">
        <v>164</v>
      </c>
      <c r="I27" s="50">
        <v>165</v>
      </c>
      <c r="J27" s="50">
        <v>197</v>
      </c>
      <c r="K27" s="50">
        <v>195</v>
      </c>
      <c r="L27" s="50">
        <v>154</v>
      </c>
      <c r="M27" s="30">
        <f t="shared" si="0"/>
        <v>1088</v>
      </c>
      <c r="N27" s="30">
        <f t="shared" si="1"/>
        <v>6</v>
      </c>
      <c r="O27" s="30">
        <f t="shared" si="2"/>
        <v>181.33333333333334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" customHeight="1">
      <c r="A28" s="24">
        <v>16</v>
      </c>
      <c r="B28" s="1" t="s">
        <v>430</v>
      </c>
      <c r="C28" s="22" t="s">
        <v>429</v>
      </c>
      <c r="E28" s="1" t="s">
        <v>945</v>
      </c>
      <c r="F28" s="1" t="s">
        <v>110</v>
      </c>
      <c r="G28" s="50">
        <v>184</v>
      </c>
      <c r="H28" s="50">
        <v>158</v>
      </c>
      <c r="I28" s="50">
        <v>163</v>
      </c>
      <c r="J28" s="50">
        <v>169</v>
      </c>
      <c r="K28" s="50">
        <v>180</v>
      </c>
      <c r="L28" s="50">
        <v>223</v>
      </c>
      <c r="M28" s="30">
        <f t="shared" si="0"/>
        <v>1077</v>
      </c>
      <c r="N28" s="30">
        <f t="shared" si="1"/>
        <v>6</v>
      </c>
      <c r="O28" s="30">
        <f t="shared" si="2"/>
        <v>179.5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" customHeight="1">
      <c r="A29" s="24">
        <v>17</v>
      </c>
      <c r="B29" s="1" t="s">
        <v>578</v>
      </c>
      <c r="C29" s="22" t="s">
        <v>577</v>
      </c>
      <c r="E29" s="64" t="s">
        <v>954</v>
      </c>
      <c r="F29" s="64" t="s">
        <v>110</v>
      </c>
      <c r="G29" s="24">
        <v>179</v>
      </c>
      <c r="H29" s="24">
        <v>182</v>
      </c>
      <c r="I29" s="24">
        <v>168</v>
      </c>
      <c r="J29" s="24">
        <v>136</v>
      </c>
      <c r="K29" s="24">
        <v>232</v>
      </c>
      <c r="L29" s="24">
        <v>172</v>
      </c>
      <c r="M29" s="19">
        <f t="shared" si="0"/>
        <v>1069</v>
      </c>
      <c r="N29" s="19">
        <f t="shared" si="1"/>
        <v>6</v>
      </c>
      <c r="O29" s="19">
        <f t="shared" si="2"/>
        <v>178.16666666666666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>
      <c r="A30" s="24">
        <v>18</v>
      </c>
      <c r="B30" s="1" t="s">
        <v>650</v>
      </c>
      <c r="C30" s="22" t="s">
        <v>649</v>
      </c>
      <c r="E30" s="1" t="s">
        <v>957</v>
      </c>
      <c r="F30" s="1" t="s">
        <v>110</v>
      </c>
      <c r="G30" s="50">
        <v>193</v>
      </c>
      <c r="H30" s="50">
        <v>172</v>
      </c>
      <c r="I30" s="50">
        <v>179</v>
      </c>
      <c r="J30" s="50">
        <v>178</v>
      </c>
      <c r="K30" s="50">
        <v>165</v>
      </c>
      <c r="L30" s="50">
        <v>182</v>
      </c>
      <c r="M30" s="30">
        <f t="shared" si="0"/>
        <v>1069</v>
      </c>
      <c r="N30" s="30">
        <f t="shared" si="1"/>
        <v>6</v>
      </c>
      <c r="O30" s="30">
        <f t="shared" si="2"/>
        <v>178.16666666666666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>
      <c r="A31" s="24">
        <v>19</v>
      </c>
      <c r="B31" s="1" t="s">
        <v>636</v>
      </c>
      <c r="C31" s="22" t="s">
        <v>635</v>
      </c>
      <c r="E31" s="1" t="s">
        <v>956</v>
      </c>
      <c r="F31" s="1" t="s">
        <v>110</v>
      </c>
      <c r="G31" s="50">
        <v>211</v>
      </c>
      <c r="H31" s="50">
        <v>122</v>
      </c>
      <c r="I31" s="50">
        <v>216</v>
      </c>
      <c r="J31" s="50">
        <v>193</v>
      </c>
      <c r="K31" s="50">
        <v>146</v>
      </c>
      <c r="L31" s="50">
        <v>180</v>
      </c>
      <c r="M31" s="30">
        <f t="shared" si="0"/>
        <v>1068</v>
      </c>
      <c r="N31" s="30">
        <f t="shared" si="1"/>
        <v>6</v>
      </c>
      <c r="O31" s="30">
        <f t="shared" si="2"/>
        <v>178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>
      <c r="A32" s="24">
        <v>20</v>
      </c>
      <c r="B32" s="1" t="s">
        <v>664</v>
      </c>
      <c r="C32" s="22" t="s">
        <v>663</v>
      </c>
      <c r="E32" s="1" t="s">
        <v>958</v>
      </c>
      <c r="F32" s="1" t="s">
        <v>110</v>
      </c>
      <c r="G32" s="50">
        <v>173</v>
      </c>
      <c r="H32" s="50">
        <v>201</v>
      </c>
      <c r="I32" s="50">
        <v>161</v>
      </c>
      <c r="J32" s="50">
        <v>168</v>
      </c>
      <c r="K32" s="50">
        <v>199</v>
      </c>
      <c r="L32" s="50">
        <v>159</v>
      </c>
      <c r="M32" s="30">
        <f t="shared" si="0"/>
        <v>1061</v>
      </c>
      <c r="N32" s="30">
        <f t="shared" si="1"/>
        <v>6</v>
      </c>
      <c r="O32" s="30">
        <f t="shared" si="2"/>
        <v>176.83333333333334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>
        <v>21</v>
      </c>
      <c r="B33" s="1" t="s">
        <v>666</v>
      </c>
      <c r="C33" s="22" t="s">
        <v>665</v>
      </c>
      <c r="E33" s="1" t="s">
        <v>958</v>
      </c>
      <c r="F33" s="1" t="s">
        <v>110</v>
      </c>
      <c r="G33" s="50">
        <v>147</v>
      </c>
      <c r="H33" s="50">
        <v>184</v>
      </c>
      <c r="I33" s="50">
        <v>197</v>
      </c>
      <c r="J33" s="50">
        <v>159</v>
      </c>
      <c r="K33" s="50">
        <v>178</v>
      </c>
      <c r="L33" s="50">
        <v>194</v>
      </c>
      <c r="M33" s="30">
        <f t="shared" si="0"/>
        <v>1059</v>
      </c>
      <c r="N33" s="30">
        <f t="shared" si="1"/>
        <v>6</v>
      </c>
      <c r="O33" s="30">
        <f t="shared" si="2"/>
        <v>176.5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686</v>
      </c>
      <c r="C34" s="22" t="s">
        <v>685</v>
      </c>
      <c r="E34" s="1" t="s">
        <v>959</v>
      </c>
      <c r="F34" s="1" t="s">
        <v>110</v>
      </c>
      <c r="G34" s="50">
        <v>168</v>
      </c>
      <c r="H34" s="50">
        <v>161</v>
      </c>
      <c r="I34" s="50">
        <v>178</v>
      </c>
      <c r="J34" s="50">
        <v>157</v>
      </c>
      <c r="K34" s="50">
        <v>203</v>
      </c>
      <c r="L34" s="50">
        <v>191</v>
      </c>
      <c r="M34" s="30">
        <f t="shared" si="0"/>
        <v>1058</v>
      </c>
      <c r="N34" s="30">
        <f t="shared" si="1"/>
        <v>6</v>
      </c>
      <c r="O34" s="30">
        <f t="shared" si="2"/>
        <v>176.33333333333334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640</v>
      </c>
      <c r="C35" s="22" t="s">
        <v>639</v>
      </c>
      <c r="E35" s="1" t="s">
        <v>956</v>
      </c>
      <c r="F35" s="1" t="s">
        <v>110</v>
      </c>
      <c r="G35" s="50">
        <v>156</v>
      </c>
      <c r="H35" s="50">
        <v>209</v>
      </c>
      <c r="I35" s="50">
        <v>143</v>
      </c>
      <c r="J35" s="50">
        <v>205</v>
      </c>
      <c r="K35" s="50">
        <v>184</v>
      </c>
      <c r="L35" s="50">
        <v>161</v>
      </c>
      <c r="M35" s="30">
        <f t="shared" si="0"/>
        <v>1058</v>
      </c>
      <c r="N35" s="30">
        <f t="shared" si="1"/>
        <v>6</v>
      </c>
      <c r="O35" s="30">
        <f t="shared" si="2"/>
        <v>176.33333333333334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526</v>
      </c>
      <c r="C36" s="22" t="s">
        <v>525</v>
      </c>
      <c r="E36" s="1" t="s">
        <v>952</v>
      </c>
      <c r="F36" s="1" t="s">
        <v>110</v>
      </c>
      <c r="G36" s="50">
        <v>160</v>
      </c>
      <c r="H36" s="50">
        <v>187</v>
      </c>
      <c r="I36" s="50">
        <v>189</v>
      </c>
      <c r="J36" s="50">
        <v>184</v>
      </c>
      <c r="K36" s="50">
        <v>145</v>
      </c>
      <c r="L36" s="50">
        <v>184</v>
      </c>
      <c r="M36" s="30">
        <f t="shared" si="0"/>
        <v>1049</v>
      </c>
      <c r="N36" s="30">
        <f t="shared" si="1"/>
        <v>6</v>
      </c>
      <c r="O36" s="30">
        <f t="shared" si="2"/>
        <v>174.83333333333334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692</v>
      </c>
      <c r="C37" s="22" t="s">
        <v>691</v>
      </c>
      <c r="E37" s="1" t="s">
        <v>959</v>
      </c>
      <c r="F37" s="1" t="s">
        <v>110</v>
      </c>
      <c r="G37" s="50">
        <v>149</v>
      </c>
      <c r="H37" s="50">
        <v>180</v>
      </c>
      <c r="I37" s="50">
        <v>163</v>
      </c>
      <c r="J37" s="50">
        <v>178</v>
      </c>
      <c r="K37" s="50">
        <v>169</v>
      </c>
      <c r="L37" s="50">
        <v>204</v>
      </c>
      <c r="M37" s="30">
        <f t="shared" si="0"/>
        <v>1043</v>
      </c>
      <c r="N37" s="30">
        <f t="shared" si="1"/>
        <v>6</v>
      </c>
      <c r="O37" s="30">
        <f t="shared" si="2"/>
        <v>173.83333333333334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572</v>
      </c>
      <c r="C38" s="22" t="s">
        <v>571</v>
      </c>
      <c r="E38" s="1" t="s">
        <v>963</v>
      </c>
      <c r="F38" s="1" t="s">
        <v>110</v>
      </c>
      <c r="G38" s="50">
        <v>148</v>
      </c>
      <c r="H38" s="50">
        <v>189</v>
      </c>
      <c r="I38" s="50">
        <v>184</v>
      </c>
      <c r="J38" s="50">
        <v>182</v>
      </c>
      <c r="K38" s="50">
        <v>161</v>
      </c>
      <c r="L38" s="50">
        <v>167</v>
      </c>
      <c r="M38" s="30">
        <f t="shared" si="0"/>
        <v>1031</v>
      </c>
      <c r="N38" s="30">
        <f t="shared" si="1"/>
        <v>6</v>
      </c>
      <c r="O38" s="30">
        <f t="shared" si="2"/>
        <v>171.83333333333334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428</v>
      </c>
      <c r="C39" s="22" t="s">
        <v>427</v>
      </c>
      <c r="E39" s="1" t="s">
        <v>945</v>
      </c>
      <c r="F39" s="1" t="s">
        <v>110</v>
      </c>
      <c r="G39" s="50">
        <v>158</v>
      </c>
      <c r="H39" s="50">
        <v>183</v>
      </c>
      <c r="I39" s="50">
        <v>166</v>
      </c>
      <c r="J39" s="50">
        <v>154</v>
      </c>
      <c r="K39" s="50">
        <v>167</v>
      </c>
      <c r="L39" s="50">
        <v>202</v>
      </c>
      <c r="M39" s="30">
        <f t="shared" si="0"/>
        <v>1030</v>
      </c>
      <c r="N39" s="30">
        <f t="shared" si="1"/>
        <v>6</v>
      </c>
      <c r="O39" s="30">
        <f t="shared" si="2"/>
        <v>171.66666666666666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490</v>
      </c>
      <c r="C40" s="22" t="s">
        <v>489</v>
      </c>
      <c r="E40" s="1" t="s">
        <v>949</v>
      </c>
      <c r="F40" s="1" t="s">
        <v>110</v>
      </c>
      <c r="G40" s="50">
        <v>161</v>
      </c>
      <c r="H40" s="50">
        <v>156</v>
      </c>
      <c r="I40" s="50">
        <v>197</v>
      </c>
      <c r="J40" s="50">
        <v>196</v>
      </c>
      <c r="K40" s="50">
        <v>148</v>
      </c>
      <c r="L40" s="50">
        <v>162</v>
      </c>
      <c r="M40" s="30">
        <f t="shared" si="0"/>
        <v>1020</v>
      </c>
      <c r="N40" s="30">
        <f t="shared" si="1"/>
        <v>6</v>
      </c>
      <c r="O40" s="30">
        <f t="shared" si="2"/>
        <v>170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726</v>
      </c>
      <c r="C41" s="22" t="s">
        <v>725</v>
      </c>
      <c r="E41" s="1" t="s">
        <v>960</v>
      </c>
      <c r="F41" s="1" t="s">
        <v>110</v>
      </c>
      <c r="G41" s="50">
        <v>169</v>
      </c>
      <c r="H41" s="50">
        <v>178</v>
      </c>
      <c r="I41" s="50">
        <v>192</v>
      </c>
      <c r="J41" s="50">
        <v>160</v>
      </c>
      <c r="K41" s="50">
        <v>140</v>
      </c>
      <c r="L41" s="50">
        <v>180</v>
      </c>
      <c r="M41" s="30">
        <f t="shared" si="0"/>
        <v>1019</v>
      </c>
      <c r="N41" s="30">
        <f t="shared" si="1"/>
        <v>6</v>
      </c>
      <c r="O41" s="30">
        <f t="shared" si="2"/>
        <v>169.83333333333334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648</v>
      </c>
      <c r="C42" s="22" t="s">
        <v>647</v>
      </c>
      <c r="E42" s="64" t="s">
        <v>957</v>
      </c>
      <c r="F42" s="64" t="s">
        <v>110</v>
      </c>
      <c r="G42" s="24">
        <v>165</v>
      </c>
      <c r="H42" s="24">
        <v>168</v>
      </c>
      <c r="I42" s="24">
        <v>155</v>
      </c>
      <c r="J42" s="24">
        <v>165</v>
      </c>
      <c r="K42" s="24">
        <v>179</v>
      </c>
      <c r="L42" s="24">
        <v>178</v>
      </c>
      <c r="M42" s="19">
        <f t="shared" si="0"/>
        <v>1010</v>
      </c>
      <c r="N42" s="19">
        <f t="shared" si="1"/>
        <v>6</v>
      </c>
      <c r="O42" s="19">
        <f t="shared" si="2"/>
        <v>168.33333333333334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438</v>
      </c>
      <c r="C43" s="22" t="s">
        <v>437</v>
      </c>
      <c r="E43" s="1" t="s">
        <v>966</v>
      </c>
      <c r="F43" s="1" t="s">
        <v>110</v>
      </c>
      <c r="G43" s="50">
        <v>169</v>
      </c>
      <c r="H43" s="50">
        <v>116</v>
      </c>
      <c r="I43" s="50">
        <v>190</v>
      </c>
      <c r="J43" s="50">
        <v>163</v>
      </c>
      <c r="K43" s="50">
        <v>202</v>
      </c>
      <c r="L43" s="50">
        <v>168</v>
      </c>
      <c r="M43" s="30">
        <f t="shared" si="0"/>
        <v>1008</v>
      </c>
      <c r="N43" s="30">
        <f t="shared" si="1"/>
        <v>6</v>
      </c>
      <c r="O43" s="30">
        <f t="shared" si="2"/>
        <v>168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422</v>
      </c>
      <c r="C44" s="22" t="s">
        <v>421</v>
      </c>
      <c r="E44" s="1" t="s">
        <v>945</v>
      </c>
      <c r="F44" s="1" t="s">
        <v>110</v>
      </c>
      <c r="G44" s="50">
        <v>158</v>
      </c>
      <c r="H44" s="50">
        <v>181</v>
      </c>
      <c r="I44" s="50">
        <v>203</v>
      </c>
      <c r="J44" s="50">
        <v>136</v>
      </c>
      <c r="K44" s="50">
        <v>156</v>
      </c>
      <c r="L44" s="50">
        <v>172</v>
      </c>
      <c r="M44" s="30">
        <f t="shared" si="0"/>
        <v>1006</v>
      </c>
      <c r="N44" s="30">
        <f t="shared" si="1"/>
        <v>6</v>
      </c>
      <c r="O44" s="30">
        <f t="shared" si="2"/>
        <v>167.66666666666666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576</v>
      </c>
      <c r="C45" s="22" t="s">
        <v>575</v>
      </c>
      <c r="E45" s="1" t="s">
        <v>963</v>
      </c>
      <c r="F45" s="1" t="s">
        <v>110</v>
      </c>
      <c r="G45" s="50">
        <v>175</v>
      </c>
      <c r="H45" s="50">
        <v>221</v>
      </c>
      <c r="I45" s="50">
        <v>142</v>
      </c>
      <c r="J45" s="50">
        <v>177</v>
      </c>
      <c r="K45" s="50">
        <v>147</v>
      </c>
      <c r="L45" s="50">
        <v>139</v>
      </c>
      <c r="M45" s="30">
        <f t="shared" si="0"/>
        <v>1001</v>
      </c>
      <c r="N45" s="30">
        <f t="shared" si="1"/>
        <v>6</v>
      </c>
      <c r="O45" s="30">
        <f t="shared" si="2"/>
        <v>166.83333333333334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706</v>
      </c>
      <c r="C46" s="22" t="s">
        <v>705</v>
      </c>
      <c r="E46" s="1" t="s">
        <v>967</v>
      </c>
      <c r="F46" s="1" t="s">
        <v>110</v>
      </c>
      <c r="G46" s="50">
        <v>176</v>
      </c>
      <c r="H46" s="50">
        <v>165</v>
      </c>
      <c r="I46" s="50">
        <v>171</v>
      </c>
      <c r="J46" s="50">
        <v>181</v>
      </c>
      <c r="K46" s="50">
        <v>152</v>
      </c>
      <c r="L46" s="50">
        <v>149</v>
      </c>
      <c r="M46" s="30">
        <f t="shared" si="0"/>
        <v>994</v>
      </c>
      <c r="N46" s="30">
        <f t="shared" si="1"/>
        <v>6</v>
      </c>
      <c r="O46" s="30">
        <f t="shared" si="2"/>
        <v>165.66666666666666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574</v>
      </c>
      <c r="C47" s="22" t="s">
        <v>573</v>
      </c>
      <c r="E47" s="1" t="s">
        <v>963</v>
      </c>
      <c r="F47" s="1" t="s">
        <v>110</v>
      </c>
      <c r="G47" s="50">
        <v>152</v>
      </c>
      <c r="H47" s="50">
        <v>144</v>
      </c>
      <c r="I47" s="50">
        <v>199</v>
      </c>
      <c r="J47" s="50">
        <v>168</v>
      </c>
      <c r="K47" s="50">
        <v>157</v>
      </c>
      <c r="L47" s="50">
        <v>173</v>
      </c>
      <c r="M47" s="30">
        <f t="shared" si="0"/>
        <v>993</v>
      </c>
      <c r="N47" s="30">
        <f t="shared" si="1"/>
        <v>6</v>
      </c>
      <c r="O47" s="30">
        <f t="shared" si="2"/>
        <v>165.5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608</v>
      </c>
      <c r="C48" s="22" t="s">
        <v>607</v>
      </c>
      <c r="E48" s="64" t="s">
        <v>964</v>
      </c>
      <c r="F48" s="64" t="s">
        <v>110</v>
      </c>
      <c r="G48" s="24">
        <v>170</v>
      </c>
      <c r="H48" s="24">
        <v>242</v>
      </c>
      <c r="I48" s="24">
        <v>173</v>
      </c>
      <c r="J48" s="24">
        <v>223</v>
      </c>
      <c r="K48" s="24">
        <v>179</v>
      </c>
      <c r="L48" s="24">
        <v>0</v>
      </c>
      <c r="M48" s="19">
        <f t="shared" si="0"/>
        <v>987</v>
      </c>
      <c r="N48" s="19">
        <f t="shared" si="1"/>
        <v>5</v>
      </c>
      <c r="O48" s="19">
        <f t="shared" si="2"/>
        <v>197.4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568</v>
      </c>
      <c r="C49" s="22" t="s">
        <v>567</v>
      </c>
      <c r="E49" s="1" t="s">
        <v>954</v>
      </c>
      <c r="F49" s="1" t="s">
        <v>110</v>
      </c>
      <c r="G49" s="50">
        <v>212</v>
      </c>
      <c r="H49" s="50">
        <v>199</v>
      </c>
      <c r="I49" s="50">
        <v>154</v>
      </c>
      <c r="J49" s="50">
        <v>158</v>
      </c>
      <c r="K49" s="50">
        <v>145</v>
      </c>
      <c r="L49" s="50">
        <v>118</v>
      </c>
      <c r="M49" s="30">
        <f t="shared" si="0"/>
        <v>986</v>
      </c>
      <c r="N49" s="30">
        <f t="shared" si="1"/>
        <v>6</v>
      </c>
      <c r="O49" s="30">
        <f t="shared" si="2"/>
        <v>164.33333333333334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668</v>
      </c>
      <c r="C50" s="22" t="s">
        <v>667</v>
      </c>
      <c r="E50" s="1" t="s">
        <v>958</v>
      </c>
      <c r="F50" s="1" t="s">
        <v>110</v>
      </c>
      <c r="G50" s="50">
        <v>166</v>
      </c>
      <c r="H50" s="50">
        <v>170</v>
      </c>
      <c r="I50" s="50">
        <v>183</v>
      </c>
      <c r="J50" s="50">
        <v>153</v>
      </c>
      <c r="K50" s="50">
        <v>155</v>
      </c>
      <c r="L50" s="50">
        <v>157</v>
      </c>
      <c r="M50" s="30">
        <f t="shared" si="0"/>
        <v>984</v>
      </c>
      <c r="N50" s="30">
        <f t="shared" si="1"/>
        <v>6</v>
      </c>
      <c r="O50" s="30">
        <f t="shared" si="2"/>
        <v>164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508</v>
      </c>
      <c r="C51" s="22" t="s">
        <v>507</v>
      </c>
      <c r="E51" s="1" t="s">
        <v>951</v>
      </c>
      <c r="F51" s="1" t="s">
        <v>110</v>
      </c>
      <c r="G51" s="50">
        <v>146</v>
      </c>
      <c r="H51" s="50">
        <v>155</v>
      </c>
      <c r="I51" s="50">
        <v>236</v>
      </c>
      <c r="J51" s="50">
        <v>167</v>
      </c>
      <c r="K51" s="50">
        <v>125</v>
      </c>
      <c r="L51" s="50">
        <v>148</v>
      </c>
      <c r="M51" s="30">
        <f t="shared" si="0"/>
        <v>977</v>
      </c>
      <c r="N51" s="30">
        <f t="shared" si="1"/>
        <v>6</v>
      </c>
      <c r="O51" s="30">
        <f t="shared" si="2"/>
        <v>162.83333333333334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644</v>
      </c>
      <c r="C52" s="22" t="s">
        <v>643</v>
      </c>
      <c r="E52" s="64" t="s">
        <v>957</v>
      </c>
      <c r="F52" s="64" t="s">
        <v>110</v>
      </c>
      <c r="G52" s="24">
        <v>137</v>
      </c>
      <c r="H52" s="24">
        <v>140</v>
      </c>
      <c r="I52" s="24">
        <v>133</v>
      </c>
      <c r="J52" s="24">
        <v>137</v>
      </c>
      <c r="K52" s="24">
        <v>200</v>
      </c>
      <c r="L52" s="24">
        <v>222</v>
      </c>
      <c r="M52" s="19">
        <f t="shared" si="0"/>
        <v>969</v>
      </c>
      <c r="N52" s="19">
        <f t="shared" si="1"/>
        <v>6</v>
      </c>
      <c r="O52" s="19">
        <f t="shared" si="2"/>
        <v>161.5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712</v>
      </c>
      <c r="C53" s="22" t="s">
        <v>711</v>
      </c>
      <c r="E53" s="1" t="s">
        <v>967</v>
      </c>
      <c r="F53" s="1" t="s">
        <v>110</v>
      </c>
      <c r="G53" s="50">
        <v>158</v>
      </c>
      <c r="H53" s="50">
        <v>164</v>
      </c>
      <c r="I53" s="50">
        <v>156</v>
      </c>
      <c r="J53" s="50">
        <v>177</v>
      </c>
      <c r="K53" s="50">
        <v>150</v>
      </c>
      <c r="L53" s="50">
        <v>161</v>
      </c>
      <c r="M53" s="30">
        <f t="shared" si="0"/>
        <v>966</v>
      </c>
      <c r="N53" s="30">
        <f t="shared" si="1"/>
        <v>6</v>
      </c>
      <c r="O53" s="30">
        <f t="shared" si="2"/>
        <v>161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618</v>
      </c>
      <c r="C54" s="22" t="s">
        <v>617</v>
      </c>
      <c r="E54" s="1" t="s">
        <v>955</v>
      </c>
      <c r="F54" s="1" t="s">
        <v>110</v>
      </c>
      <c r="G54" s="50">
        <v>212</v>
      </c>
      <c r="H54" s="50">
        <v>221</v>
      </c>
      <c r="I54" s="50">
        <v>189</v>
      </c>
      <c r="J54" s="50">
        <v>162</v>
      </c>
      <c r="K54" s="50">
        <v>181</v>
      </c>
      <c r="L54" s="50">
        <v>0</v>
      </c>
      <c r="M54" s="30">
        <f t="shared" si="0"/>
        <v>965</v>
      </c>
      <c r="N54" s="30">
        <f t="shared" si="1"/>
        <v>5</v>
      </c>
      <c r="O54" s="30">
        <f t="shared" si="2"/>
        <v>193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522</v>
      </c>
      <c r="C55" s="22" t="s">
        <v>521</v>
      </c>
      <c r="E55" s="64" t="s">
        <v>951</v>
      </c>
      <c r="F55" s="64" t="s">
        <v>110</v>
      </c>
      <c r="G55" s="24">
        <v>146</v>
      </c>
      <c r="H55" s="24">
        <v>139</v>
      </c>
      <c r="I55" s="24">
        <v>179</v>
      </c>
      <c r="J55" s="24">
        <v>165</v>
      </c>
      <c r="K55" s="24">
        <v>181</v>
      </c>
      <c r="L55" s="24">
        <v>154</v>
      </c>
      <c r="M55" s="19">
        <f t="shared" si="0"/>
        <v>964</v>
      </c>
      <c r="N55" s="19">
        <f t="shared" si="1"/>
        <v>6</v>
      </c>
      <c r="O55" s="19">
        <f t="shared" si="2"/>
        <v>160.66666666666666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586</v>
      </c>
      <c r="C56" s="22" t="s">
        <v>585</v>
      </c>
      <c r="E56" s="1" t="s">
        <v>954</v>
      </c>
      <c r="F56" s="1" t="s">
        <v>110</v>
      </c>
      <c r="G56" s="50">
        <v>137</v>
      </c>
      <c r="H56" s="50">
        <v>156</v>
      </c>
      <c r="I56" s="50">
        <v>170</v>
      </c>
      <c r="J56" s="50">
        <v>162</v>
      </c>
      <c r="K56" s="50">
        <v>149</v>
      </c>
      <c r="L56" s="50">
        <v>186</v>
      </c>
      <c r="M56" s="30">
        <f t="shared" si="0"/>
        <v>960</v>
      </c>
      <c r="N56" s="30">
        <f t="shared" si="1"/>
        <v>6</v>
      </c>
      <c r="O56" s="30">
        <f t="shared" si="2"/>
        <v>160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498</v>
      </c>
      <c r="C57" s="22" t="s">
        <v>497</v>
      </c>
      <c r="E57" s="1" t="s">
        <v>949</v>
      </c>
      <c r="F57" s="1" t="s">
        <v>110</v>
      </c>
      <c r="G57" s="50">
        <v>170</v>
      </c>
      <c r="H57" s="50">
        <v>168</v>
      </c>
      <c r="I57" s="50">
        <v>162</v>
      </c>
      <c r="J57" s="50">
        <v>162</v>
      </c>
      <c r="K57" s="50">
        <v>178</v>
      </c>
      <c r="L57" s="50">
        <v>112</v>
      </c>
      <c r="M57" s="30">
        <f t="shared" si="0"/>
        <v>952</v>
      </c>
      <c r="N57" s="30">
        <f t="shared" si="1"/>
        <v>6</v>
      </c>
      <c r="O57" s="30">
        <f t="shared" si="2"/>
        <v>158.66666666666666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630</v>
      </c>
      <c r="C58" s="22" t="s">
        <v>629</v>
      </c>
      <c r="E58" s="1" t="s">
        <v>956</v>
      </c>
      <c r="F58" s="1" t="s">
        <v>110</v>
      </c>
      <c r="G58" s="50">
        <v>168</v>
      </c>
      <c r="H58" s="50">
        <v>148</v>
      </c>
      <c r="I58" s="50">
        <v>147</v>
      </c>
      <c r="J58" s="50">
        <v>153</v>
      </c>
      <c r="K58" s="50">
        <v>151</v>
      </c>
      <c r="L58" s="50">
        <v>172</v>
      </c>
      <c r="M58" s="30">
        <f t="shared" si="0"/>
        <v>939</v>
      </c>
      <c r="N58" s="30">
        <f t="shared" si="1"/>
        <v>6</v>
      </c>
      <c r="O58" s="30">
        <f t="shared" si="2"/>
        <v>156.5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442</v>
      </c>
      <c r="C59" s="22" t="s">
        <v>441</v>
      </c>
      <c r="E59" s="1" t="s">
        <v>966</v>
      </c>
      <c r="F59" s="1" t="s">
        <v>110</v>
      </c>
      <c r="G59" s="50">
        <v>148</v>
      </c>
      <c r="H59" s="50">
        <v>170</v>
      </c>
      <c r="I59" s="50">
        <v>165</v>
      </c>
      <c r="J59" s="50">
        <v>162</v>
      </c>
      <c r="K59" s="50">
        <v>126</v>
      </c>
      <c r="L59" s="50">
        <v>166</v>
      </c>
      <c r="M59" s="30">
        <f t="shared" si="0"/>
        <v>937</v>
      </c>
      <c r="N59" s="30">
        <f t="shared" si="1"/>
        <v>6</v>
      </c>
      <c r="O59" s="30">
        <f t="shared" si="2"/>
        <v>156.16666666666666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716</v>
      </c>
      <c r="C60" s="22" t="s">
        <v>715</v>
      </c>
      <c r="E60" s="1" t="s">
        <v>967</v>
      </c>
      <c r="F60" s="1" t="s">
        <v>110</v>
      </c>
      <c r="G60" s="50">
        <v>110</v>
      </c>
      <c r="H60" s="50">
        <v>153</v>
      </c>
      <c r="I60" s="50">
        <v>204</v>
      </c>
      <c r="J60" s="50">
        <v>136</v>
      </c>
      <c r="K60" s="50">
        <v>167</v>
      </c>
      <c r="L60" s="50">
        <v>152</v>
      </c>
      <c r="M60" s="30">
        <f t="shared" si="0"/>
        <v>922</v>
      </c>
      <c r="N60" s="30">
        <f t="shared" si="1"/>
        <v>6</v>
      </c>
      <c r="O60" s="30">
        <f t="shared" si="2"/>
        <v>153.66666666666666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678</v>
      </c>
      <c r="C61" s="22" t="s">
        <v>677</v>
      </c>
      <c r="E61" s="64" t="s">
        <v>958</v>
      </c>
      <c r="F61" s="64" t="s">
        <v>110</v>
      </c>
      <c r="G61" s="24">
        <v>193</v>
      </c>
      <c r="H61" s="24">
        <v>143</v>
      </c>
      <c r="I61" s="24">
        <v>149</v>
      </c>
      <c r="J61" s="24">
        <v>118</v>
      </c>
      <c r="K61" s="24">
        <v>168</v>
      </c>
      <c r="L61" s="24">
        <v>150</v>
      </c>
      <c r="M61" s="19">
        <f t="shared" si="0"/>
        <v>921</v>
      </c>
      <c r="N61" s="19">
        <f t="shared" si="1"/>
        <v>6</v>
      </c>
      <c r="O61" s="19">
        <f t="shared" si="2"/>
        <v>153.5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720</v>
      </c>
      <c r="C62" s="22" t="s">
        <v>719</v>
      </c>
      <c r="E62" s="1" t="s">
        <v>960</v>
      </c>
      <c r="F62" s="1" t="s">
        <v>110</v>
      </c>
      <c r="G62" s="50">
        <v>196</v>
      </c>
      <c r="H62" s="50">
        <v>193</v>
      </c>
      <c r="I62" s="50">
        <v>206</v>
      </c>
      <c r="J62" s="50">
        <v>167</v>
      </c>
      <c r="K62" s="50">
        <v>158</v>
      </c>
      <c r="L62" s="50">
        <v>0</v>
      </c>
      <c r="M62" s="30">
        <f t="shared" si="0"/>
        <v>920</v>
      </c>
      <c r="N62" s="30">
        <f t="shared" si="1"/>
        <v>5</v>
      </c>
      <c r="O62" s="30">
        <f t="shared" si="2"/>
        <v>184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616</v>
      </c>
      <c r="C63" s="22" t="s">
        <v>615</v>
      </c>
      <c r="E63" s="1" t="s">
        <v>964</v>
      </c>
      <c r="F63" s="1" t="s">
        <v>110</v>
      </c>
      <c r="G63" s="50">
        <v>179</v>
      </c>
      <c r="H63" s="50">
        <v>206</v>
      </c>
      <c r="I63" s="50">
        <v>184</v>
      </c>
      <c r="J63" s="50">
        <v>171</v>
      </c>
      <c r="K63" s="50">
        <v>170</v>
      </c>
      <c r="L63" s="50">
        <v>0</v>
      </c>
      <c r="M63" s="30">
        <f t="shared" si="0"/>
        <v>910</v>
      </c>
      <c r="N63" s="30">
        <f t="shared" si="1"/>
        <v>5</v>
      </c>
      <c r="O63" s="30">
        <f t="shared" si="2"/>
        <v>182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510</v>
      </c>
      <c r="C64" s="22" t="s">
        <v>509</v>
      </c>
      <c r="E64" s="1" t="s">
        <v>951</v>
      </c>
      <c r="F64" s="1" t="s">
        <v>110</v>
      </c>
      <c r="G64" s="50">
        <v>200</v>
      </c>
      <c r="H64" s="50">
        <v>119</v>
      </c>
      <c r="I64" s="50">
        <v>122</v>
      </c>
      <c r="J64" s="50">
        <v>123</v>
      </c>
      <c r="K64" s="50">
        <v>174</v>
      </c>
      <c r="L64" s="50">
        <v>170</v>
      </c>
      <c r="M64" s="30">
        <f t="shared" si="0"/>
        <v>908</v>
      </c>
      <c r="N64" s="30">
        <f t="shared" si="1"/>
        <v>6</v>
      </c>
      <c r="O64" s="30">
        <f t="shared" si="2"/>
        <v>151.33333333333334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676</v>
      </c>
      <c r="C65" s="22" t="s">
        <v>675</v>
      </c>
      <c r="E65" s="1" t="s">
        <v>965</v>
      </c>
      <c r="F65" s="1" t="s">
        <v>110</v>
      </c>
      <c r="G65" s="50">
        <v>163</v>
      </c>
      <c r="H65" s="50">
        <v>147</v>
      </c>
      <c r="I65" s="50">
        <v>130</v>
      </c>
      <c r="J65" s="50">
        <v>158</v>
      </c>
      <c r="K65" s="50">
        <v>149</v>
      </c>
      <c r="L65" s="50">
        <v>159</v>
      </c>
      <c r="M65" s="30">
        <f t="shared" si="0"/>
        <v>906</v>
      </c>
      <c r="N65" s="30">
        <f t="shared" si="1"/>
        <v>6</v>
      </c>
      <c r="O65" s="30">
        <f t="shared" si="2"/>
        <v>151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440</v>
      </c>
      <c r="C66" s="22" t="s">
        <v>439</v>
      </c>
      <c r="E66" s="1" t="s">
        <v>966</v>
      </c>
      <c r="F66" s="1" t="s">
        <v>110</v>
      </c>
      <c r="G66" s="50">
        <v>144</v>
      </c>
      <c r="H66" s="50">
        <v>143</v>
      </c>
      <c r="I66" s="50">
        <v>117</v>
      </c>
      <c r="J66" s="50">
        <v>156</v>
      </c>
      <c r="K66" s="50">
        <v>153</v>
      </c>
      <c r="L66" s="50">
        <v>191</v>
      </c>
      <c r="M66" s="30">
        <f t="shared" si="0"/>
        <v>904</v>
      </c>
      <c r="N66" s="30">
        <f t="shared" si="1"/>
        <v>6</v>
      </c>
      <c r="O66" s="30">
        <f t="shared" si="2"/>
        <v>150.66666666666666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566</v>
      </c>
      <c r="C67" s="22" t="s">
        <v>565</v>
      </c>
      <c r="E67" s="64" t="s">
        <v>953</v>
      </c>
      <c r="F67" s="64" t="s">
        <v>110</v>
      </c>
      <c r="G67" s="24">
        <v>225</v>
      </c>
      <c r="H67" s="24">
        <v>156</v>
      </c>
      <c r="I67" s="24">
        <v>183</v>
      </c>
      <c r="J67" s="24">
        <v>174</v>
      </c>
      <c r="K67" s="24">
        <v>0</v>
      </c>
      <c r="L67" s="24">
        <v>166</v>
      </c>
      <c r="M67" s="19">
        <f t="shared" si="0"/>
        <v>904</v>
      </c>
      <c r="N67" s="19">
        <f t="shared" si="1"/>
        <v>5</v>
      </c>
      <c r="O67" s="19">
        <f t="shared" si="2"/>
        <v>180.8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520</v>
      </c>
      <c r="C68" s="22" t="s">
        <v>519</v>
      </c>
      <c r="E68" s="1" t="s">
        <v>951</v>
      </c>
      <c r="F68" s="1" t="s">
        <v>110</v>
      </c>
      <c r="G68" s="50">
        <v>109</v>
      </c>
      <c r="H68" s="50">
        <v>156</v>
      </c>
      <c r="I68" s="50">
        <v>187</v>
      </c>
      <c r="J68" s="50">
        <v>148</v>
      </c>
      <c r="K68" s="50">
        <v>140</v>
      </c>
      <c r="L68" s="50">
        <v>163</v>
      </c>
      <c r="M68" s="30">
        <f t="shared" si="0"/>
        <v>903</v>
      </c>
      <c r="N68" s="30">
        <f t="shared" si="1"/>
        <v>6</v>
      </c>
      <c r="O68" s="30">
        <f t="shared" si="2"/>
        <v>150.5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450</v>
      </c>
      <c r="C69" s="22" t="s">
        <v>449</v>
      </c>
      <c r="E69" s="1" t="s">
        <v>946</v>
      </c>
      <c r="F69" s="1" t="s">
        <v>110</v>
      </c>
      <c r="G69" s="50">
        <v>148</v>
      </c>
      <c r="H69" s="50">
        <v>139</v>
      </c>
      <c r="I69" s="50">
        <v>128</v>
      </c>
      <c r="J69" s="50">
        <v>169</v>
      </c>
      <c r="K69" s="50">
        <v>146</v>
      </c>
      <c r="L69" s="50">
        <v>157</v>
      </c>
      <c r="M69" s="30">
        <f t="shared" si="0"/>
        <v>887</v>
      </c>
      <c r="N69" s="30">
        <f t="shared" si="1"/>
        <v>6</v>
      </c>
      <c r="O69" s="30">
        <f t="shared" si="2"/>
        <v>147.83333333333334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444</v>
      </c>
      <c r="C70" s="22" t="s">
        <v>443</v>
      </c>
      <c r="E70" s="1" t="s">
        <v>966</v>
      </c>
      <c r="F70" s="1" t="s">
        <v>110</v>
      </c>
      <c r="G70" s="50">
        <v>166</v>
      </c>
      <c r="H70" s="50">
        <v>127</v>
      </c>
      <c r="I70" s="50">
        <v>144</v>
      </c>
      <c r="J70" s="50">
        <v>144</v>
      </c>
      <c r="K70" s="50">
        <v>141</v>
      </c>
      <c r="L70" s="50">
        <v>165</v>
      </c>
      <c r="M70" s="30">
        <f t="shared" si="0"/>
        <v>887</v>
      </c>
      <c r="N70" s="30">
        <f t="shared" si="1"/>
        <v>6</v>
      </c>
      <c r="O70" s="30">
        <f t="shared" si="2"/>
        <v>147.83333333333334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494</v>
      </c>
      <c r="C71" s="22" t="s">
        <v>493</v>
      </c>
      <c r="E71" s="1" t="s">
        <v>949</v>
      </c>
      <c r="F71" s="1" t="s">
        <v>110</v>
      </c>
      <c r="G71" s="50">
        <v>125</v>
      </c>
      <c r="H71" s="50">
        <v>125</v>
      </c>
      <c r="I71" s="50">
        <v>125</v>
      </c>
      <c r="J71" s="50">
        <v>156</v>
      </c>
      <c r="K71" s="50">
        <v>147</v>
      </c>
      <c r="L71" s="50">
        <v>201</v>
      </c>
      <c r="M71" s="30">
        <f t="shared" si="0"/>
        <v>879</v>
      </c>
      <c r="N71" s="30">
        <f t="shared" si="1"/>
        <v>6</v>
      </c>
      <c r="O71" s="30">
        <f t="shared" si="2"/>
        <v>146.5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582</v>
      </c>
      <c r="C72" s="22" t="s">
        <v>581</v>
      </c>
      <c r="E72" s="1" t="s">
        <v>963</v>
      </c>
      <c r="F72" s="1" t="s">
        <v>110</v>
      </c>
      <c r="G72" s="50">
        <v>160</v>
      </c>
      <c r="H72" s="50">
        <v>149</v>
      </c>
      <c r="I72" s="50">
        <v>148</v>
      </c>
      <c r="J72" s="50">
        <v>132</v>
      </c>
      <c r="K72" s="50">
        <v>145</v>
      </c>
      <c r="L72" s="50">
        <v>138</v>
      </c>
      <c r="M72" s="30">
        <f t="shared" si="0"/>
        <v>872</v>
      </c>
      <c r="N72" s="30">
        <f t="shared" si="1"/>
        <v>6</v>
      </c>
      <c r="O72" s="30">
        <f t="shared" si="2"/>
        <v>145.33333333333334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532</v>
      </c>
      <c r="C73" s="22" t="s">
        <v>531</v>
      </c>
      <c r="E73" s="1" t="s">
        <v>952</v>
      </c>
      <c r="F73" s="1" t="s">
        <v>110</v>
      </c>
      <c r="G73" s="50">
        <v>140</v>
      </c>
      <c r="H73" s="50">
        <v>0</v>
      </c>
      <c r="I73" s="50">
        <v>180</v>
      </c>
      <c r="J73" s="50">
        <v>228</v>
      </c>
      <c r="K73" s="50">
        <v>167</v>
      </c>
      <c r="L73" s="50">
        <v>146</v>
      </c>
      <c r="M73" s="30">
        <f t="shared" si="0"/>
        <v>861</v>
      </c>
      <c r="N73" s="30">
        <f t="shared" si="1"/>
        <v>5</v>
      </c>
      <c r="O73" s="30">
        <f t="shared" si="2"/>
        <v>172.2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722</v>
      </c>
      <c r="C74" s="22" t="s">
        <v>721</v>
      </c>
      <c r="E74" s="1" t="s">
        <v>967</v>
      </c>
      <c r="F74" s="1" t="s">
        <v>110</v>
      </c>
      <c r="G74" s="50">
        <v>122</v>
      </c>
      <c r="H74" s="50">
        <v>169</v>
      </c>
      <c r="I74" s="50">
        <v>161</v>
      </c>
      <c r="J74" s="50">
        <v>137</v>
      </c>
      <c r="K74" s="50">
        <v>166</v>
      </c>
      <c r="L74" s="50">
        <v>105</v>
      </c>
      <c r="M74" s="30">
        <f t="shared" si="0"/>
        <v>860</v>
      </c>
      <c r="N74" s="30">
        <f t="shared" si="1"/>
        <v>6</v>
      </c>
      <c r="O74" s="30">
        <f t="shared" si="2"/>
        <v>143.33333333333334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698</v>
      </c>
      <c r="C75" s="22" t="s">
        <v>697</v>
      </c>
      <c r="E75" s="64" t="s">
        <v>959</v>
      </c>
      <c r="F75" s="64" t="s">
        <v>110</v>
      </c>
      <c r="G75" s="24">
        <v>161</v>
      </c>
      <c r="H75" s="24">
        <v>176</v>
      </c>
      <c r="I75" s="24">
        <v>209</v>
      </c>
      <c r="J75" s="24">
        <v>139</v>
      </c>
      <c r="K75" s="24">
        <v>0</v>
      </c>
      <c r="L75" s="24">
        <v>166</v>
      </c>
      <c r="M75" s="19">
        <f t="shared" si="0"/>
        <v>851</v>
      </c>
      <c r="N75" s="19">
        <f t="shared" si="1"/>
        <v>5</v>
      </c>
      <c r="O75" s="19">
        <f t="shared" si="2"/>
        <v>170.2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614</v>
      </c>
      <c r="C76" s="22" t="s">
        <v>613</v>
      </c>
      <c r="E76" s="64" t="s">
        <v>964</v>
      </c>
      <c r="F76" s="64" t="s">
        <v>110</v>
      </c>
      <c r="G76" s="24">
        <v>0</v>
      </c>
      <c r="H76" s="24">
        <v>192</v>
      </c>
      <c r="I76" s="24">
        <v>199</v>
      </c>
      <c r="J76" s="24">
        <v>239</v>
      </c>
      <c r="K76" s="24">
        <v>217</v>
      </c>
      <c r="L76" s="24">
        <v>0</v>
      </c>
      <c r="M76" s="19">
        <f t="shared" si="0"/>
        <v>847</v>
      </c>
      <c r="N76" s="19">
        <f t="shared" si="1"/>
        <v>4</v>
      </c>
      <c r="O76" s="19">
        <f t="shared" si="2"/>
        <v>211.75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588</v>
      </c>
      <c r="C77" s="22" t="s">
        <v>587</v>
      </c>
      <c r="E77" s="1" t="s">
        <v>954</v>
      </c>
      <c r="F77" s="1" t="s">
        <v>110</v>
      </c>
      <c r="G77" s="50">
        <v>154</v>
      </c>
      <c r="H77" s="50">
        <v>211</v>
      </c>
      <c r="I77" s="50">
        <v>188</v>
      </c>
      <c r="J77" s="50">
        <v>174</v>
      </c>
      <c r="K77" s="50">
        <v>118</v>
      </c>
      <c r="L77" s="50">
        <v>0</v>
      </c>
      <c r="M77" s="30">
        <f t="shared" ref="M77:M140" si="3">SUM(G77:L77)</f>
        <v>845</v>
      </c>
      <c r="N77" s="30">
        <f t="shared" ref="N77:N140" si="4">COUNTIF(G77:L77, "&gt;0" )</f>
        <v>5</v>
      </c>
      <c r="O77" s="30">
        <f t="shared" ref="O77:O140" si="5">IF(N77=0,0,M77/N77)</f>
        <v>169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436</v>
      </c>
      <c r="C78" s="22" t="s">
        <v>435</v>
      </c>
      <c r="E78" s="1" t="s">
        <v>966</v>
      </c>
      <c r="F78" s="1" t="s">
        <v>110</v>
      </c>
      <c r="G78" s="50">
        <v>138</v>
      </c>
      <c r="H78" s="50">
        <v>149</v>
      </c>
      <c r="I78" s="50">
        <v>131</v>
      </c>
      <c r="J78" s="50">
        <v>153</v>
      </c>
      <c r="K78" s="50">
        <v>128</v>
      </c>
      <c r="L78" s="50">
        <v>138</v>
      </c>
      <c r="M78" s="30">
        <f t="shared" si="3"/>
        <v>837</v>
      </c>
      <c r="N78" s="30">
        <f t="shared" si="4"/>
        <v>6</v>
      </c>
      <c r="O78" s="30">
        <f t="shared" si="5"/>
        <v>139.5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456</v>
      </c>
      <c r="C79" s="22" t="s">
        <v>455</v>
      </c>
      <c r="E79" s="1" t="s">
        <v>946</v>
      </c>
      <c r="F79" s="1" t="s">
        <v>110</v>
      </c>
      <c r="G79" s="50">
        <v>156</v>
      </c>
      <c r="H79" s="50">
        <v>139</v>
      </c>
      <c r="I79" s="50">
        <v>104</v>
      </c>
      <c r="J79" s="50">
        <v>156</v>
      </c>
      <c r="K79" s="50">
        <v>129</v>
      </c>
      <c r="L79" s="50">
        <v>151</v>
      </c>
      <c r="M79" s="30">
        <f t="shared" si="3"/>
        <v>835</v>
      </c>
      <c r="N79" s="30">
        <f t="shared" si="4"/>
        <v>6</v>
      </c>
      <c r="O79" s="30">
        <f t="shared" si="5"/>
        <v>139.16666666666666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682</v>
      </c>
      <c r="C80" s="22" t="s">
        <v>681</v>
      </c>
      <c r="E80" s="1" t="s">
        <v>965</v>
      </c>
      <c r="F80" s="1" t="s">
        <v>110</v>
      </c>
      <c r="G80" s="50">
        <v>159</v>
      </c>
      <c r="H80" s="50">
        <v>152</v>
      </c>
      <c r="I80" s="50">
        <v>107</v>
      </c>
      <c r="J80" s="50">
        <v>101</v>
      </c>
      <c r="K80" s="50">
        <v>147</v>
      </c>
      <c r="L80" s="50">
        <v>153</v>
      </c>
      <c r="M80" s="30">
        <f t="shared" si="3"/>
        <v>819</v>
      </c>
      <c r="N80" s="30">
        <f t="shared" si="4"/>
        <v>6</v>
      </c>
      <c r="O80" s="30">
        <f t="shared" si="5"/>
        <v>136.5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658</v>
      </c>
      <c r="C81" s="22" t="s">
        <v>657</v>
      </c>
      <c r="E81" s="1" t="s">
        <v>965</v>
      </c>
      <c r="F81" s="1" t="s">
        <v>110</v>
      </c>
      <c r="G81" s="50">
        <v>148</v>
      </c>
      <c r="H81" s="50">
        <v>122</v>
      </c>
      <c r="I81" s="50">
        <v>140</v>
      </c>
      <c r="J81" s="50">
        <v>128</v>
      </c>
      <c r="K81" s="50">
        <v>137</v>
      </c>
      <c r="L81" s="50">
        <v>141</v>
      </c>
      <c r="M81" s="30">
        <f t="shared" si="3"/>
        <v>816</v>
      </c>
      <c r="N81" s="30">
        <f t="shared" si="4"/>
        <v>6</v>
      </c>
      <c r="O81" s="30">
        <f t="shared" si="5"/>
        <v>136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700</v>
      </c>
      <c r="C82" s="22" t="s">
        <v>699</v>
      </c>
      <c r="E82" s="64" t="s">
        <v>959</v>
      </c>
      <c r="F82" s="64" t="s">
        <v>110</v>
      </c>
      <c r="G82" s="24">
        <v>207</v>
      </c>
      <c r="H82" s="24">
        <v>138</v>
      </c>
      <c r="I82" s="24">
        <v>171</v>
      </c>
      <c r="J82" s="24">
        <v>123</v>
      </c>
      <c r="K82" s="24">
        <v>0</v>
      </c>
      <c r="L82" s="24">
        <v>166</v>
      </c>
      <c r="M82" s="19">
        <f t="shared" si="3"/>
        <v>805</v>
      </c>
      <c r="N82" s="19">
        <f t="shared" si="4"/>
        <v>5</v>
      </c>
      <c r="O82" s="19">
        <f t="shared" si="5"/>
        <v>161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622</v>
      </c>
      <c r="C83" s="22" t="s">
        <v>621</v>
      </c>
      <c r="E83" s="64" t="s">
        <v>955</v>
      </c>
      <c r="F83" s="64" t="s">
        <v>110</v>
      </c>
      <c r="G83" s="24">
        <v>0</v>
      </c>
      <c r="H83" s="24">
        <v>0</v>
      </c>
      <c r="I83" s="24">
        <v>229</v>
      </c>
      <c r="J83" s="24">
        <v>178</v>
      </c>
      <c r="K83" s="24">
        <v>183</v>
      </c>
      <c r="L83" s="24">
        <v>214</v>
      </c>
      <c r="M83" s="19">
        <f t="shared" si="3"/>
        <v>804</v>
      </c>
      <c r="N83" s="19">
        <f t="shared" si="4"/>
        <v>4</v>
      </c>
      <c r="O83" s="19">
        <f t="shared" si="5"/>
        <v>201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554</v>
      </c>
      <c r="C84" s="22" t="s">
        <v>553</v>
      </c>
      <c r="E84" s="64" t="s">
        <v>953</v>
      </c>
      <c r="F84" s="64" t="s">
        <v>110</v>
      </c>
      <c r="G84" s="24">
        <v>264</v>
      </c>
      <c r="H84" s="24">
        <v>140</v>
      </c>
      <c r="I84" s="24">
        <v>0</v>
      </c>
      <c r="J84" s="24">
        <v>0</v>
      </c>
      <c r="K84" s="24">
        <v>196</v>
      </c>
      <c r="L84" s="24">
        <v>177</v>
      </c>
      <c r="M84" s="19">
        <f t="shared" si="3"/>
        <v>777</v>
      </c>
      <c r="N84" s="19">
        <f t="shared" si="4"/>
        <v>4</v>
      </c>
      <c r="O84" s="19">
        <f t="shared" si="5"/>
        <v>194.25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620</v>
      </c>
      <c r="C85" s="22" t="s">
        <v>619</v>
      </c>
      <c r="E85" s="1" t="s">
        <v>955</v>
      </c>
      <c r="F85" s="1" t="s">
        <v>110</v>
      </c>
      <c r="G85" s="50">
        <v>0</v>
      </c>
      <c r="H85" s="50">
        <v>0</v>
      </c>
      <c r="I85" s="50">
        <v>166</v>
      </c>
      <c r="J85" s="50">
        <v>170</v>
      </c>
      <c r="K85" s="50">
        <v>225</v>
      </c>
      <c r="L85" s="50">
        <v>200</v>
      </c>
      <c r="M85" s="30">
        <f t="shared" si="3"/>
        <v>761</v>
      </c>
      <c r="N85" s="30">
        <f t="shared" si="4"/>
        <v>4</v>
      </c>
      <c r="O85" s="30">
        <f t="shared" si="5"/>
        <v>190.25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606</v>
      </c>
      <c r="C86" s="22" t="s">
        <v>605</v>
      </c>
      <c r="E86" s="1" t="s">
        <v>964</v>
      </c>
      <c r="F86" s="1" t="s">
        <v>110</v>
      </c>
      <c r="G86" s="50">
        <v>242</v>
      </c>
      <c r="H86" s="50">
        <v>218</v>
      </c>
      <c r="I86" s="50">
        <v>157</v>
      </c>
      <c r="J86" s="50">
        <v>0</v>
      </c>
      <c r="K86" s="50">
        <v>0</v>
      </c>
      <c r="L86" s="50">
        <v>138</v>
      </c>
      <c r="M86" s="30">
        <f t="shared" si="3"/>
        <v>755</v>
      </c>
      <c r="N86" s="30">
        <f t="shared" si="4"/>
        <v>4</v>
      </c>
      <c r="O86" s="30">
        <f t="shared" si="5"/>
        <v>188.75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500</v>
      </c>
      <c r="C87" s="22" t="s">
        <v>499</v>
      </c>
      <c r="E87" s="1" t="s">
        <v>949</v>
      </c>
      <c r="F87" s="1" t="s">
        <v>110</v>
      </c>
      <c r="G87" s="50">
        <v>161</v>
      </c>
      <c r="H87" s="50">
        <v>122</v>
      </c>
      <c r="I87" s="50">
        <v>0</v>
      </c>
      <c r="J87" s="50">
        <v>170</v>
      </c>
      <c r="K87" s="50">
        <v>144</v>
      </c>
      <c r="L87" s="50">
        <v>146</v>
      </c>
      <c r="M87" s="30">
        <f t="shared" si="3"/>
        <v>743</v>
      </c>
      <c r="N87" s="30">
        <f t="shared" si="4"/>
        <v>5</v>
      </c>
      <c r="O87" s="30">
        <f t="shared" si="5"/>
        <v>148.6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654</v>
      </c>
      <c r="C88" s="22" t="s">
        <v>653</v>
      </c>
      <c r="E88" s="64" t="s">
        <v>965</v>
      </c>
      <c r="F88" s="64" t="s">
        <v>110</v>
      </c>
      <c r="G88" s="24">
        <v>146</v>
      </c>
      <c r="H88" s="24">
        <v>141</v>
      </c>
      <c r="I88" s="24">
        <v>90</v>
      </c>
      <c r="J88" s="24">
        <v>145</v>
      </c>
      <c r="K88" s="24">
        <v>96</v>
      </c>
      <c r="L88" s="24">
        <v>104</v>
      </c>
      <c r="M88" s="19">
        <f t="shared" si="3"/>
        <v>722</v>
      </c>
      <c r="N88" s="19">
        <f t="shared" si="4"/>
        <v>6</v>
      </c>
      <c r="O88" s="19">
        <f t="shared" si="5"/>
        <v>120.33333333333333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724</v>
      </c>
      <c r="C89" s="22" t="s">
        <v>723</v>
      </c>
      <c r="E89" s="1" t="s">
        <v>960</v>
      </c>
      <c r="F89" s="1" t="s">
        <v>110</v>
      </c>
      <c r="G89" s="50">
        <v>165</v>
      </c>
      <c r="H89" s="50">
        <v>0</v>
      </c>
      <c r="I89" s="50">
        <v>0</v>
      </c>
      <c r="J89" s="50">
        <v>168</v>
      </c>
      <c r="K89" s="50">
        <v>184</v>
      </c>
      <c r="L89" s="50">
        <v>203</v>
      </c>
      <c r="M89" s="30">
        <f t="shared" si="3"/>
        <v>720</v>
      </c>
      <c r="N89" s="30">
        <f t="shared" si="4"/>
        <v>4</v>
      </c>
      <c r="O89" s="30">
        <f t="shared" si="5"/>
        <v>180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426</v>
      </c>
      <c r="C90" s="22" t="s">
        <v>425</v>
      </c>
      <c r="E90" s="64" t="s">
        <v>945</v>
      </c>
      <c r="F90" s="64" t="s">
        <v>110</v>
      </c>
      <c r="G90" s="24">
        <v>126</v>
      </c>
      <c r="H90" s="24">
        <v>0</v>
      </c>
      <c r="I90" s="24">
        <v>131</v>
      </c>
      <c r="J90" s="24">
        <v>152</v>
      </c>
      <c r="K90" s="24">
        <v>149</v>
      </c>
      <c r="L90" s="24">
        <v>157</v>
      </c>
      <c r="M90" s="19">
        <f t="shared" si="3"/>
        <v>715</v>
      </c>
      <c r="N90" s="19">
        <f t="shared" si="4"/>
        <v>5</v>
      </c>
      <c r="O90" s="19">
        <f t="shared" si="5"/>
        <v>143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714</v>
      </c>
      <c r="C91" s="22" t="s">
        <v>713</v>
      </c>
      <c r="E91" s="1" t="s">
        <v>960</v>
      </c>
      <c r="F91" s="1" t="s">
        <v>110</v>
      </c>
      <c r="G91" s="50">
        <v>244</v>
      </c>
      <c r="H91" s="50">
        <v>174</v>
      </c>
      <c r="I91" s="50">
        <v>131</v>
      </c>
      <c r="J91" s="50">
        <v>0</v>
      </c>
      <c r="K91" s="50">
        <v>0</v>
      </c>
      <c r="L91" s="50">
        <v>149</v>
      </c>
      <c r="M91" s="30">
        <f t="shared" si="3"/>
        <v>698</v>
      </c>
      <c r="N91" s="30">
        <f t="shared" si="4"/>
        <v>4</v>
      </c>
      <c r="O91" s="30">
        <f t="shared" si="5"/>
        <v>174.5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476</v>
      </c>
      <c r="C92" s="22" t="s">
        <v>475</v>
      </c>
      <c r="E92" s="1" t="s">
        <v>947</v>
      </c>
      <c r="F92" s="1" t="s">
        <v>110</v>
      </c>
      <c r="G92" s="50">
        <v>158</v>
      </c>
      <c r="H92" s="50">
        <v>180</v>
      </c>
      <c r="I92" s="50">
        <v>157</v>
      </c>
      <c r="J92" s="50">
        <v>0</v>
      </c>
      <c r="K92" s="50">
        <v>0</v>
      </c>
      <c r="L92" s="50">
        <v>203</v>
      </c>
      <c r="M92" s="30">
        <f t="shared" si="3"/>
        <v>698</v>
      </c>
      <c r="N92" s="30">
        <f t="shared" si="4"/>
        <v>4</v>
      </c>
      <c r="O92" s="30">
        <f t="shared" si="5"/>
        <v>174.5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448</v>
      </c>
      <c r="C93" s="22" t="s">
        <v>447</v>
      </c>
      <c r="E93" s="1" t="s">
        <v>946</v>
      </c>
      <c r="F93" s="1" t="s">
        <v>110</v>
      </c>
      <c r="G93" s="50">
        <v>93</v>
      </c>
      <c r="H93" s="50">
        <v>108</v>
      </c>
      <c r="I93" s="50">
        <v>124</v>
      </c>
      <c r="J93" s="50">
        <v>109</v>
      </c>
      <c r="K93" s="50">
        <v>134</v>
      </c>
      <c r="L93" s="50">
        <v>102</v>
      </c>
      <c r="M93" s="30">
        <f t="shared" si="3"/>
        <v>670</v>
      </c>
      <c r="N93" s="30">
        <f t="shared" si="4"/>
        <v>6</v>
      </c>
      <c r="O93" s="30">
        <f t="shared" si="5"/>
        <v>111.66666666666667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536</v>
      </c>
      <c r="C94" s="22" t="s">
        <v>535</v>
      </c>
      <c r="E94" s="1" t="s">
        <v>952</v>
      </c>
      <c r="F94" s="1" t="s">
        <v>110</v>
      </c>
      <c r="G94" s="50">
        <v>172</v>
      </c>
      <c r="H94" s="50">
        <v>183</v>
      </c>
      <c r="I94" s="50">
        <v>164</v>
      </c>
      <c r="J94" s="50">
        <v>116</v>
      </c>
      <c r="K94" s="50">
        <v>0</v>
      </c>
      <c r="L94" s="50">
        <v>0</v>
      </c>
      <c r="M94" s="30">
        <f t="shared" si="3"/>
        <v>635</v>
      </c>
      <c r="N94" s="30">
        <f t="shared" si="4"/>
        <v>4</v>
      </c>
      <c r="O94" s="30">
        <f t="shared" si="5"/>
        <v>158.75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546</v>
      </c>
      <c r="C95" s="22" t="s">
        <v>545</v>
      </c>
      <c r="E95" s="1" t="s">
        <v>953</v>
      </c>
      <c r="F95" s="1" t="s">
        <v>110</v>
      </c>
      <c r="G95" s="50">
        <v>145</v>
      </c>
      <c r="H95" s="50">
        <v>0</v>
      </c>
      <c r="I95" s="50">
        <v>182</v>
      </c>
      <c r="J95" s="50">
        <v>175</v>
      </c>
      <c r="K95" s="50">
        <v>131</v>
      </c>
      <c r="L95" s="50">
        <v>0</v>
      </c>
      <c r="M95" s="30">
        <f t="shared" si="3"/>
        <v>633</v>
      </c>
      <c r="N95" s="30">
        <f t="shared" si="4"/>
        <v>4</v>
      </c>
      <c r="O95" s="30">
        <f t="shared" si="5"/>
        <v>158.25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570</v>
      </c>
      <c r="C96" s="22" t="s">
        <v>569</v>
      </c>
      <c r="E96" s="64" t="s">
        <v>954</v>
      </c>
      <c r="F96" s="64" t="s">
        <v>110</v>
      </c>
      <c r="G96" s="24">
        <v>0</v>
      </c>
      <c r="H96" s="24">
        <v>0</v>
      </c>
      <c r="I96" s="24">
        <v>184</v>
      </c>
      <c r="J96" s="24">
        <v>189</v>
      </c>
      <c r="K96" s="24">
        <v>125</v>
      </c>
      <c r="L96" s="24">
        <v>128</v>
      </c>
      <c r="M96" s="19">
        <f t="shared" si="3"/>
        <v>626</v>
      </c>
      <c r="N96" s="19">
        <f t="shared" si="4"/>
        <v>4</v>
      </c>
      <c r="O96" s="19">
        <f t="shared" si="5"/>
        <v>156.5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708</v>
      </c>
      <c r="C97" s="22" t="s">
        <v>707</v>
      </c>
      <c r="E97" s="1" t="s">
        <v>967</v>
      </c>
      <c r="F97" s="1" t="s">
        <v>110</v>
      </c>
      <c r="G97" s="50">
        <v>175</v>
      </c>
      <c r="H97" s="50">
        <v>103</v>
      </c>
      <c r="I97" s="50">
        <v>0</v>
      </c>
      <c r="J97" s="50">
        <v>0</v>
      </c>
      <c r="K97" s="50">
        <v>159</v>
      </c>
      <c r="L97" s="50">
        <v>150</v>
      </c>
      <c r="M97" s="30">
        <f t="shared" si="3"/>
        <v>587</v>
      </c>
      <c r="N97" s="30">
        <f t="shared" si="4"/>
        <v>4</v>
      </c>
      <c r="O97" s="30">
        <f t="shared" si="5"/>
        <v>146.75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604</v>
      </c>
      <c r="C98" s="22" t="s">
        <v>603</v>
      </c>
      <c r="E98" s="1" t="s">
        <v>964</v>
      </c>
      <c r="F98" s="1" t="s">
        <v>110</v>
      </c>
      <c r="G98" s="50">
        <v>0</v>
      </c>
      <c r="H98" s="50">
        <v>0</v>
      </c>
      <c r="I98" s="50">
        <v>0</v>
      </c>
      <c r="J98" s="50">
        <v>227</v>
      </c>
      <c r="K98" s="50">
        <v>187</v>
      </c>
      <c r="L98" s="50">
        <v>170</v>
      </c>
      <c r="M98" s="30">
        <f t="shared" si="3"/>
        <v>584</v>
      </c>
      <c r="N98" s="30">
        <f t="shared" si="4"/>
        <v>3</v>
      </c>
      <c r="O98" s="30">
        <f t="shared" si="5"/>
        <v>194.66666666666666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600</v>
      </c>
      <c r="C99" s="22" t="s">
        <v>599</v>
      </c>
      <c r="E99" s="1" t="s">
        <v>955</v>
      </c>
      <c r="F99" s="1" t="s">
        <v>110</v>
      </c>
      <c r="G99" s="50">
        <v>179</v>
      </c>
      <c r="H99" s="50">
        <v>157</v>
      </c>
      <c r="I99" s="50">
        <v>0</v>
      </c>
      <c r="J99" s="50">
        <v>0</v>
      </c>
      <c r="K99" s="50">
        <v>0</v>
      </c>
      <c r="L99" s="50">
        <v>189</v>
      </c>
      <c r="M99" s="30">
        <f t="shared" si="3"/>
        <v>525</v>
      </c>
      <c r="N99" s="30">
        <f t="shared" si="4"/>
        <v>3</v>
      </c>
      <c r="O99" s="30">
        <f t="shared" si="5"/>
        <v>175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524</v>
      </c>
      <c r="C100" s="22" t="s">
        <v>523</v>
      </c>
      <c r="E100" s="1" t="s">
        <v>952</v>
      </c>
      <c r="F100" s="1" t="s">
        <v>110</v>
      </c>
      <c r="G100" s="50">
        <v>0</v>
      </c>
      <c r="H100" s="50">
        <v>181</v>
      </c>
      <c r="I100" s="50">
        <v>0</v>
      </c>
      <c r="J100" s="50">
        <v>0</v>
      </c>
      <c r="K100" s="50">
        <v>166</v>
      </c>
      <c r="L100" s="50">
        <v>175</v>
      </c>
      <c r="M100" s="30">
        <f t="shared" si="3"/>
        <v>522</v>
      </c>
      <c r="N100" s="30">
        <f t="shared" si="4"/>
        <v>3</v>
      </c>
      <c r="O100" s="30">
        <f t="shared" si="5"/>
        <v>174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482</v>
      </c>
      <c r="C101" s="22" t="s">
        <v>481</v>
      </c>
      <c r="E101" s="1" t="s">
        <v>947</v>
      </c>
      <c r="F101" s="1" t="s">
        <v>110</v>
      </c>
      <c r="G101" s="50">
        <v>0</v>
      </c>
      <c r="H101" s="50">
        <v>0</v>
      </c>
      <c r="I101" s="50">
        <v>0</v>
      </c>
      <c r="J101" s="50">
        <v>183</v>
      </c>
      <c r="K101" s="50">
        <v>184</v>
      </c>
      <c r="L101" s="50">
        <v>153</v>
      </c>
      <c r="M101" s="30">
        <f t="shared" si="3"/>
        <v>520</v>
      </c>
      <c r="N101" s="30">
        <f t="shared" si="4"/>
        <v>3</v>
      </c>
      <c r="O101" s="30">
        <f t="shared" si="5"/>
        <v>173.33333333333334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548</v>
      </c>
      <c r="C102" s="22" t="s">
        <v>547</v>
      </c>
      <c r="E102" s="64" t="s">
        <v>953</v>
      </c>
      <c r="F102" s="64" t="s">
        <v>110</v>
      </c>
      <c r="G102" s="24">
        <v>0</v>
      </c>
      <c r="H102" s="24">
        <v>172</v>
      </c>
      <c r="I102" s="24">
        <v>0</v>
      </c>
      <c r="J102" s="24">
        <v>0</v>
      </c>
      <c r="K102" s="24">
        <v>174</v>
      </c>
      <c r="L102" s="24">
        <v>165</v>
      </c>
      <c r="M102" s="19">
        <f t="shared" si="3"/>
        <v>511</v>
      </c>
      <c r="N102" s="19">
        <f t="shared" si="4"/>
        <v>3</v>
      </c>
      <c r="O102" s="19">
        <f t="shared" si="5"/>
        <v>170.33333333333334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466</v>
      </c>
      <c r="C103" s="22" t="s">
        <v>465</v>
      </c>
      <c r="E103" s="1" t="s">
        <v>947</v>
      </c>
      <c r="F103" s="1" t="s">
        <v>110</v>
      </c>
      <c r="G103" s="50">
        <v>170</v>
      </c>
      <c r="H103" s="50">
        <v>156</v>
      </c>
      <c r="I103" s="50">
        <v>0</v>
      </c>
      <c r="J103" s="50">
        <v>0</v>
      </c>
      <c r="K103" s="50">
        <v>0</v>
      </c>
      <c r="L103" s="50">
        <v>179</v>
      </c>
      <c r="M103" s="30">
        <f t="shared" si="3"/>
        <v>505</v>
      </c>
      <c r="N103" s="30">
        <f t="shared" si="4"/>
        <v>3</v>
      </c>
      <c r="O103" s="30">
        <f t="shared" si="5"/>
        <v>168.33333333333334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530</v>
      </c>
      <c r="C104" s="22" t="s">
        <v>529</v>
      </c>
      <c r="E104" s="1" t="s">
        <v>952</v>
      </c>
      <c r="F104" s="1" t="s">
        <v>110</v>
      </c>
      <c r="G104" s="50">
        <v>206</v>
      </c>
      <c r="H104" s="50">
        <v>173</v>
      </c>
      <c r="I104" s="50">
        <v>125</v>
      </c>
      <c r="J104" s="50">
        <v>0</v>
      </c>
      <c r="K104" s="50">
        <v>0</v>
      </c>
      <c r="L104" s="50">
        <v>0</v>
      </c>
      <c r="M104" s="30">
        <f t="shared" si="3"/>
        <v>504</v>
      </c>
      <c r="N104" s="30">
        <f t="shared" si="4"/>
        <v>3</v>
      </c>
      <c r="O104" s="30">
        <f t="shared" si="5"/>
        <v>168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470</v>
      </c>
      <c r="C105" s="22" t="s">
        <v>469</v>
      </c>
      <c r="E105" s="64" t="s">
        <v>947</v>
      </c>
      <c r="F105" s="64" t="s">
        <v>110</v>
      </c>
      <c r="G105" s="24">
        <v>0</v>
      </c>
      <c r="H105" s="24">
        <v>0</v>
      </c>
      <c r="I105" s="24">
        <v>188</v>
      </c>
      <c r="J105" s="24">
        <v>168</v>
      </c>
      <c r="K105" s="24">
        <v>136</v>
      </c>
      <c r="L105" s="24">
        <v>0</v>
      </c>
      <c r="M105" s="19">
        <f t="shared" si="3"/>
        <v>492</v>
      </c>
      <c r="N105" s="19">
        <f t="shared" si="4"/>
        <v>3</v>
      </c>
      <c r="O105" s="19">
        <f t="shared" si="5"/>
        <v>164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602</v>
      </c>
      <c r="C106" s="22" t="s">
        <v>601</v>
      </c>
      <c r="E106" s="64" t="s">
        <v>964</v>
      </c>
      <c r="F106" s="64" t="s">
        <v>110</v>
      </c>
      <c r="G106" s="24">
        <v>174</v>
      </c>
      <c r="H106" s="24">
        <v>175</v>
      </c>
      <c r="I106" s="24">
        <v>0</v>
      </c>
      <c r="J106" s="24">
        <v>0</v>
      </c>
      <c r="K106" s="24">
        <v>0</v>
      </c>
      <c r="L106" s="24">
        <v>129</v>
      </c>
      <c r="M106" s="19">
        <f t="shared" si="3"/>
        <v>478</v>
      </c>
      <c r="N106" s="19">
        <f t="shared" si="4"/>
        <v>3</v>
      </c>
      <c r="O106" s="19">
        <f t="shared" si="5"/>
        <v>159.33333333333334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488</v>
      </c>
      <c r="C107" s="22" t="s">
        <v>487</v>
      </c>
      <c r="E107" s="64" t="s">
        <v>949</v>
      </c>
      <c r="F107" s="64" t="s">
        <v>110</v>
      </c>
      <c r="G107" s="24">
        <v>132</v>
      </c>
      <c r="H107" s="24">
        <v>129</v>
      </c>
      <c r="I107" s="24">
        <v>103</v>
      </c>
      <c r="J107" s="24">
        <v>113</v>
      </c>
      <c r="K107" s="24">
        <v>0</v>
      </c>
      <c r="L107" s="24">
        <v>0</v>
      </c>
      <c r="M107" s="19">
        <f t="shared" si="3"/>
        <v>477</v>
      </c>
      <c r="N107" s="19">
        <f t="shared" si="4"/>
        <v>4</v>
      </c>
      <c r="O107" s="19">
        <f t="shared" si="5"/>
        <v>119.25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464</v>
      </c>
      <c r="C108" s="22" t="s">
        <v>463</v>
      </c>
      <c r="E108" s="1" t="s">
        <v>947</v>
      </c>
      <c r="F108" s="1" t="s">
        <v>110</v>
      </c>
      <c r="G108" s="50">
        <v>0</v>
      </c>
      <c r="H108" s="50">
        <v>0</v>
      </c>
      <c r="I108" s="50">
        <v>150</v>
      </c>
      <c r="J108" s="50">
        <v>193</v>
      </c>
      <c r="K108" s="50">
        <v>133</v>
      </c>
      <c r="L108" s="50">
        <v>0</v>
      </c>
      <c r="M108" s="30">
        <f t="shared" si="3"/>
        <v>476</v>
      </c>
      <c r="N108" s="30">
        <f t="shared" si="4"/>
        <v>3</v>
      </c>
      <c r="O108" s="30">
        <f t="shared" si="5"/>
        <v>158.66666666666666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612</v>
      </c>
      <c r="C109" s="22" t="s">
        <v>611</v>
      </c>
      <c r="E109" s="1" t="s">
        <v>964</v>
      </c>
      <c r="F109" s="1" t="s">
        <v>110</v>
      </c>
      <c r="G109" s="50">
        <v>142</v>
      </c>
      <c r="H109" s="50">
        <v>0</v>
      </c>
      <c r="I109" s="50">
        <v>0</v>
      </c>
      <c r="J109" s="50">
        <v>0</v>
      </c>
      <c r="K109" s="50">
        <v>172</v>
      </c>
      <c r="L109" s="50">
        <v>146</v>
      </c>
      <c r="M109" s="30">
        <f t="shared" si="3"/>
        <v>460</v>
      </c>
      <c r="N109" s="30">
        <f t="shared" si="4"/>
        <v>3</v>
      </c>
      <c r="O109" s="30">
        <f t="shared" si="5"/>
        <v>153.33333333333334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534</v>
      </c>
      <c r="C110" s="22" t="s">
        <v>533</v>
      </c>
      <c r="E110" s="64" t="s">
        <v>952</v>
      </c>
      <c r="F110" s="64" t="s">
        <v>110</v>
      </c>
      <c r="G110" s="24">
        <v>0</v>
      </c>
      <c r="H110" s="24">
        <v>0</v>
      </c>
      <c r="I110" s="24">
        <v>0</v>
      </c>
      <c r="J110" s="24">
        <v>147</v>
      </c>
      <c r="K110" s="24">
        <v>155</v>
      </c>
      <c r="L110" s="24">
        <v>153</v>
      </c>
      <c r="M110" s="19">
        <f t="shared" si="3"/>
        <v>455</v>
      </c>
      <c r="N110" s="19">
        <f t="shared" si="4"/>
        <v>3</v>
      </c>
      <c r="O110" s="19">
        <f t="shared" si="5"/>
        <v>151.66666666666666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592</v>
      </c>
      <c r="C111" s="22" t="s">
        <v>591</v>
      </c>
      <c r="E111" s="1" t="s">
        <v>964</v>
      </c>
      <c r="F111" s="1" t="s">
        <v>110</v>
      </c>
      <c r="G111" s="50">
        <v>0</v>
      </c>
      <c r="H111" s="50">
        <v>0</v>
      </c>
      <c r="I111" s="50">
        <v>153</v>
      </c>
      <c r="J111" s="50">
        <v>139</v>
      </c>
      <c r="K111" s="50">
        <v>0</v>
      </c>
      <c r="L111" s="50">
        <v>161</v>
      </c>
      <c r="M111" s="30">
        <f t="shared" si="3"/>
        <v>453</v>
      </c>
      <c r="N111" s="30">
        <f t="shared" si="4"/>
        <v>3</v>
      </c>
      <c r="O111" s="30">
        <f t="shared" si="5"/>
        <v>151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624</v>
      </c>
      <c r="C112" s="22" t="s">
        <v>623</v>
      </c>
      <c r="E112" s="64" t="s">
        <v>956</v>
      </c>
      <c r="F112" s="64" t="s">
        <v>110</v>
      </c>
      <c r="G112" s="24">
        <v>151</v>
      </c>
      <c r="H112" s="24">
        <v>146</v>
      </c>
      <c r="I112" s="24">
        <v>149</v>
      </c>
      <c r="J112" s="24">
        <v>0</v>
      </c>
      <c r="K112" s="24">
        <v>0</v>
      </c>
      <c r="L112" s="24">
        <v>0</v>
      </c>
      <c r="M112" s="19">
        <f t="shared" si="3"/>
        <v>446</v>
      </c>
      <c r="N112" s="19">
        <f t="shared" si="4"/>
        <v>3</v>
      </c>
      <c r="O112" s="19">
        <f t="shared" si="5"/>
        <v>148.66666666666666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634</v>
      </c>
      <c r="C113" s="22" t="s">
        <v>633</v>
      </c>
      <c r="E113" s="64" t="s">
        <v>956</v>
      </c>
      <c r="F113" s="64" t="s">
        <v>110</v>
      </c>
      <c r="G113" s="24">
        <v>0</v>
      </c>
      <c r="H113" s="24">
        <v>0</v>
      </c>
      <c r="I113" s="24">
        <v>0</v>
      </c>
      <c r="J113" s="24">
        <v>151</v>
      </c>
      <c r="K113" s="24">
        <v>129</v>
      </c>
      <c r="L113" s="24">
        <v>162</v>
      </c>
      <c r="M113" s="19">
        <f t="shared" si="3"/>
        <v>442</v>
      </c>
      <c r="N113" s="19">
        <f t="shared" si="4"/>
        <v>3</v>
      </c>
      <c r="O113" s="19">
        <f t="shared" si="5"/>
        <v>147.33333333333334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580</v>
      </c>
      <c r="C114" s="22" t="s">
        <v>579</v>
      </c>
      <c r="E114" s="1" t="s">
        <v>954</v>
      </c>
      <c r="F114" s="1" t="s">
        <v>110</v>
      </c>
      <c r="G114" s="50">
        <v>157</v>
      </c>
      <c r="H114" s="50">
        <v>116</v>
      </c>
      <c r="I114" s="50">
        <v>0</v>
      </c>
      <c r="J114" s="50">
        <v>0</v>
      </c>
      <c r="K114" s="50">
        <v>0</v>
      </c>
      <c r="L114" s="50">
        <v>161</v>
      </c>
      <c r="M114" s="30">
        <f t="shared" si="3"/>
        <v>434</v>
      </c>
      <c r="N114" s="30">
        <f t="shared" si="4"/>
        <v>3</v>
      </c>
      <c r="O114" s="30">
        <f t="shared" si="5"/>
        <v>144.66666666666666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492</v>
      </c>
      <c r="C115" s="22" t="s">
        <v>491</v>
      </c>
      <c r="E115" s="1" t="s">
        <v>949</v>
      </c>
      <c r="F115" s="1" t="s">
        <v>110</v>
      </c>
      <c r="G115" s="50">
        <v>0</v>
      </c>
      <c r="H115" s="50">
        <v>0</v>
      </c>
      <c r="I115" s="50">
        <v>108</v>
      </c>
      <c r="J115" s="50">
        <v>0</v>
      </c>
      <c r="K115" s="50">
        <v>159</v>
      </c>
      <c r="L115" s="50">
        <v>132</v>
      </c>
      <c r="M115" s="30">
        <f t="shared" si="3"/>
        <v>399</v>
      </c>
      <c r="N115" s="30">
        <f t="shared" si="4"/>
        <v>3</v>
      </c>
      <c r="O115" s="30">
        <f t="shared" si="5"/>
        <v>133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556</v>
      </c>
      <c r="C116" s="22" t="s">
        <v>555</v>
      </c>
      <c r="E116" s="1" t="s">
        <v>953</v>
      </c>
      <c r="F116" s="1" t="s">
        <v>110</v>
      </c>
      <c r="G116" s="50">
        <v>0</v>
      </c>
      <c r="H116" s="50">
        <v>0</v>
      </c>
      <c r="I116" s="50">
        <v>203</v>
      </c>
      <c r="J116" s="50">
        <v>171</v>
      </c>
      <c r="K116" s="50">
        <v>0</v>
      </c>
      <c r="L116" s="50">
        <v>0</v>
      </c>
      <c r="M116" s="30">
        <f t="shared" si="3"/>
        <v>374</v>
      </c>
      <c r="N116" s="30">
        <f t="shared" si="4"/>
        <v>2</v>
      </c>
      <c r="O116" s="30">
        <f t="shared" si="5"/>
        <v>187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596</v>
      </c>
      <c r="C117" s="22" t="s">
        <v>595</v>
      </c>
      <c r="E117" s="1" t="s">
        <v>955</v>
      </c>
      <c r="F117" s="1" t="s">
        <v>110</v>
      </c>
      <c r="G117" s="50">
        <v>190</v>
      </c>
      <c r="H117" s="50">
        <v>151</v>
      </c>
      <c r="I117" s="50">
        <v>0</v>
      </c>
      <c r="J117" s="50">
        <v>0</v>
      </c>
      <c r="K117" s="50">
        <v>0</v>
      </c>
      <c r="L117" s="50">
        <v>0</v>
      </c>
      <c r="M117" s="30">
        <f t="shared" si="3"/>
        <v>341</v>
      </c>
      <c r="N117" s="30">
        <f t="shared" si="4"/>
        <v>2</v>
      </c>
      <c r="O117" s="30">
        <f t="shared" si="5"/>
        <v>170.5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478</v>
      </c>
      <c r="C118" s="22" t="s">
        <v>477</v>
      </c>
      <c r="E118" s="1" t="s">
        <v>947</v>
      </c>
      <c r="F118" s="1" t="s">
        <v>110</v>
      </c>
      <c r="G118" s="50">
        <v>187</v>
      </c>
      <c r="H118" s="50">
        <v>149</v>
      </c>
      <c r="I118" s="50">
        <v>0</v>
      </c>
      <c r="J118" s="50">
        <v>0</v>
      </c>
      <c r="K118" s="50">
        <v>0</v>
      </c>
      <c r="L118" s="50">
        <v>0</v>
      </c>
      <c r="M118" s="30">
        <f t="shared" si="3"/>
        <v>336</v>
      </c>
      <c r="N118" s="30">
        <f t="shared" si="4"/>
        <v>2</v>
      </c>
      <c r="O118" s="30">
        <f t="shared" si="5"/>
        <v>168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718</v>
      </c>
      <c r="C119" s="22" t="s">
        <v>717</v>
      </c>
      <c r="E119" s="1" t="s">
        <v>960</v>
      </c>
      <c r="F119" s="1" t="s">
        <v>110</v>
      </c>
      <c r="G119" s="50">
        <v>0</v>
      </c>
      <c r="H119" s="50">
        <v>0</v>
      </c>
      <c r="I119" s="50">
        <v>0</v>
      </c>
      <c r="J119" s="50">
        <v>189</v>
      </c>
      <c r="K119" s="50">
        <v>139</v>
      </c>
      <c r="L119" s="50">
        <v>0</v>
      </c>
      <c r="M119" s="30">
        <f t="shared" si="3"/>
        <v>328</v>
      </c>
      <c r="N119" s="30">
        <f t="shared" si="4"/>
        <v>2</v>
      </c>
      <c r="O119" s="30">
        <f t="shared" si="5"/>
        <v>164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710</v>
      </c>
      <c r="C120" s="22" t="s">
        <v>709</v>
      </c>
      <c r="E120" s="1" t="s">
        <v>960</v>
      </c>
      <c r="F120" s="1" t="s">
        <v>110</v>
      </c>
      <c r="G120" s="50">
        <v>0</v>
      </c>
      <c r="H120" s="50">
        <v>155</v>
      </c>
      <c r="I120" s="50">
        <v>0</v>
      </c>
      <c r="J120" s="50">
        <v>0</v>
      </c>
      <c r="K120" s="50">
        <v>0</v>
      </c>
      <c r="L120" s="50">
        <v>161</v>
      </c>
      <c r="M120" s="30">
        <f t="shared" si="3"/>
        <v>316</v>
      </c>
      <c r="N120" s="30">
        <f t="shared" si="4"/>
        <v>2</v>
      </c>
      <c r="O120" s="30">
        <f t="shared" si="5"/>
        <v>158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728</v>
      </c>
      <c r="C121" s="22" t="s">
        <v>727</v>
      </c>
      <c r="E121" s="1" t="s">
        <v>960</v>
      </c>
      <c r="F121" s="1" t="s">
        <v>110</v>
      </c>
      <c r="G121" s="50">
        <v>0</v>
      </c>
      <c r="H121" s="50">
        <v>0</v>
      </c>
      <c r="I121" s="50">
        <v>199</v>
      </c>
      <c r="J121" s="50">
        <v>0</v>
      </c>
      <c r="K121" s="50">
        <v>0</v>
      </c>
      <c r="L121" s="50">
        <v>0</v>
      </c>
      <c r="M121" s="30">
        <f t="shared" si="3"/>
        <v>199</v>
      </c>
      <c r="N121" s="30">
        <f t="shared" si="4"/>
        <v>1</v>
      </c>
      <c r="O121" s="30">
        <f t="shared" si="5"/>
        <v>199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694</v>
      </c>
      <c r="C122" s="22" t="s">
        <v>693</v>
      </c>
      <c r="E122" s="1" t="s">
        <v>959</v>
      </c>
      <c r="F122" s="1" t="s">
        <v>110</v>
      </c>
      <c r="G122" s="50">
        <v>0</v>
      </c>
      <c r="H122" s="50">
        <v>0</v>
      </c>
      <c r="I122" s="50">
        <v>0</v>
      </c>
      <c r="J122" s="50">
        <v>0</v>
      </c>
      <c r="K122" s="50">
        <v>122</v>
      </c>
      <c r="L122" s="50">
        <v>0</v>
      </c>
      <c r="M122" s="30">
        <f t="shared" si="3"/>
        <v>122</v>
      </c>
      <c r="N122" s="30">
        <f t="shared" si="4"/>
        <v>1</v>
      </c>
      <c r="O122" s="30">
        <f t="shared" si="5"/>
        <v>122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424</v>
      </c>
      <c r="C123" s="22" t="s">
        <v>423</v>
      </c>
      <c r="E123" s="1" t="s">
        <v>945</v>
      </c>
      <c r="F123" s="1" t="s">
        <v>110</v>
      </c>
      <c r="G123" s="50">
        <v>0</v>
      </c>
      <c r="H123" s="50">
        <v>110</v>
      </c>
      <c r="I123" s="50">
        <v>0</v>
      </c>
      <c r="J123" s="50">
        <v>0</v>
      </c>
      <c r="K123" s="50">
        <v>0</v>
      </c>
      <c r="L123" s="50">
        <v>0</v>
      </c>
      <c r="M123" s="30">
        <f t="shared" si="3"/>
        <v>110</v>
      </c>
      <c r="N123" s="30">
        <f t="shared" si="4"/>
        <v>1</v>
      </c>
      <c r="O123" s="30">
        <f t="shared" si="5"/>
        <v>110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696</v>
      </c>
      <c r="C124" s="22" t="s">
        <v>695</v>
      </c>
      <c r="E124" s="1" t="s">
        <v>959</v>
      </c>
      <c r="F124" s="1" t="s">
        <v>110</v>
      </c>
      <c r="G124" s="50">
        <v>0</v>
      </c>
      <c r="H124" s="50">
        <v>0</v>
      </c>
      <c r="I124" s="50">
        <v>0</v>
      </c>
      <c r="J124" s="50">
        <v>0</v>
      </c>
      <c r="K124" s="50">
        <v>110</v>
      </c>
      <c r="L124" s="50">
        <v>0</v>
      </c>
      <c r="M124" s="30">
        <f t="shared" si="3"/>
        <v>110</v>
      </c>
      <c r="N124" s="30">
        <f t="shared" si="4"/>
        <v>1</v>
      </c>
      <c r="O124" s="30">
        <f t="shared" si="5"/>
        <v>110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452</v>
      </c>
      <c r="C125" s="22" t="s">
        <v>451</v>
      </c>
      <c r="E125" s="1" t="s">
        <v>946</v>
      </c>
      <c r="F125" s="1" t="s">
        <v>110</v>
      </c>
      <c r="G125" s="50">
        <v>71</v>
      </c>
      <c r="H125" s="50">
        <v>33</v>
      </c>
      <c r="I125" s="50">
        <v>0</v>
      </c>
      <c r="J125" s="50">
        <v>0</v>
      </c>
      <c r="K125" s="50">
        <v>0</v>
      </c>
      <c r="L125" s="50">
        <v>0</v>
      </c>
      <c r="M125" s="30">
        <f t="shared" si="3"/>
        <v>104</v>
      </c>
      <c r="N125" s="30">
        <f t="shared" si="4"/>
        <v>2</v>
      </c>
      <c r="O125" s="30">
        <f t="shared" si="5"/>
        <v>52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486</v>
      </c>
      <c r="C126" s="22" t="s">
        <v>485</v>
      </c>
      <c r="E126" s="1" t="s">
        <v>949</v>
      </c>
      <c r="F126" s="1" t="s">
        <v>110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0">
        <f t="shared" si="3"/>
        <v>0</v>
      </c>
      <c r="N126" s="30">
        <f t="shared" si="4"/>
        <v>0</v>
      </c>
      <c r="O126" s="30">
        <f t="shared" si="5"/>
        <v>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528</v>
      </c>
      <c r="C127" s="22" t="s">
        <v>527</v>
      </c>
      <c r="E127" s="64" t="s">
        <v>952</v>
      </c>
      <c r="F127" s="64" t="s">
        <v>110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19">
        <f t="shared" si="3"/>
        <v>0</v>
      </c>
      <c r="N127" s="19">
        <f t="shared" si="4"/>
        <v>0</v>
      </c>
      <c r="O127" s="19">
        <f t="shared" si="5"/>
        <v>0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514</v>
      </c>
      <c r="C128" s="22" t="s">
        <v>513</v>
      </c>
      <c r="E128" s="1" t="s">
        <v>951</v>
      </c>
      <c r="F128" s="1" t="s">
        <v>110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0">
        <f t="shared" si="3"/>
        <v>0</v>
      </c>
      <c r="N128" s="30">
        <f t="shared" si="4"/>
        <v>0</v>
      </c>
      <c r="O128" s="30">
        <f t="shared" si="5"/>
        <v>0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558</v>
      </c>
      <c r="C129" s="22" t="s">
        <v>557</v>
      </c>
      <c r="E129" s="64" t="s">
        <v>953</v>
      </c>
      <c r="F129" s="64" t="s">
        <v>110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19">
        <f t="shared" si="3"/>
        <v>0</v>
      </c>
      <c r="N129" s="19">
        <f t="shared" si="4"/>
        <v>0</v>
      </c>
      <c r="O129" s="19">
        <f t="shared" si="5"/>
        <v>0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518</v>
      </c>
      <c r="C130" s="22" t="s">
        <v>517</v>
      </c>
      <c r="E130" s="1" t="s">
        <v>951</v>
      </c>
      <c r="F130" s="1" t="s">
        <v>110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0">
        <f t="shared" si="3"/>
        <v>0</v>
      </c>
      <c r="N130" s="30">
        <f t="shared" si="4"/>
        <v>0</v>
      </c>
      <c r="O130" s="30">
        <f t="shared" si="5"/>
        <v>0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454</v>
      </c>
      <c r="C131" s="22" t="s">
        <v>453</v>
      </c>
      <c r="E131" s="1" t="s">
        <v>946</v>
      </c>
      <c r="F131" s="1" t="s">
        <v>110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30">
        <f t="shared" si="3"/>
        <v>0</v>
      </c>
      <c r="N131" s="30">
        <f t="shared" si="4"/>
        <v>0</v>
      </c>
      <c r="O131" s="30">
        <f t="shared" si="5"/>
        <v>0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506</v>
      </c>
      <c r="C132" s="22" t="s">
        <v>505</v>
      </c>
      <c r="E132" s="1" t="s">
        <v>949</v>
      </c>
      <c r="F132" s="1" t="s">
        <v>110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0">
        <f t="shared" si="3"/>
        <v>0</v>
      </c>
      <c r="N132" s="30">
        <f t="shared" si="4"/>
        <v>0</v>
      </c>
      <c r="O132" s="30">
        <f t="shared" si="5"/>
        <v>0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C133" s="22" t="s">
        <v>110</v>
      </c>
      <c r="E133" s="1" t="s">
        <v>948</v>
      </c>
      <c r="F133" s="1" t="s">
        <v>110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30">
        <f t="shared" si="3"/>
        <v>0</v>
      </c>
      <c r="N133" s="30">
        <f t="shared" si="4"/>
        <v>0</v>
      </c>
      <c r="O133" s="30">
        <f t="shared" si="5"/>
        <v>0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C134" s="22" t="s">
        <v>110</v>
      </c>
      <c r="E134" s="64" t="s">
        <v>948</v>
      </c>
      <c r="F134" s="64" t="s">
        <v>110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0</v>
      </c>
      <c r="M134" s="19">
        <f t="shared" si="3"/>
        <v>0</v>
      </c>
      <c r="N134" s="19">
        <f t="shared" si="4"/>
        <v>0</v>
      </c>
      <c r="O134" s="19">
        <f t="shared" si="5"/>
        <v>0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C135" s="22" t="s">
        <v>110</v>
      </c>
      <c r="E135" s="64" t="s">
        <v>740</v>
      </c>
      <c r="F135" s="64" t="s">
        <v>110</v>
      </c>
      <c r="G135" s="24"/>
      <c r="H135" s="24"/>
      <c r="I135" s="24"/>
      <c r="J135" s="24"/>
      <c r="K135" s="24"/>
      <c r="L135" s="24"/>
      <c r="M135" s="19">
        <f t="shared" si="3"/>
        <v>0</v>
      </c>
      <c r="N135" s="19">
        <f t="shared" si="4"/>
        <v>0</v>
      </c>
      <c r="O135" s="19">
        <f t="shared" si="5"/>
        <v>0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C136" s="22" t="s">
        <v>110</v>
      </c>
      <c r="E136" s="64" t="s">
        <v>740</v>
      </c>
      <c r="F136" s="64" t="s">
        <v>110</v>
      </c>
      <c r="G136" s="24"/>
      <c r="H136" s="24"/>
      <c r="I136" s="24"/>
      <c r="J136" s="24"/>
      <c r="K136" s="24"/>
      <c r="L136" s="24"/>
      <c r="M136" s="19">
        <f t="shared" si="3"/>
        <v>0</v>
      </c>
      <c r="N136" s="19">
        <f t="shared" si="4"/>
        <v>0</v>
      </c>
      <c r="O136" s="19">
        <f t="shared" si="5"/>
        <v>0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C137" s="22" t="s">
        <v>110</v>
      </c>
      <c r="E137" s="1" t="s">
        <v>740</v>
      </c>
      <c r="F137" s="1" t="s">
        <v>110</v>
      </c>
      <c r="G137" s="50"/>
      <c r="H137" s="50"/>
      <c r="I137" s="50"/>
      <c r="J137" s="50"/>
      <c r="K137" s="50"/>
      <c r="L137" s="50"/>
      <c r="M137" s="30">
        <f t="shared" si="3"/>
        <v>0</v>
      </c>
      <c r="N137" s="30">
        <f t="shared" si="4"/>
        <v>0</v>
      </c>
      <c r="O137" s="30">
        <f t="shared" si="5"/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C138" s="22" t="s">
        <v>110</v>
      </c>
      <c r="E138" s="1" t="s">
        <v>948</v>
      </c>
      <c r="F138" s="1" t="s">
        <v>110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0">
        <f t="shared" si="3"/>
        <v>0</v>
      </c>
      <c r="N138" s="30">
        <f t="shared" si="4"/>
        <v>0</v>
      </c>
      <c r="O138" s="30">
        <f t="shared" si="5"/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C139" s="22" t="s">
        <v>110</v>
      </c>
      <c r="E139" s="1" t="s">
        <v>948</v>
      </c>
      <c r="F139" s="1" t="s">
        <v>110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0">
        <f t="shared" si="3"/>
        <v>0</v>
      </c>
      <c r="N139" s="30">
        <f t="shared" si="4"/>
        <v>0</v>
      </c>
      <c r="O139" s="30">
        <f t="shared" si="5"/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C140" s="22" t="s">
        <v>110</v>
      </c>
      <c r="E140" s="1" t="s">
        <v>948</v>
      </c>
      <c r="F140" s="1" t="s">
        <v>110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30">
        <f t="shared" si="3"/>
        <v>0</v>
      </c>
      <c r="N140" s="30">
        <f t="shared" si="4"/>
        <v>0</v>
      </c>
      <c r="O140" s="30">
        <f t="shared" si="5"/>
        <v>0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C141" s="22" t="s">
        <v>110</v>
      </c>
      <c r="E141" s="1" t="s">
        <v>741</v>
      </c>
      <c r="F141" s="1" t="s">
        <v>110</v>
      </c>
      <c r="G141" s="50"/>
      <c r="H141" s="50"/>
      <c r="I141" s="50"/>
      <c r="J141" s="50"/>
      <c r="K141" s="50"/>
      <c r="L141" s="50"/>
      <c r="M141" s="30">
        <f t="shared" ref="M141:M204" si="6">SUM(G141:L141)</f>
        <v>0</v>
      </c>
      <c r="N141" s="30">
        <f t="shared" ref="N141:N204" si="7">COUNTIF(G141:L141, "&gt;0" )</f>
        <v>0</v>
      </c>
      <c r="O141" s="30">
        <f t="shared" ref="O141:O204" si="8">IF(N141=0,0,M141/N141)</f>
        <v>0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C142" s="22" t="s">
        <v>110</v>
      </c>
      <c r="E142" s="64" t="s">
        <v>741</v>
      </c>
      <c r="F142" s="64" t="s">
        <v>110</v>
      </c>
      <c r="G142" s="24"/>
      <c r="H142" s="24"/>
      <c r="I142" s="24"/>
      <c r="J142" s="24"/>
      <c r="K142" s="24"/>
      <c r="L142" s="24"/>
      <c r="M142" s="19">
        <f t="shared" si="6"/>
        <v>0</v>
      </c>
      <c r="N142" s="19">
        <f t="shared" si="7"/>
        <v>0</v>
      </c>
      <c r="O142" s="19">
        <f t="shared" si="8"/>
        <v>0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C143" s="22" t="s">
        <v>110</v>
      </c>
      <c r="E143" s="1" t="s">
        <v>741</v>
      </c>
      <c r="F143" s="1" t="s">
        <v>110</v>
      </c>
      <c r="G143" s="50"/>
      <c r="H143" s="50"/>
      <c r="I143" s="50"/>
      <c r="J143" s="50"/>
      <c r="K143" s="50"/>
      <c r="L143" s="50"/>
      <c r="M143" s="30">
        <f t="shared" si="6"/>
        <v>0</v>
      </c>
      <c r="N143" s="30">
        <f t="shared" si="7"/>
        <v>0</v>
      </c>
      <c r="O143" s="30">
        <f t="shared" si="8"/>
        <v>0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C144" s="22" t="s">
        <v>110</v>
      </c>
      <c r="E144" s="1" t="s">
        <v>742</v>
      </c>
      <c r="F144" s="1" t="s">
        <v>110</v>
      </c>
      <c r="G144" s="50"/>
      <c r="H144" s="50"/>
      <c r="I144" s="50"/>
      <c r="J144" s="50"/>
      <c r="K144" s="50"/>
      <c r="L144" s="50"/>
      <c r="M144" s="30">
        <f t="shared" si="6"/>
        <v>0</v>
      </c>
      <c r="N144" s="30">
        <f t="shared" si="7"/>
        <v>0</v>
      </c>
      <c r="O144" s="30">
        <f t="shared" si="8"/>
        <v>0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C145" s="22" t="s">
        <v>110</v>
      </c>
      <c r="E145" s="1" t="s">
        <v>742</v>
      </c>
      <c r="F145" s="1" t="s">
        <v>110</v>
      </c>
      <c r="G145" s="50"/>
      <c r="H145" s="50"/>
      <c r="I145" s="50"/>
      <c r="J145" s="50"/>
      <c r="K145" s="50"/>
      <c r="L145" s="50"/>
      <c r="M145" s="30">
        <f t="shared" si="6"/>
        <v>0</v>
      </c>
      <c r="N145" s="30">
        <f t="shared" si="7"/>
        <v>0</v>
      </c>
      <c r="O145" s="30">
        <f t="shared" si="8"/>
        <v>0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C146" s="22" t="s">
        <v>110</v>
      </c>
      <c r="E146" s="1" t="s">
        <v>742</v>
      </c>
      <c r="F146" s="1" t="s">
        <v>110</v>
      </c>
      <c r="G146" s="50"/>
      <c r="H146" s="50"/>
      <c r="I146" s="50"/>
      <c r="J146" s="50"/>
      <c r="K146" s="50"/>
      <c r="L146" s="50"/>
      <c r="M146" s="30">
        <f t="shared" si="6"/>
        <v>0</v>
      </c>
      <c r="N146" s="30">
        <f t="shared" si="7"/>
        <v>0</v>
      </c>
      <c r="O146" s="30">
        <f t="shared" si="8"/>
        <v>0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C147" s="22" t="s">
        <v>110</v>
      </c>
      <c r="E147" s="1" t="s">
        <v>743</v>
      </c>
      <c r="F147" s="1" t="s">
        <v>110</v>
      </c>
      <c r="G147" s="50"/>
      <c r="H147" s="50"/>
      <c r="I147" s="50"/>
      <c r="J147" s="50"/>
      <c r="K147" s="50"/>
      <c r="L147" s="50"/>
      <c r="M147" s="30">
        <f t="shared" si="6"/>
        <v>0</v>
      </c>
      <c r="N147" s="30">
        <f t="shared" si="7"/>
        <v>0</v>
      </c>
      <c r="O147" s="30">
        <f t="shared" si="8"/>
        <v>0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C148" s="22" t="s">
        <v>110</v>
      </c>
      <c r="E148" s="1" t="s">
        <v>743</v>
      </c>
      <c r="F148" s="1" t="s">
        <v>110</v>
      </c>
      <c r="G148" s="50"/>
      <c r="H148" s="50"/>
      <c r="I148" s="50"/>
      <c r="J148" s="50"/>
      <c r="K148" s="50"/>
      <c r="L148" s="50"/>
      <c r="M148" s="30">
        <f t="shared" si="6"/>
        <v>0</v>
      </c>
      <c r="N148" s="30">
        <f t="shared" si="7"/>
        <v>0</v>
      </c>
      <c r="O148" s="30">
        <f t="shared" si="8"/>
        <v>0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C149" s="22" t="s">
        <v>110</v>
      </c>
      <c r="E149" s="1" t="s">
        <v>743</v>
      </c>
      <c r="F149" s="1" t="s">
        <v>110</v>
      </c>
      <c r="G149" s="50"/>
      <c r="H149" s="50"/>
      <c r="I149" s="50"/>
      <c r="J149" s="50"/>
      <c r="K149" s="50"/>
      <c r="L149" s="50"/>
      <c r="M149" s="30">
        <f t="shared" si="6"/>
        <v>0</v>
      </c>
      <c r="N149" s="30">
        <f t="shared" si="7"/>
        <v>0</v>
      </c>
      <c r="O149" s="30">
        <f t="shared" si="8"/>
        <v>0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C150" s="22" t="s">
        <v>110</v>
      </c>
      <c r="E150" s="64" t="s">
        <v>948</v>
      </c>
      <c r="F150" s="64" t="s">
        <v>110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19">
        <f t="shared" si="6"/>
        <v>0</v>
      </c>
      <c r="N150" s="19">
        <f t="shared" si="7"/>
        <v>0</v>
      </c>
      <c r="O150" s="19">
        <f t="shared" si="8"/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C151" s="22" t="s">
        <v>110</v>
      </c>
      <c r="E151" s="64" t="s">
        <v>745</v>
      </c>
      <c r="F151" s="64" t="s">
        <v>110</v>
      </c>
      <c r="G151" s="24"/>
      <c r="H151" s="24"/>
      <c r="I151" s="24"/>
      <c r="J151" s="24"/>
      <c r="K151" s="24"/>
      <c r="L151" s="24"/>
      <c r="M151" s="19">
        <f t="shared" si="6"/>
        <v>0</v>
      </c>
      <c r="N151" s="19">
        <f t="shared" si="7"/>
        <v>0</v>
      </c>
      <c r="O151" s="19">
        <f t="shared" si="8"/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C152" s="22" t="s">
        <v>110</v>
      </c>
      <c r="E152" s="1" t="s">
        <v>745</v>
      </c>
      <c r="F152" s="1" t="s">
        <v>110</v>
      </c>
      <c r="G152" s="50"/>
      <c r="H152" s="50"/>
      <c r="I152" s="50"/>
      <c r="J152" s="50"/>
      <c r="K152" s="50"/>
      <c r="L152" s="50"/>
      <c r="M152" s="30">
        <f t="shared" si="6"/>
        <v>0</v>
      </c>
      <c r="N152" s="30">
        <f t="shared" si="7"/>
        <v>0</v>
      </c>
      <c r="O152" s="30">
        <f t="shared" si="8"/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C153" s="22" t="s">
        <v>110</v>
      </c>
      <c r="E153" s="1" t="s">
        <v>745</v>
      </c>
      <c r="F153" s="1" t="s">
        <v>110</v>
      </c>
      <c r="G153" s="50"/>
      <c r="H153" s="50"/>
      <c r="I153" s="50"/>
      <c r="J153" s="50"/>
      <c r="K153" s="50"/>
      <c r="L153" s="50"/>
      <c r="M153" s="30">
        <f t="shared" si="6"/>
        <v>0</v>
      </c>
      <c r="N153" s="30">
        <f t="shared" si="7"/>
        <v>0</v>
      </c>
      <c r="O153" s="30">
        <f t="shared" si="8"/>
        <v>0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C154" s="22" t="s">
        <v>110</v>
      </c>
      <c r="E154" s="1" t="s">
        <v>746</v>
      </c>
      <c r="F154" s="1" t="s">
        <v>110</v>
      </c>
      <c r="G154" s="50"/>
      <c r="H154" s="50"/>
      <c r="I154" s="50"/>
      <c r="J154" s="50"/>
      <c r="K154" s="50"/>
      <c r="L154" s="50"/>
      <c r="M154" s="30">
        <f t="shared" si="6"/>
        <v>0</v>
      </c>
      <c r="N154" s="30">
        <f t="shared" si="7"/>
        <v>0</v>
      </c>
      <c r="O154" s="30">
        <f t="shared" si="8"/>
        <v>0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C155" s="22" t="s">
        <v>110</v>
      </c>
      <c r="E155" s="1" t="s">
        <v>746</v>
      </c>
      <c r="F155" s="1" t="s">
        <v>110</v>
      </c>
      <c r="G155" s="50"/>
      <c r="H155" s="50"/>
      <c r="I155" s="50"/>
      <c r="J155" s="50"/>
      <c r="K155" s="50"/>
      <c r="L155" s="50"/>
      <c r="M155" s="30">
        <f t="shared" si="6"/>
        <v>0</v>
      </c>
      <c r="N155" s="30">
        <f t="shared" si="7"/>
        <v>0</v>
      </c>
      <c r="O155" s="30">
        <f t="shared" si="8"/>
        <v>0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C156" s="22" t="s">
        <v>110</v>
      </c>
      <c r="E156" s="1" t="s">
        <v>746</v>
      </c>
      <c r="F156" s="1" t="s">
        <v>110</v>
      </c>
      <c r="G156" s="50"/>
      <c r="H156" s="50"/>
      <c r="I156" s="50"/>
      <c r="J156" s="50"/>
      <c r="K156" s="50"/>
      <c r="L156" s="50"/>
      <c r="M156" s="30">
        <f t="shared" si="6"/>
        <v>0</v>
      </c>
      <c r="N156" s="30">
        <f t="shared" si="7"/>
        <v>0</v>
      </c>
      <c r="O156" s="30">
        <f t="shared" si="8"/>
        <v>0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C157" s="22" t="s">
        <v>110</v>
      </c>
      <c r="E157" s="1" t="s">
        <v>747</v>
      </c>
      <c r="F157" s="1" t="s">
        <v>110</v>
      </c>
      <c r="G157" s="50"/>
      <c r="H157" s="50"/>
      <c r="I157" s="50"/>
      <c r="J157" s="50"/>
      <c r="K157" s="50"/>
      <c r="L157" s="50"/>
      <c r="M157" s="30">
        <f t="shared" si="6"/>
        <v>0</v>
      </c>
      <c r="N157" s="30">
        <f t="shared" si="7"/>
        <v>0</v>
      </c>
      <c r="O157" s="30">
        <f t="shared" si="8"/>
        <v>0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C158" s="22" t="s">
        <v>110</v>
      </c>
      <c r="E158" s="64" t="s">
        <v>747</v>
      </c>
      <c r="F158" s="64" t="s">
        <v>110</v>
      </c>
      <c r="G158" s="24"/>
      <c r="H158" s="24"/>
      <c r="I158" s="24"/>
      <c r="J158" s="24"/>
      <c r="K158" s="24"/>
      <c r="L158" s="24"/>
      <c r="M158" s="19">
        <f t="shared" si="6"/>
        <v>0</v>
      </c>
      <c r="N158" s="19">
        <f t="shared" si="7"/>
        <v>0</v>
      </c>
      <c r="O158" s="19">
        <f t="shared" si="8"/>
        <v>0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C159" s="22" t="s">
        <v>110</v>
      </c>
      <c r="E159" s="64" t="s">
        <v>747</v>
      </c>
      <c r="F159" s="64" t="s">
        <v>110</v>
      </c>
      <c r="G159" s="24"/>
      <c r="H159" s="24"/>
      <c r="I159" s="24"/>
      <c r="J159" s="24"/>
      <c r="K159" s="24"/>
      <c r="L159" s="24"/>
      <c r="M159" s="19">
        <f t="shared" si="6"/>
        <v>0</v>
      </c>
      <c r="N159" s="19">
        <f t="shared" si="7"/>
        <v>0</v>
      </c>
      <c r="O159" s="19">
        <f t="shared" si="8"/>
        <v>0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C160" s="22" t="s">
        <v>110</v>
      </c>
      <c r="E160" s="64" t="s">
        <v>948</v>
      </c>
      <c r="F160" s="64" t="s">
        <v>110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19">
        <f t="shared" si="6"/>
        <v>0</v>
      </c>
      <c r="N160" s="19">
        <f t="shared" si="7"/>
        <v>0</v>
      </c>
      <c r="O160" s="19">
        <f t="shared" si="8"/>
        <v>0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C161" s="22" t="s">
        <v>110</v>
      </c>
      <c r="E161" s="1" t="s">
        <v>948</v>
      </c>
      <c r="F161" s="1" t="s">
        <v>110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0">
        <f t="shared" si="6"/>
        <v>0</v>
      </c>
      <c r="N161" s="30">
        <f t="shared" si="7"/>
        <v>0</v>
      </c>
      <c r="O161" s="30">
        <f t="shared" si="8"/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C162" s="22" t="s">
        <v>110</v>
      </c>
      <c r="E162" s="1" t="s">
        <v>748</v>
      </c>
      <c r="F162" s="1" t="s">
        <v>110</v>
      </c>
      <c r="G162" s="50"/>
      <c r="H162" s="50"/>
      <c r="I162" s="50"/>
      <c r="J162" s="50"/>
      <c r="K162" s="50"/>
      <c r="L162" s="50"/>
      <c r="M162" s="30">
        <f t="shared" si="6"/>
        <v>0</v>
      </c>
      <c r="N162" s="30">
        <f t="shared" si="7"/>
        <v>0</v>
      </c>
      <c r="O162" s="30">
        <f t="shared" si="8"/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C163" s="22" t="s">
        <v>110</v>
      </c>
      <c r="E163" s="1" t="s">
        <v>748</v>
      </c>
      <c r="F163" s="1" t="s">
        <v>110</v>
      </c>
      <c r="G163" s="50"/>
      <c r="H163" s="50"/>
      <c r="I163" s="50"/>
      <c r="J163" s="50"/>
      <c r="K163" s="50"/>
      <c r="L163" s="50"/>
      <c r="M163" s="30">
        <f t="shared" si="6"/>
        <v>0</v>
      </c>
      <c r="N163" s="30">
        <f t="shared" si="7"/>
        <v>0</v>
      </c>
      <c r="O163" s="30">
        <f t="shared" si="8"/>
        <v>0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C164" s="22" t="s">
        <v>110</v>
      </c>
      <c r="E164" s="1" t="s">
        <v>748</v>
      </c>
      <c r="F164" s="1" t="s">
        <v>110</v>
      </c>
      <c r="G164" s="50"/>
      <c r="H164" s="50"/>
      <c r="I164" s="50"/>
      <c r="J164" s="50"/>
      <c r="K164" s="50"/>
      <c r="L164" s="50"/>
      <c r="M164" s="30">
        <f t="shared" si="6"/>
        <v>0</v>
      </c>
      <c r="N164" s="30">
        <f t="shared" si="7"/>
        <v>0</v>
      </c>
      <c r="O164" s="30">
        <f t="shared" si="8"/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C165" s="22" t="s">
        <v>110</v>
      </c>
      <c r="E165" s="64" t="s">
        <v>948</v>
      </c>
      <c r="F165" s="64" t="s">
        <v>110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19">
        <f t="shared" si="6"/>
        <v>0</v>
      </c>
      <c r="N165" s="19">
        <f t="shared" si="7"/>
        <v>0</v>
      </c>
      <c r="O165" s="19">
        <f t="shared" si="8"/>
        <v>0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C166" s="22" t="s">
        <v>110</v>
      </c>
      <c r="E166" s="1" t="s">
        <v>749</v>
      </c>
      <c r="F166" s="1" t="s">
        <v>110</v>
      </c>
      <c r="G166" s="50"/>
      <c r="H166" s="50"/>
      <c r="I166" s="50"/>
      <c r="J166" s="50"/>
      <c r="K166" s="50"/>
      <c r="L166" s="50"/>
      <c r="M166" s="30">
        <f t="shared" si="6"/>
        <v>0</v>
      </c>
      <c r="N166" s="30">
        <f t="shared" si="7"/>
        <v>0</v>
      </c>
      <c r="O166" s="30">
        <f t="shared" si="8"/>
        <v>0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C167" s="22" t="s">
        <v>110</v>
      </c>
      <c r="E167" s="1" t="s">
        <v>749</v>
      </c>
      <c r="F167" s="1" t="s">
        <v>110</v>
      </c>
      <c r="G167" s="50"/>
      <c r="H167" s="50"/>
      <c r="I167" s="50"/>
      <c r="J167" s="50"/>
      <c r="K167" s="50"/>
      <c r="L167" s="50"/>
      <c r="M167" s="30">
        <f t="shared" si="6"/>
        <v>0</v>
      </c>
      <c r="N167" s="30">
        <f t="shared" si="7"/>
        <v>0</v>
      </c>
      <c r="O167" s="30">
        <f t="shared" si="8"/>
        <v>0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C168" s="22" t="s">
        <v>110</v>
      </c>
      <c r="E168" s="64" t="s">
        <v>749</v>
      </c>
      <c r="F168" s="64" t="s">
        <v>110</v>
      </c>
      <c r="G168" s="24"/>
      <c r="H168" s="24"/>
      <c r="I168" s="24"/>
      <c r="J168" s="24"/>
      <c r="K168" s="24"/>
      <c r="L168" s="24"/>
      <c r="M168" s="19">
        <f t="shared" si="6"/>
        <v>0</v>
      </c>
      <c r="N168" s="19">
        <f t="shared" si="7"/>
        <v>0</v>
      </c>
      <c r="O168" s="19">
        <f t="shared" si="8"/>
        <v>0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C169" s="22" t="s">
        <v>110</v>
      </c>
      <c r="E169" s="1" t="s">
        <v>948</v>
      </c>
      <c r="F169" s="1" t="s">
        <v>110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30">
        <f t="shared" si="6"/>
        <v>0</v>
      </c>
      <c r="N169" s="30">
        <f t="shared" si="7"/>
        <v>0</v>
      </c>
      <c r="O169" s="30">
        <f t="shared" si="8"/>
        <v>0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C170" s="22" t="s">
        <v>110</v>
      </c>
      <c r="E170" s="1" t="s">
        <v>948</v>
      </c>
      <c r="F170" s="1" t="s">
        <v>110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0">
        <f t="shared" si="6"/>
        <v>0</v>
      </c>
      <c r="N170" s="30">
        <f t="shared" si="7"/>
        <v>0</v>
      </c>
      <c r="O170" s="30">
        <f t="shared" si="8"/>
        <v>0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C171" s="22" t="s">
        <v>110</v>
      </c>
      <c r="E171" s="1" t="s">
        <v>750</v>
      </c>
      <c r="F171" s="1" t="s">
        <v>110</v>
      </c>
      <c r="G171" s="50"/>
      <c r="H171" s="50"/>
      <c r="I171" s="50"/>
      <c r="J171" s="50"/>
      <c r="K171" s="50"/>
      <c r="L171" s="50"/>
      <c r="M171" s="30">
        <f t="shared" si="6"/>
        <v>0</v>
      </c>
      <c r="N171" s="30">
        <f t="shared" si="7"/>
        <v>0</v>
      </c>
      <c r="O171" s="30">
        <f t="shared" si="8"/>
        <v>0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C172" s="22" t="s">
        <v>110</v>
      </c>
      <c r="E172" s="1" t="s">
        <v>750</v>
      </c>
      <c r="F172" s="1" t="s">
        <v>110</v>
      </c>
      <c r="G172" s="50"/>
      <c r="H172" s="50"/>
      <c r="I172" s="50"/>
      <c r="J172" s="50"/>
      <c r="K172" s="50"/>
      <c r="L172" s="50"/>
      <c r="M172" s="30">
        <f t="shared" si="6"/>
        <v>0</v>
      </c>
      <c r="N172" s="30">
        <f t="shared" si="7"/>
        <v>0</v>
      </c>
      <c r="O172" s="30">
        <f t="shared" si="8"/>
        <v>0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C173" s="22" t="s">
        <v>110</v>
      </c>
      <c r="E173" s="1" t="s">
        <v>750</v>
      </c>
      <c r="F173" s="1" t="s">
        <v>110</v>
      </c>
      <c r="G173" s="50"/>
      <c r="H173" s="50"/>
      <c r="I173" s="50"/>
      <c r="J173" s="50"/>
      <c r="K173" s="50"/>
      <c r="L173" s="50"/>
      <c r="M173" s="30">
        <f t="shared" si="6"/>
        <v>0</v>
      </c>
      <c r="N173" s="30">
        <f t="shared" si="7"/>
        <v>0</v>
      </c>
      <c r="O173" s="30">
        <f t="shared" si="8"/>
        <v>0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C174" s="22" t="s">
        <v>110</v>
      </c>
      <c r="E174" s="1" t="s">
        <v>948</v>
      </c>
      <c r="F174" s="1" t="s">
        <v>110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30">
        <f t="shared" si="6"/>
        <v>0</v>
      </c>
      <c r="N174" s="30">
        <f t="shared" si="7"/>
        <v>0</v>
      </c>
      <c r="O174" s="30">
        <f t="shared" si="8"/>
        <v>0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C175" s="22" t="s">
        <v>110</v>
      </c>
      <c r="E175" s="1" t="s">
        <v>948</v>
      </c>
      <c r="F175" s="1" t="s">
        <v>110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0">
        <f t="shared" si="6"/>
        <v>0</v>
      </c>
      <c r="N175" s="30">
        <f t="shared" si="7"/>
        <v>0</v>
      </c>
      <c r="O175" s="30">
        <f t="shared" si="8"/>
        <v>0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C176" s="22" t="s">
        <v>110</v>
      </c>
      <c r="E176" s="1" t="s">
        <v>948</v>
      </c>
      <c r="F176" s="1" t="s">
        <v>110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30">
        <f t="shared" si="6"/>
        <v>0</v>
      </c>
      <c r="N176" s="30">
        <f t="shared" si="7"/>
        <v>0</v>
      </c>
      <c r="O176" s="30">
        <f t="shared" si="8"/>
        <v>0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C177" s="22" t="s">
        <v>110</v>
      </c>
      <c r="E177" s="1" t="s">
        <v>948</v>
      </c>
      <c r="F177" s="1" t="s">
        <v>110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30">
        <f t="shared" si="6"/>
        <v>0</v>
      </c>
      <c r="N177" s="30">
        <f t="shared" si="7"/>
        <v>0</v>
      </c>
      <c r="O177" s="30">
        <f t="shared" si="8"/>
        <v>0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C178" s="22" t="s">
        <v>110</v>
      </c>
      <c r="E178" s="64" t="s">
        <v>751</v>
      </c>
      <c r="F178" s="64" t="s">
        <v>110</v>
      </c>
      <c r="G178" s="24"/>
      <c r="H178" s="24"/>
      <c r="I178" s="24"/>
      <c r="J178" s="24"/>
      <c r="K178" s="24"/>
      <c r="L178" s="24"/>
      <c r="M178" s="19">
        <f t="shared" si="6"/>
        <v>0</v>
      </c>
      <c r="N178" s="19">
        <f t="shared" si="7"/>
        <v>0</v>
      </c>
      <c r="O178" s="19">
        <f t="shared" si="8"/>
        <v>0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C179" s="22" t="s">
        <v>110</v>
      </c>
      <c r="E179" s="1" t="s">
        <v>751</v>
      </c>
      <c r="F179" s="1" t="s">
        <v>110</v>
      </c>
      <c r="G179" s="50"/>
      <c r="H179" s="50"/>
      <c r="I179" s="50"/>
      <c r="J179" s="50"/>
      <c r="K179" s="50"/>
      <c r="L179" s="50"/>
      <c r="M179" s="30">
        <f t="shared" si="6"/>
        <v>0</v>
      </c>
      <c r="N179" s="30">
        <f t="shared" si="7"/>
        <v>0</v>
      </c>
      <c r="O179" s="30">
        <f t="shared" si="8"/>
        <v>0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C180" s="22" t="s">
        <v>110</v>
      </c>
      <c r="E180" s="1" t="s">
        <v>751</v>
      </c>
      <c r="F180" s="1" t="s">
        <v>110</v>
      </c>
      <c r="G180" s="50"/>
      <c r="H180" s="50"/>
      <c r="I180" s="50"/>
      <c r="J180" s="50"/>
      <c r="K180" s="50"/>
      <c r="L180" s="50"/>
      <c r="M180" s="30">
        <f t="shared" si="6"/>
        <v>0</v>
      </c>
      <c r="N180" s="30">
        <f t="shared" si="7"/>
        <v>0</v>
      </c>
      <c r="O180" s="30">
        <f t="shared" si="8"/>
        <v>0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C181" s="22" t="s">
        <v>110</v>
      </c>
      <c r="E181" s="1" t="s">
        <v>948</v>
      </c>
      <c r="F181" s="1" t="s">
        <v>110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0">
        <f t="shared" si="6"/>
        <v>0</v>
      </c>
      <c r="N181" s="30">
        <f t="shared" si="7"/>
        <v>0</v>
      </c>
      <c r="O181" s="30">
        <f t="shared" si="8"/>
        <v>0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C182" s="22" t="s">
        <v>110</v>
      </c>
      <c r="E182" s="1" t="s">
        <v>948</v>
      </c>
      <c r="F182" s="1" t="s">
        <v>110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0">
        <f t="shared" si="6"/>
        <v>0</v>
      </c>
      <c r="N182" s="30">
        <f t="shared" si="7"/>
        <v>0</v>
      </c>
      <c r="O182" s="30">
        <f t="shared" si="8"/>
        <v>0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C183" s="22" t="s">
        <v>110</v>
      </c>
      <c r="E183" s="1" t="s">
        <v>948</v>
      </c>
      <c r="F183" s="1" t="s">
        <v>110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0">
        <f t="shared" si="6"/>
        <v>0</v>
      </c>
      <c r="N183" s="30">
        <f t="shared" si="7"/>
        <v>0</v>
      </c>
      <c r="O183" s="30">
        <f t="shared" si="8"/>
        <v>0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C184" s="22" t="s">
        <v>110</v>
      </c>
      <c r="E184" s="1" t="s">
        <v>752</v>
      </c>
      <c r="F184" s="1" t="s">
        <v>110</v>
      </c>
      <c r="G184" s="50"/>
      <c r="H184" s="50"/>
      <c r="I184" s="50"/>
      <c r="J184" s="50"/>
      <c r="K184" s="50"/>
      <c r="L184" s="50"/>
      <c r="M184" s="30">
        <f t="shared" si="6"/>
        <v>0</v>
      </c>
      <c r="N184" s="30">
        <f t="shared" si="7"/>
        <v>0</v>
      </c>
      <c r="O184" s="30">
        <f t="shared" si="8"/>
        <v>0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C185" s="22" t="s">
        <v>110</v>
      </c>
      <c r="E185" s="1" t="s">
        <v>752</v>
      </c>
      <c r="F185" s="1" t="s">
        <v>110</v>
      </c>
      <c r="G185" s="50"/>
      <c r="H185" s="50"/>
      <c r="I185" s="50"/>
      <c r="J185" s="50"/>
      <c r="K185" s="50"/>
      <c r="L185" s="50"/>
      <c r="M185" s="30">
        <f t="shared" si="6"/>
        <v>0</v>
      </c>
      <c r="N185" s="30">
        <f t="shared" si="7"/>
        <v>0</v>
      </c>
      <c r="O185" s="30">
        <f t="shared" si="8"/>
        <v>0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C186" s="22" t="s">
        <v>110</v>
      </c>
      <c r="E186" s="64" t="s">
        <v>752</v>
      </c>
      <c r="F186" s="64" t="s">
        <v>110</v>
      </c>
      <c r="G186" s="24"/>
      <c r="H186" s="24"/>
      <c r="I186" s="24"/>
      <c r="J186" s="24"/>
      <c r="K186" s="24"/>
      <c r="L186" s="24"/>
      <c r="M186" s="19">
        <f t="shared" si="6"/>
        <v>0</v>
      </c>
      <c r="N186" s="19">
        <f t="shared" si="7"/>
        <v>0</v>
      </c>
      <c r="O186" s="19">
        <f t="shared" si="8"/>
        <v>0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C187" s="22" t="s">
        <v>110</v>
      </c>
      <c r="E187" s="1" t="s">
        <v>948</v>
      </c>
      <c r="F187" s="1" t="s">
        <v>110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0">
        <f t="shared" si="6"/>
        <v>0</v>
      </c>
      <c r="N187" s="30">
        <f t="shared" si="7"/>
        <v>0</v>
      </c>
      <c r="O187" s="30">
        <f t="shared" si="8"/>
        <v>0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C188" s="22" t="s">
        <v>110</v>
      </c>
      <c r="E188" s="64" t="s">
        <v>753</v>
      </c>
      <c r="F188" s="64" t="s">
        <v>110</v>
      </c>
      <c r="G188" s="24"/>
      <c r="H188" s="24"/>
      <c r="I188" s="24"/>
      <c r="J188" s="24"/>
      <c r="K188" s="24"/>
      <c r="L188" s="24"/>
      <c r="M188" s="19">
        <f t="shared" si="6"/>
        <v>0</v>
      </c>
      <c r="N188" s="19">
        <f t="shared" si="7"/>
        <v>0</v>
      </c>
      <c r="O188" s="19">
        <f t="shared" si="8"/>
        <v>0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C189" s="22" t="s">
        <v>110</v>
      </c>
      <c r="E189" s="1" t="s">
        <v>753</v>
      </c>
      <c r="F189" s="1" t="s">
        <v>110</v>
      </c>
      <c r="G189" s="50"/>
      <c r="H189" s="50"/>
      <c r="I189" s="50"/>
      <c r="J189" s="50"/>
      <c r="K189" s="50"/>
      <c r="L189" s="50"/>
      <c r="M189" s="30">
        <f t="shared" si="6"/>
        <v>0</v>
      </c>
      <c r="N189" s="30">
        <f t="shared" si="7"/>
        <v>0</v>
      </c>
      <c r="O189" s="30">
        <f t="shared" si="8"/>
        <v>0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C190" s="22" t="s">
        <v>110</v>
      </c>
      <c r="E190" s="64" t="s">
        <v>753</v>
      </c>
      <c r="F190" s="64" t="s">
        <v>110</v>
      </c>
      <c r="G190" s="24"/>
      <c r="H190" s="24"/>
      <c r="I190" s="24"/>
      <c r="J190" s="24"/>
      <c r="K190" s="24"/>
      <c r="L190" s="24"/>
      <c r="M190" s="19">
        <f t="shared" si="6"/>
        <v>0</v>
      </c>
      <c r="N190" s="19">
        <f t="shared" si="7"/>
        <v>0</v>
      </c>
      <c r="O190" s="19">
        <f t="shared" si="8"/>
        <v>0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C191" s="22" t="s">
        <v>110</v>
      </c>
      <c r="E191" s="1" t="s">
        <v>754</v>
      </c>
      <c r="F191" s="1" t="s">
        <v>110</v>
      </c>
      <c r="G191" s="50"/>
      <c r="H191" s="50"/>
      <c r="I191" s="50"/>
      <c r="J191" s="50"/>
      <c r="K191" s="50"/>
      <c r="L191" s="50"/>
      <c r="M191" s="30">
        <f t="shared" si="6"/>
        <v>0</v>
      </c>
      <c r="N191" s="30">
        <f t="shared" si="7"/>
        <v>0</v>
      </c>
      <c r="O191" s="30">
        <f t="shared" si="8"/>
        <v>0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C192" s="22" t="s">
        <v>110</v>
      </c>
      <c r="E192" s="1" t="s">
        <v>754</v>
      </c>
      <c r="F192" s="1" t="s">
        <v>110</v>
      </c>
      <c r="G192" s="50"/>
      <c r="H192" s="50"/>
      <c r="I192" s="50"/>
      <c r="J192" s="50"/>
      <c r="K192" s="50"/>
      <c r="L192" s="50"/>
      <c r="M192" s="30">
        <f t="shared" si="6"/>
        <v>0</v>
      </c>
      <c r="N192" s="30">
        <f t="shared" si="7"/>
        <v>0</v>
      </c>
      <c r="O192" s="30">
        <f t="shared" si="8"/>
        <v>0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C193" s="22" t="s">
        <v>110</v>
      </c>
      <c r="E193" s="1" t="s">
        <v>754</v>
      </c>
      <c r="F193" s="1" t="s">
        <v>110</v>
      </c>
      <c r="G193" s="50"/>
      <c r="H193" s="50"/>
      <c r="I193" s="50"/>
      <c r="J193" s="50"/>
      <c r="K193" s="50"/>
      <c r="L193" s="50"/>
      <c r="M193" s="30">
        <f t="shared" si="6"/>
        <v>0</v>
      </c>
      <c r="N193" s="30">
        <f t="shared" si="7"/>
        <v>0</v>
      </c>
      <c r="O193" s="30">
        <f t="shared" si="8"/>
        <v>0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C194" s="22" t="s">
        <v>110</v>
      </c>
      <c r="E194" s="1" t="s">
        <v>961</v>
      </c>
      <c r="F194" s="1" t="s">
        <v>110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0">
        <f t="shared" si="6"/>
        <v>0</v>
      </c>
      <c r="N194" s="30">
        <f t="shared" si="7"/>
        <v>0</v>
      </c>
      <c r="O194" s="30">
        <f t="shared" si="8"/>
        <v>0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C195" s="22" t="s">
        <v>110</v>
      </c>
      <c r="E195" s="1" t="s">
        <v>961</v>
      </c>
      <c r="F195" s="1" t="s">
        <v>110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0">
        <f t="shared" si="6"/>
        <v>0</v>
      </c>
      <c r="N195" s="30">
        <f t="shared" si="7"/>
        <v>0</v>
      </c>
      <c r="O195" s="30">
        <f t="shared" si="8"/>
        <v>0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C196" s="22" t="s">
        <v>110</v>
      </c>
      <c r="E196" s="1" t="s">
        <v>961</v>
      </c>
      <c r="F196" s="1" t="s">
        <v>110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30">
        <f t="shared" si="6"/>
        <v>0</v>
      </c>
      <c r="N196" s="30">
        <f t="shared" si="7"/>
        <v>0</v>
      </c>
      <c r="O196" s="30">
        <f t="shared" si="8"/>
        <v>0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C197" s="22" t="s">
        <v>110</v>
      </c>
      <c r="E197" s="1" t="s">
        <v>758</v>
      </c>
      <c r="F197" s="1" t="s">
        <v>110</v>
      </c>
      <c r="G197" s="50"/>
      <c r="H197" s="50"/>
      <c r="I197" s="50"/>
      <c r="J197" s="50"/>
      <c r="K197" s="50"/>
      <c r="L197" s="50"/>
      <c r="M197" s="30">
        <f t="shared" si="6"/>
        <v>0</v>
      </c>
      <c r="N197" s="30">
        <f t="shared" si="7"/>
        <v>0</v>
      </c>
      <c r="O197" s="30">
        <f t="shared" si="8"/>
        <v>0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C198" s="22" t="s">
        <v>110</v>
      </c>
      <c r="E198" s="1" t="s">
        <v>758</v>
      </c>
      <c r="F198" s="1" t="s">
        <v>110</v>
      </c>
      <c r="G198" s="50"/>
      <c r="H198" s="50"/>
      <c r="I198" s="50"/>
      <c r="J198" s="50"/>
      <c r="K198" s="50"/>
      <c r="L198" s="50"/>
      <c r="M198" s="30">
        <f t="shared" si="6"/>
        <v>0</v>
      </c>
      <c r="N198" s="30">
        <f t="shared" si="7"/>
        <v>0</v>
      </c>
      <c r="O198" s="30">
        <f t="shared" si="8"/>
        <v>0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C199" s="22" t="s">
        <v>110</v>
      </c>
      <c r="E199" s="1" t="s">
        <v>758</v>
      </c>
      <c r="F199" s="1" t="s">
        <v>110</v>
      </c>
      <c r="G199" s="50"/>
      <c r="H199" s="50"/>
      <c r="I199" s="50"/>
      <c r="J199" s="50"/>
      <c r="K199" s="50"/>
      <c r="L199" s="50"/>
      <c r="M199" s="30">
        <f t="shared" si="6"/>
        <v>0</v>
      </c>
      <c r="N199" s="30">
        <f t="shared" si="7"/>
        <v>0</v>
      </c>
      <c r="O199" s="30">
        <f t="shared" si="8"/>
        <v>0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C200" s="22" t="s">
        <v>110</v>
      </c>
      <c r="E200" s="64" t="s">
        <v>961</v>
      </c>
      <c r="F200" s="64" t="s">
        <v>110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19">
        <f t="shared" si="6"/>
        <v>0</v>
      </c>
      <c r="N200" s="19">
        <f t="shared" si="7"/>
        <v>0</v>
      </c>
      <c r="O200" s="19">
        <f t="shared" si="8"/>
        <v>0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C201" s="22" t="s">
        <v>110</v>
      </c>
      <c r="E201" s="1" t="s">
        <v>961</v>
      </c>
      <c r="F201" s="1" t="s">
        <v>110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0">
        <f t="shared" si="6"/>
        <v>0</v>
      </c>
      <c r="N201" s="30">
        <f t="shared" si="7"/>
        <v>0</v>
      </c>
      <c r="O201" s="30">
        <f t="shared" si="8"/>
        <v>0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C202" s="22" t="s">
        <v>110</v>
      </c>
      <c r="E202" s="64" t="s">
        <v>961</v>
      </c>
      <c r="F202" s="64" t="s">
        <v>110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19">
        <f t="shared" si="6"/>
        <v>0</v>
      </c>
      <c r="N202" s="19">
        <f t="shared" si="7"/>
        <v>0</v>
      </c>
      <c r="O202" s="19">
        <f t="shared" si="8"/>
        <v>0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C203" s="22" t="s">
        <v>110</v>
      </c>
      <c r="E203" s="1" t="s">
        <v>760</v>
      </c>
      <c r="F203" s="1" t="s">
        <v>110</v>
      </c>
      <c r="G203" s="50"/>
      <c r="H203" s="50"/>
      <c r="I203" s="50"/>
      <c r="J203" s="50"/>
      <c r="K203" s="50"/>
      <c r="L203" s="50"/>
      <c r="M203" s="30">
        <f t="shared" si="6"/>
        <v>0</v>
      </c>
      <c r="N203" s="30">
        <f t="shared" si="7"/>
        <v>0</v>
      </c>
      <c r="O203" s="30">
        <f t="shared" si="8"/>
        <v>0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C204" s="22" t="s">
        <v>110</v>
      </c>
      <c r="E204" s="64" t="s">
        <v>760</v>
      </c>
      <c r="F204" s="64" t="s">
        <v>110</v>
      </c>
      <c r="G204" s="24"/>
      <c r="H204" s="24"/>
      <c r="I204" s="24"/>
      <c r="J204" s="24"/>
      <c r="K204" s="24"/>
      <c r="L204" s="24"/>
      <c r="M204" s="19">
        <f t="shared" si="6"/>
        <v>0</v>
      </c>
      <c r="N204" s="19">
        <f t="shared" si="7"/>
        <v>0</v>
      </c>
      <c r="O204" s="19">
        <f t="shared" si="8"/>
        <v>0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C205" s="22" t="s">
        <v>110</v>
      </c>
      <c r="E205" s="64" t="s">
        <v>760</v>
      </c>
      <c r="F205" s="64" t="s">
        <v>110</v>
      </c>
      <c r="G205" s="24"/>
      <c r="H205" s="24"/>
      <c r="I205" s="24"/>
      <c r="J205" s="24"/>
      <c r="K205" s="24"/>
      <c r="L205" s="24"/>
      <c r="M205" s="19">
        <f t="shared" ref="M205:M268" si="9">SUM(G205:L205)</f>
        <v>0</v>
      </c>
      <c r="N205" s="19">
        <f t="shared" ref="N205:N221" si="10">COUNTIF(G205:L205, "&gt;0" )</f>
        <v>0</v>
      </c>
      <c r="O205" s="19">
        <f t="shared" ref="O205:O268" si="11">IF(N205=0,0,M205/N205)</f>
        <v>0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C206" s="22" t="s">
        <v>110</v>
      </c>
      <c r="E206" s="1" t="s">
        <v>761</v>
      </c>
      <c r="F206" s="1" t="s">
        <v>110</v>
      </c>
      <c r="G206" s="50"/>
      <c r="H206" s="50"/>
      <c r="I206" s="50"/>
      <c r="J206" s="50"/>
      <c r="K206" s="50"/>
      <c r="L206" s="50"/>
      <c r="M206" s="30">
        <f t="shared" si="9"/>
        <v>0</v>
      </c>
      <c r="N206" s="30">
        <f t="shared" si="10"/>
        <v>0</v>
      </c>
      <c r="O206" s="30">
        <f t="shared" si="11"/>
        <v>0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C207" s="22" t="s">
        <v>110</v>
      </c>
      <c r="E207" s="1" t="s">
        <v>761</v>
      </c>
      <c r="F207" s="1" t="s">
        <v>110</v>
      </c>
      <c r="G207" s="50"/>
      <c r="H207" s="50"/>
      <c r="I207" s="50"/>
      <c r="J207" s="50"/>
      <c r="K207" s="50"/>
      <c r="L207" s="50"/>
      <c r="M207" s="30">
        <f t="shared" si="9"/>
        <v>0</v>
      </c>
      <c r="N207" s="30">
        <f t="shared" si="10"/>
        <v>0</v>
      </c>
      <c r="O207" s="30">
        <f t="shared" si="11"/>
        <v>0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C208" s="22" t="s">
        <v>110</v>
      </c>
      <c r="E208" s="1" t="s">
        <v>761</v>
      </c>
      <c r="F208" s="1" t="s">
        <v>110</v>
      </c>
      <c r="G208" s="50"/>
      <c r="H208" s="50"/>
      <c r="I208" s="50"/>
      <c r="J208" s="50"/>
      <c r="K208" s="50"/>
      <c r="L208" s="50"/>
      <c r="M208" s="30">
        <f t="shared" si="9"/>
        <v>0</v>
      </c>
      <c r="N208" s="30">
        <f t="shared" si="10"/>
        <v>0</v>
      </c>
      <c r="O208" s="30">
        <f t="shared" si="11"/>
        <v>0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C209" s="22" t="s">
        <v>110</v>
      </c>
      <c r="E209" s="1" t="s">
        <v>961</v>
      </c>
      <c r="F209" s="1" t="s">
        <v>110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0">
        <f t="shared" si="9"/>
        <v>0</v>
      </c>
      <c r="N209" s="30">
        <f t="shared" si="10"/>
        <v>0</v>
      </c>
      <c r="O209" s="30">
        <f t="shared" si="11"/>
        <v>0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C210" s="22" t="s">
        <v>110</v>
      </c>
      <c r="E210" s="1" t="s">
        <v>961</v>
      </c>
      <c r="F210" s="1" t="s">
        <v>110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0">
        <f t="shared" si="9"/>
        <v>0</v>
      </c>
      <c r="N210" s="30">
        <f t="shared" si="10"/>
        <v>0</v>
      </c>
      <c r="O210" s="30">
        <f t="shared" si="11"/>
        <v>0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C211" s="22" t="s">
        <v>110</v>
      </c>
      <c r="E211" s="64" t="s">
        <v>961</v>
      </c>
      <c r="F211" s="64" t="s">
        <v>110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19">
        <f t="shared" si="9"/>
        <v>0</v>
      </c>
      <c r="N211" s="19">
        <f t="shared" si="10"/>
        <v>0</v>
      </c>
      <c r="O211" s="19">
        <f t="shared" si="11"/>
        <v>0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C212" s="22" t="s">
        <v>110</v>
      </c>
      <c r="E212" s="1" t="s">
        <v>961</v>
      </c>
      <c r="F212" s="1" t="s">
        <v>110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0">
        <f t="shared" si="9"/>
        <v>0</v>
      </c>
      <c r="N212" s="30">
        <f t="shared" si="10"/>
        <v>0</v>
      </c>
      <c r="O212" s="30">
        <f t="shared" si="11"/>
        <v>0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C213" s="22" t="s">
        <v>110</v>
      </c>
      <c r="E213" s="64" t="s">
        <v>762</v>
      </c>
      <c r="F213" s="64" t="s">
        <v>110</v>
      </c>
      <c r="G213" s="24"/>
      <c r="H213" s="24"/>
      <c r="I213" s="24"/>
      <c r="J213" s="24"/>
      <c r="K213" s="24"/>
      <c r="L213" s="24"/>
      <c r="M213" s="19">
        <f t="shared" si="9"/>
        <v>0</v>
      </c>
      <c r="N213" s="19">
        <f t="shared" si="10"/>
        <v>0</v>
      </c>
      <c r="O213" s="19">
        <f t="shared" si="11"/>
        <v>0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C214" s="22" t="s">
        <v>110</v>
      </c>
      <c r="E214" s="1" t="s">
        <v>762</v>
      </c>
      <c r="F214" s="1" t="s">
        <v>110</v>
      </c>
      <c r="G214" s="50"/>
      <c r="H214" s="50"/>
      <c r="I214" s="50"/>
      <c r="J214" s="50"/>
      <c r="K214" s="50"/>
      <c r="L214" s="50"/>
      <c r="M214" s="30">
        <f t="shared" si="9"/>
        <v>0</v>
      </c>
      <c r="N214" s="30">
        <f t="shared" si="10"/>
        <v>0</v>
      </c>
      <c r="O214" s="30">
        <f t="shared" si="11"/>
        <v>0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C215" s="22" t="s">
        <v>110</v>
      </c>
      <c r="E215" s="1" t="s">
        <v>762</v>
      </c>
      <c r="F215" s="1" t="s">
        <v>110</v>
      </c>
      <c r="G215" s="50"/>
      <c r="H215" s="50"/>
      <c r="I215" s="50"/>
      <c r="J215" s="50"/>
      <c r="K215" s="50"/>
      <c r="L215" s="50"/>
      <c r="M215" s="30">
        <f t="shared" si="9"/>
        <v>0</v>
      </c>
      <c r="N215" s="30">
        <f t="shared" si="10"/>
        <v>0</v>
      </c>
      <c r="O215" s="30">
        <f t="shared" si="11"/>
        <v>0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C216" s="22" t="s">
        <v>110</v>
      </c>
      <c r="E216" s="1" t="s">
        <v>961</v>
      </c>
      <c r="F216" s="1" t="s">
        <v>110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0">
        <f t="shared" si="9"/>
        <v>0</v>
      </c>
      <c r="N216" s="30">
        <f t="shared" si="10"/>
        <v>0</v>
      </c>
      <c r="O216" s="30">
        <f t="shared" si="11"/>
        <v>0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C217" s="22" t="s">
        <v>110</v>
      </c>
      <c r="E217" s="1" t="s">
        <v>961</v>
      </c>
      <c r="F217" s="1" t="s">
        <v>110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0">
        <f t="shared" si="9"/>
        <v>0</v>
      </c>
      <c r="N217" s="30">
        <f t="shared" si="10"/>
        <v>0</v>
      </c>
      <c r="O217" s="30">
        <f t="shared" si="11"/>
        <v>0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C218" s="22" t="s">
        <v>110</v>
      </c>
      <c r="E218" s="1" t="s">
        <v>961</v>
      </c>
      <c r="F218" s="1" t="s">
        <v>110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30">
        <f t="shared" si="9"/>
        <v>0</v>
      </c>
      <c r="N218" s="30">
        <f t="shared" si="10"/>
        <v>0</v>
      </c>
      <c r="O218" s="30">
        <f t="shared" si="11"/>
        <v>0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C219" s="22" t="s">
        <v>110</v>
      </c>
      <c r="E219" s="1" t="s">
        <v>763</v>
      </c>
      <c r="F219" s="1" t="s">
        <v>110</v>
      </c>
      <c r="G219" s="50"/>
      <c r="H219" s="50"/>
      <c r="I219" s="50"/>
      <c r="J219" s="50"/>
      <c r="K219" s="50"/>
      <c r="L219" s="50"/>
      <c r="M219" s="30">
        <f t="shared" si="9"/>
        <v>0</v>
      </c>
      <c r="N219" s="30">
        <f t="shared" si="10"/>
        <v>0</v>
      </c>
      <c r="O219" s="30">
        <f t="shared" si="11"/>
        <v>0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C220" s="22" t="s">
        <v>110</v>
      </c>
      <c r="E220" s="1" t="s">
        <v>763</v>
      </c>
      <c r="F220" s="1" t="s">
        <v>110</v>
      </c>
      <c r="G220" s="50"/>
      <c r="H220" s="50"/>
      <c r="I220" s="50"/>
      <c r="J220" s="50"/>
      <c r="K220" s="50"/>
      <c r="L220" s="50"/>
      <c r="M220" s="30">
        <f t="shared" si="9"/>
        <v>0</v>
      </c>
      <c r="N220" s="30">
        <f t="shared" si="10"/>
        <v>0</v>
      </c>
      <c r="O220" s="30">
        <f t="shared" si="11"/>
        <v>0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C221" s="22" t="s">
        <v>110</v>
      </c>
      <c r="E221" s="1" t="s">
        <v>763</v>
      </c>
      <c r="F221" s="1" t="s">
        <v>110</v>
      </c>
      <c r="G221" s="50"/>
      <c r="H221" s="50"/>
      <c r="I221" s="50"/>
      <c r="J221" s="50"/>
      <c r="K221" s="50"/>
      <c r="L221" s="50"/>
      <c r="M221" s="30">
        <f t="shared" si="9"/>
        <v>0</v>
      </c>
      <c r="N221" s="30">
        <f t="shared" si="10"/>
        <v>0</v>
      </c>
      <c r="O221" s="30">
        <f t="shared" si="11"/>
        <v>0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E224" s="73" t="s">
        <v>939</v>
      </c>
      <c r="G224" s="30">
        <f t="shared" ref="G224:M224" si="12">SUM(G13:G221)</f>
        <v>15737</v>
      </c>
      <c r="H224" s="30">
        <f t="shared" si="12"/>
        <v>14985</v>
      </c>
      <c r="I224" s="30">
        <f t="shared" si="12"/>
        <v>15232</v>
      </c>
      <c r="J224" s="30">
        <f t="shared" si="12"/>
        <v>15014</v>
      </c>
      <c r="K224" s="30">
        <f t="shared" si="12"/>
        <v>15086</v>
      </c>
      <c r="L224" s="30">
        <f t="shared" si="12"/>
        <v>15218</v>
      </c>
      <c r="M224" s="30">
        <f t="shared" si="12"/>
        <v>91272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5:37" s="1" customFormat="1" ht="13.9" customHeight="1">
      <c r="E225" s="73" t="s">
        <v>940</v>
      </c>
      <c r="G225" s="30">
        <f t="shared" ref="G225:M225" si="13">SUM(G224 / (COUNTIF(G13:G221,"&gt;0")))</f>
        <v>171.05434782608697</v>
      </c>
      <c r="H225" s="30">
        <f t="shared" si="13"/>
        <v>162.88043478260869</v>
      </c>
      <c r="I225" s="30">
        <f t="shared" si="13"/>
        <v>169.24444444444444</v>
      </c>
      <c r="J225" s="30">
        <f t="shared" si="13"/>
        <v>166.82222222222222</v>
      </c>
      <c r="K225" s="30">
        <f t="shared" si="13"/>
        <v>165.78021978021977</v>
      </c>
      <c r="L225" s="30">
        <f t="shared" si="13"/>
        <v>167.23076923076923</v>
      </c>
      <c r="M225" s="30">
        <f t="shared" si="13"/>
        <v>807.71681415929208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5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5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5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5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5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5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5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5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5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5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5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5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5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5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5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XbcI/+rvnVBNOy+PhhiBUWzjfLaFBNyl9g3EKCTeOkLltVRudOBE8xhBj2oHmq5SJHABB7ea9hCovjCGlDncQg==" saltValue="4WXvbNYUGiUKHY6VdR/StA==" spinCount="100000" sheet="1" objects="1" scenarios="1"/>
  <sortState xmlns:xlrd2="http://schemas.microsoft.com/office/spreadsheetml/2017/richdata2" ref="B13:O221">
    <sortCondition descending="1" ref="M13"/>
    <sortCondition ref="B13"/>
  </sortState>
  <mergeCells count="1">
    <mergeCell ref="A1:R1"/>
  </mergeCells>
  <pageMargins left="0.17" right="0.17" top="0.75" bottom="0.75" header="0.3" footer="0.3"/>
  <pageSetup scale="5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26" activePane="bottomRight" state="frozen"/>
      <selection pane="topRight" activeCell="B1" sqref="B1"/>
      <selection pane="bottomLeft" activeCell="A10" sqref="A10"/>
      <selection pane="bottomRight" activeCell="F40" sqref="F40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5" t="s">
        <v>0</v>
      </c>
      <c r="B1" s="95"/>
      <c r="C1" s="95"/>
      <c r="D1" s="95"/>
      <c r="E1" s="95"/>
      <c r="F1" s="95"/>
      <c r="G1" s="95"/>
      <c r="H1" s="96"/>
      <c r="I1" s="95"/>
      <c r="J1" s="96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149999999999999" customHeight="1">
      <c r="B8" s="8" t="s">
        <v>420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421</v>
      </c>
      <c r="E11" s="1" t="s">
        <v>422</v>
      </c>
      <c r="F11" s="94" t="s">
        <v>14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11-640435</v>
      </c>
      <c r="AE11" s="13" t="str">
        <f t="array" ref="AE11">IFERROR(INDEX(E11:E22, SMALL(IF("V"=F11:F22, ROW(F11:F22)-MIN(ROW(F11:F22))+1, ""), ROW() -10 )), "")</f>
        <v>Alexis Campbell</v>
      </c>
      <c r="AF11" s="13" t="str">
        <f t="array" ref="AF11">IFERROR(INDEX(B11:B22, SMALL(IF(ISNUMBER(SEARCH("JV1",F11:F22)), ROW(F11:F22)-MIN(ROW(F11:F22))+1, ""), ROW() -10 )), "")</f>
        <v>Bethel University (TN)</v>
      </c>
      <c r="AG11" s="13">
        <f t="array" ref="AG11">IFERROR(INDEX(C11:C22, SMALL(IF(ISNUMBER(SEARCH("JV1",F11:F22)), ROW(F11:F22)-MIN(ROW(F11:F22))+1, ""), ROW() -10 )), "")</f>
        <v>0</v>
      </c>
      <c r="AH11" s="13" t="str">
        <f t="array" ref="AH11">IFERROR(INDEX(D11:D22, SMALL(IF(ISNUMBER(SEARCH("JV1",F11:F22)), ROW(F11:F22)-MIN(ROW(F11:F22))+1, ""), ROW() -10 )), "")</f>
        <v>7914-31187</v>
      </c>
      <c r="AI11" s="13" t="str">
        <f t="array" ref="AI11">IFERROR(INDEX(E11:E22, SMALL(IF(ISNUMBER(SEARCH("JV1",F11:F22)), ROW(F11:F22)-MIN(ROW(F11:F22))+1, ""), ROW() -10 )), "")</f>
        <v>Kelly Hartley</v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27</v>
      </c>
      <c r="C12" s="1"/>
      <c r="D12" s="22" t="s">
        <v>423</v>
      </c>
      <c r="E12" s="1" t="s">
        <v>424</v>
      </c>
      <c r="F12" s="94" t="s">
        <v>14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11-269030</v>
      </c>
      <c r="AE12" s="13" t="str">
        <f t="array" ref="AE12">IFERROR(INDEX(E11:E22, SMALL(IF("V"=F11:F22, ROW(F11:F22)-MIN(ROW(F11:F22))+1, ""), ROW() -10 )), "")</f>
        <v>Allison Kelley</v>
      </c>
      <c r="AF12" s="13" t="str">
        <f t="array" ref="AF12">IFERROR(INDEX(B11:B22, SMALL(IF(ISNUMBER(SEARCH("JV1",F11:F22)), ROW(F11:F22)-MIN(ROW(F11:F22))+1, ""), ROW() -10 )), "")</f>
        <v>Bethel University (TN)</v>
      </c>
      <c r="AG12" s="13">
        <f t="array" ref="AG12">IFERROR(INDEX(C11:C22, SMALL(IF(ISNUMBER(SEARCH("JV1",F11:F22)), ROW(F11:F22)-MIN(ROW(F11:F22))+1, ""), ROW() -10 )), "")</f>
        <v>0</v>
      </c>
      <c r="AH12" s="13" t="str">
        <f t="array" ref="AH12">IFERROR(INDEX(D11:D22, SMALL(IF(ISNUMBER(SEARCH("JV1",F11:F22)), ROW(F11:F22)-MIN(ROW(F11:F22))+1, ""), ROW() -10 )), "")</f>
        <v>16-42623</v>
      </c>
      <c r="AI12" s="13" t="str">
        <f t="array" ref="AI12">IFERROR(INDEX(E11:E22, SMALL(IF(ISNUMBER(SEARCH("JV1",F11:F22)), ROW(F11:F22)-MIN(ROW(F11:F22))+1, ""), ROW() -10 )), "")</f>
        <v>Kylee Landreth</v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27</v>
      </c>
      <c r="C13" s="1"/>
      <c r="D13" s="22" t="s">
        <v>425</v>
      </c>
      <c r="E13" s="1" t="s">
        <v>426</v>
      </c>
      <c r="F13" s="94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16-157284</v>
      </c>
      <c r="AE13" s="13" t="str">
        <f t="array" ref="AE13">IFERROR(INDEX(E11:E22, SMALL(IF("V"=F11:F22, ROW(F11:F22)-MIN(ROW(F11:F22))+1, ""), ROW() -10 )), "")</f>
        <v>Anna Sesler</v>
      </c>
      <c r="AF13" s="13" t="str">
        <f t="array" ref="AF13">IFERROR(INDEX(B11:B22, SMALL(IF(ISNUMBER(SEARCH("JV1",F11:F22)), ROW(F11:F22)-MIN(ROW(F11:F22))+1, ""), ROW() -10 )), "")</f>
        <v>Bethel University (TN)</v>
      </c>
      <c r="AG13" s="13">
        <f t="array" ref="AG13">IFERROR(INDEX(C11:C22, SMALL(IF(ISNUMBER(SEARCH("JV1",F11:F22)), ROW(F11:F22)-MIN(ROW(F11:F22))+1, ""), ROW() -10 )), "")</f>
        <v>0</v>
      </c>
      <c r="AH13" s="13" t="str">
        <f t="array" ref="AH13">IFERROR(INDEX(D11:D22, SMALL(IF(ISNUMBER(SEARCH("JV1",F11:F22)), ROW(F11:F22)-MIN(ROW(F11:F22))+1, ""), ROW() -10 )), "")</f>
        <v>8556-1019</v>
      </c>
      <c r="AI13" s="13" t="str">
        <f t="array" ref="AI13">IFERROR(INDEX(E11:E22, SMALL(IF(ISNUMBER(SEARCH("JV1",F11:F22)), ROW(F11:F22)-MIN(ROW(F11:F22))+1, ""), ROW() -10 )), "")</f>
        <v>Rachel Ward</v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27</v>
      </c>
      <c r="C14" s="1"/>
      <c r="D14" s="22" t="s">
        <v>427</v>
      </c>
      <c r="E14" s="1" t="s">
        <v>428</v>
      </c>
      <c r="F14" s="94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11-408354</v>
      </c>
      <c r="AE14" s="13" t="str">
        <f t="array" ref="AE14">IFERROR(INDEX(E11:E22, SMALL(IF("V"=F11:F22, ROW(F11:F22)-MIN(ROW(F11:F22))+1, ""), ROW() -10 )), "")</f>
        <v>Bethany Corriveau</v>
      </c>
      <c r="AF14" s="13" t="str">
        <f t="array" ref="AF14">IFERROR(INDEX(B11:B22, SMALL(IF(ISNUMBER(SEARCH("JV1",F11:F22)), ROW(F11:F22)-MIN(ROW(F11:F22))+1, ""), ROW() -10 )), "")</f>
        <v>Bethel University (TN)</v>
      </c>
      <c r="AG14" s="13">
        <f t="array" ref="AG14">IFERROR(INDEX(C11:C22, SMALL(IF(ISNUMBER(SEARCH("JV1",F11:F22)), ROW(F11:F22)-MIN(ROW(F11:F22))+1, ""), ROW() -10 )), "")</f>
        <v>0</v>
      </c>
      <c r="AH14" s="13" t="str">
        <f t="array" ref="AH14">IFERROR(INDEX(D11:D22, SMALL(IF(ISNUMBER(SEARCH("JV1",F11:F22)), ROW(F11:F22)-MIN(ROW(F11:F22))+1, ""), ROW() -10 )), "")</f>
        <v>11-408396</v>
      </c>
      <c r="AI14" s="13" t="str">
        <f t="array" ref="AI14">IFERROR(INDEX(E11:E22, SMALL(IF(ISNUMBER(SEARCH("JV1",F11:F22)), ROW(F11:F22)-MIN(ROW(F11:F22))+1, ""), ROW() -10 )), "")</f>
        <v>Sydney Moyer</v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27</v>
      </c>
      <c r="C15" s="1"/>
      <c r="D15" s="22" t="s">
        <v>429</v>
      </c>
      <c r="E15" s="1" t="s">
        <v>430</v>
      </c>
      <c r="F15" s="94" t="s">
        <v>14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19-2003</v>
      </c>
      <c r="AE15" s="13" t="str">
        <f t="array" ref="AE15">IFERROR(INDEX(E11:E22, SMALL(IF("V"=F11:F22, ROW(F11:F22)-MIN(ROW(F11:F22))+1, ""), ROW() -10 )), "")</f>
        <v>Chloe Amick</v>
      </c>
      <c r="AF15" s="13" t="str">
        <f t="array" ref="AF15">IFERROR(INDEX(B11:B22, SMALL(IF(ISNUMBER(SEARCH("JV1",F11:F22)), ROW(F11:F22)-MIN(ROW(F11:F22))+1, ""), ROW() -10 )), "")</f>
        <v>Bethel University (TN)</v>
      </c>
      <c r="AG15" s="13">
        <f t="array" ref="AG15">IFERROR(INDEX(C11:C22, SMALL(IF(ISNUMBER(SEARCH("JV1",F11:F22)), ROW(F11:F22)-MIN(ROW(F11:F22))+1, ""), ROW() -10 )), "")</f>
        <v>0</v>
      </c>
      <c r="AH15" s="13" t="str">
        <f t="array" ref="AH15">IFERROR(INDEX(D11:D22, SMALL(IF(ISNUMBER(SEARCH("JV1",F11:F22)), ROW(F11:F22)-MIN(ROW(F11:F22))+1, ""), ROW() -10 )), "")</f>
        <v>5386-327</v>
      </c>
      <c r="AI15" s="13" t="str">
        <f t="array" ref="AI15">IFERROR(INDEX(E11:E22, SMALL(IF(ISNUMBER(SEARCH("JV1",F11:F22)), ROW(F11:F22)-MIN(ROW(F11:F22))+1, ""), ROW() -10 )), "")</f>
        <v>T'Kyrah Gibbs</v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27</v>
      </c>
      <c r="C16" s="1"/>
      <c r="D16" s="22" t="s">
        <v>431</v>
      </c>
      <c r="E16" s="1" t="s">
        <v>432</v>
      </c>
      <c r="F16" s="94" t="s">
        <v>14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5762-16925</v>
      </c>
      <c r="AE16" s="13" t="str">
        <f t="array" ref="AE16">IFERROR(INDEX(E11:E22, SMALL(IF("V"=F11:F22, ROW(F11:F22)-MIN(ROW(F11:F22))+1, ""), ROW() -10 )), "")</f>
        <v>Haley Butkiewicz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27</v>
      </c>
      <c r="C17" s="1"/>
      <c r="D17" s="22" t="s">
        <v>433</v>
      </c>
      <c r="E17" s="1" t="s">
        <v>434</v>
      </c>
      <c r="F17" s="94" t="s">
        <v>30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/>
      </c>
      <c r="AC17" s="13" t="str">
        <f t="array" ref="AC17">IFERROR(INDEX(C11:C22, SMALL(IF("V"=F11:F22, ROW(F11:F22)-MIN(ROW(F11:F22))+1, ""), ROW() -10 )), "")</f>
        <v/>
      </c>
      <c r="AD17" s="13" t="str">
        <f t="array" ref="AD17">IFERROR(INDEX(D11:D22, SMALL(IF("V"=F11:F22, ROW(F11:F22)-MIN(ROW(F11:F22))+1, ""), ROW() -10 )), "")</f>
        <v/>
      </c>
      <c r="AE17" s="13" t="str">
        <f t="array" ref="AE17">IFERROR(INDEX(E11:E22, SMALL(IF("V"=F11:F22, ROW(F11:F22)-MIN(ROW(F11:F22))+1, ""), ROW() -10 )), "")</f>
        <v/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27</v>
      </c>
      <c r="C18" s="1"/>
      <c r="D18" s="22" t="s">
        <v>435</v>
      </c>
      <c r="E18" s="1" t="s">
        <v>436</v>
      </c>
      <c r="F18" s="94" t="s">
        <v>17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27</v>
      </c>
      <c r="C19" s="1"/>
      <c r="D19" s="22" t="s">
        <v>437</v>
      </c>
      <c r="E19" s="1" t="s">
        <v>438</v>
      </c>
      <c r="F19" s="94" t="s">
        <v>17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439</v>
      </c>
      <c r="E20" s="1" t="s">
        <v>440</v>
      </c>
      <c r="F20" s="94" t="s">
        <v>17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441</v>
      </c>
      <c r="E21" s="1" t="s">
        <v>442</v>
      </c>
      <c r="F21" s="94" t="s">
        <v>17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443</v>
      </c>
      <c r="E22" s="1" t="s">
        <v>444</v>
      </c>
      <c r="F22" s="94" t="s">
        <v>17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55</v>
      </c>
      <c r="C23" s="1"/>
      <c r="D23" s="28" t="s">
        <v>110</v>
      </c>
      <c r="E23" s="23" t="s">
        <v>30</v>
      </c>
      <c r="F23" s="94" t="s">
        <v>30</v>
      </c>
      <c r="G23" s="24"/>
      <c r="H23" s="25">
        <v>4417</v>
      </c>
      <c r="I23" s="24"/>
      <c r="J23" s="25" t="b">
        <v>0</v>
      </c>
      <c r="K23" s="19"/>
      <c r="L23" s="26"/>
      <c r="M23" s="27"/>
      <c r="AB23" s="13" t="str">
        <f t="array" ref="AB23">IFERROR(INDEX(B23:B30, SMALL(IF("V"=F23:F30, ROW(F23:F30)-MIN(ROW(F23:F30))+1, ""), ROW() -22 )), "")</f>
        <v>Blue Mountain College</v>
      </c>
      <c r="AC23" s="13">
        <f t="array" ref="AC23">IFERROR(INDEX(C23:C30, SMALL(IF("V"=F23:F30, ROW(F23:F30)-MIN(ROW(F23:F30))+1, ""), ROW() -22 )), "")</f>
        <v>0</v>
      </c>
      <c r="AD23" s="13" t="str">
        <f t="array" ref="AD23">IFERROR(INDEX(D23:D30, SMALL(IF("V"=F23:F30, ROW(F23:F30)-MIN(ROW(F23:F30))+1, ""), ROW() -22 )), "")</f>
        <v>18-7962</v>
      </c>
      <c r="AE23" s="13" t="str">
        <f t="array" ref="AE23">IFERROR(INDEX(E23:E30, SMALL(IF("V"=F23:F30, ROW(F23:F30)-MIN(ROW(F23:F30))+1, ""), ROW() -22 )), "")</f>
        <v>Caitlyn Kelly</v>
      </c>
      <c r="AF23" s="13" t="str">
        <f t="array" ref="AF23">IFERROR(INDEX(B23:B30, SMALL(IF(ISNUMBER(SEARCH("JV1",F23:F30)), ROW(F23:F30)-MIN(ROW(F23:F30))+1, ""), ROW() -22 )), "")</f>
        <v/>
      </c>
      <c r="AG23" s="13" t="str">
        <f t="array" ref="AG23">IFERROR(INDEX(C23:C30, SMALL(IF(ISNUMBER(SEARCH("JV1",F23:F30)), ROW(F23:F30)-MIN(ROW(F23:F30))+1, ""), ROW() -22 )), "")</f>
        <v/>
      </c>
      <c r="AH23" s="13" t="str">
        <f t="array" ref="AH23">IFERROR(INDEX(D23:D30, SMALL(IF(ISNUMBER(SEARCH("JV1",F23:F30)), ROW(F23:F30)-MIN(ROW(F23:F30))+1, ""), ROW() -22 )), "")</f>
        <v/>
      </c>
      <c r="AI23" s="13" t="str">
        <f t="array" ref="AI23">IFERROR(INDEX(E23:E30, SMALL(IF(ISNUMBER(SEARCH("JV1",F23:F30)), ROW(F23:F30)-MIN(ROW(F23:F30))+1, ""), ROW() -22 )), "")</f>
        <v/>
      </c>
      <c r="AJ23" s="13" t="str">
        <f t="array" ref="AJ23">IFERROR(INDEX(B23:B30, SMALL(IF(ISNUMBER(SEARCH("JV2",F23:F30)), ROW(F23:F30)-MIN(ROW(F23:F30))+1, ""), ROW() -22 )), "")</f>
        <v/>
      </c>
      <c r="AK23" s="13" t="str">
        <f t="array" ref="AK23">IFERROR(INDEX(C23:C30, SMALL(IF(ISNUMBER(SEARCH("JV2",F23:F30)), ROW(F23:F30)-MIN(ROW(F23:F30))+1, ""), ROW() -22 )), "")</f>
        <v/>
      </c>
      <c r="AL23" s="13" t="str">
        <f t="array" ref="AL23">IFERROR(INDEX(D23:D30, SMALL(IF(ISNUMBER(SEARCH("JV2",F23:F30)), ROW(F23:F30)-MIN(ROW(F23:F30))+1, ""), ROW() -22 )), "")</f>
        <v/>
      </c>
      <c r="AM23" s="13" t="str">
        <f t="array" ref="AM23">IFERROR(INDEX(E23:E30, SMALL(IF(ISNUMBER(SEARCH("JV2",F23:F30)), ROW(F23:F30)-MIN(ROW(F23:F30))+1, ""), ROW() -22 )), "")</f>
        <v/>
      </c>
    </row>
    <row r="24" spans="2:39" s="13" customFormat="1" ht="15" customHeight="1">
      <c r="B24" s="21" t="s">
        <v>55</v>
      </c>
      <c r="C24" s="1"/>
      <c r="D24" s="22" t="s">
        <v>445</v>
      </c>
      <c r="E24" s="1" t="s">
        <v>446</v>
      </c>
      <c r="F24" s="94" t="s">
        <v>30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IFERROR(INDEX(B23:B30, SMALL(IF("V"=F23:F30, ROW(F23:F30)-MIN(ROW(F23:F30))+1, ""), ROW() -22 )), "")</f>
        <v>Blue Mountain College</v>
      </c>
      <c r="AC24" s="13">
        <f t="array" ref="AC24">IFERROR(INDEX(C23:C30, SMALL(IF("V"=F23:F30, ROW(F23:F30)-MIN(ROW(F23:F30))+1, ""), ROW() -22 )), "")</f>
        <v>0</v>
      </c>
      <c r="AD24" s="13" t="str">
        <f t="array" ref="AD24">IFERROR(INDEX(D23:D30, SMALL(IF("V"=F23:F30, ROW(F23:F30)-MIN(ROW(F23:F30))+1, ""), ROW() -22 )), "")</f>
        <v>16-154992</v>
      </c>
      <c r="AE24" s="13" t="str">
        <f t="array" ref="AE24">IFERROR(INDEX(E23:E30, SMALL(IF("V"=F23:F30, ROW(F23:F30)-MIN(ROW(F23:F30))+1, ""), ROW() -22 )), "")</f>
        <v>Halie Hatfield</v>
      </c>
      <c r="AF24" s="13" t="str">
        <f t="array" ref="AF24">IFERROR(INDEX(B23:B30, SMALL(IF(ISNUMBER(SEARCH("JV1",F23:F30)), ROW(F23:F30)-MIN(ROW(F23:F30))+1, ""), ROW() -22 )), "")</f>
        <v/>
      </c>
      <c r="AG24" s="13" t="str">
        <f t="array" ref="AG24">IFERROR(INDEX(C23:C30, SMALL(IF(ISNUMBER(SEARCH("JV1",F23:F30)), ROW(F23:F30)-MIN(ROW(F23:F30))+1, ""), ROW() -22 )), "")</f>
        <v/>
      </c>
      <c r="AH24" s="13" t="str">
        <f t="array" ref="AH24">IFERROR(INDEX(D23:D30, SMALL(IF(ISNUMBER(SEARCH("JV1",F23:F30)), ROW(F23:F30)-MIN(ROW(F23:F30))+1, ""), ROW() -22 )), "")</f>
        <v/>
      </c>
      <c r="AI24" s="13" t="str">
        <f t="array" ref="AI24">IFERROR(INDEX(E23:E30, SMALL(IF(ISNUMBER(SEARCH("JV1",F23:F30)), ROW(F23:F30)-MIN(ROW(F23:F30))+1, ""), ROW() -22 )), "")</f>
        <v/>
      </c>
      <c r="AJ24" s="13" t="str">
        <f t="array" ref="AJ24">IFERROR(INDEX(B23:B30, SMALL(IF(ISNUMBER(SEARCH("JV2",F23:F30)), ROW(F23:F30)-MIN(ROW(F23:F30))+1, ""), ROW() -22 )), "")</f>
        <v/>
      </c>
      <c r="AK24" s="13" t="str">
        <f t="array" ref="AK24">IFERROR(INDEX(C23:C30, SMALL(IF(ISNUMBER(SEARCH("JV2",F23:F30)), ROW(F23:F30)-MIN(ROW(F23:F30))+1, ""), ROW() -22 )), "")</f>
        <v/>
      </c>
      <c r="AL24" s="13" t="str">
        <f t="array" ref="AL24">IFERROR(INDEX(D23:D30, SMALL(IF(ISNUMBER(SEARCH("JV2",F23:F30)), ROW(F23:F30)-MIN(ROW(F23:F30))+1, ""), ROW() -22 )), "")</f>
        <v/>
      </c>
      <c r="AM24" s="13" t="str">
        <f t="array" ref="AM24">IFERROR(INDEX(E23:E30, SMALL(IF(ISNUMBER(SEARCH("JV2",F23:F30)), ROW(F23:F30)-MIN(ROW(F23:F30))+1, ""), ROW() -22 )), "")</f>
        <v/>
      </c>
    </row>
    <row r="25" spans="2:39" s="13" customFormat="1" ht="15" customHeight="1">
      <c r="B25" s="21" t="s">
        <v>55</v>
      </c>
      <c r="C25" s="1"/>
      <c r="D25" s="22" t="s">
        <v>447</v>
      </c>
      <c r="E25" s="1" t="s">
        <v>448</v>
      </c>
      <c r="F25" s="94" t="s">
        <v>14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IFERROR(INDEX(B23:B30, SMALL(IF("V"=F23:F30, ROW(F23:F30)-MIN(ROW(F23:F30))+1, ""), ROW() -22 )), "")</f>
        <v>Blue Mountain College</v>
      </c>
      <c r="AC25" s="13">
        <f t="array" ref="AC25">IFERROR(INDEX(C23:C30, SMALL(IF("V"=F23:F30, ROW(F23:F30)-MIN(ROW(F23:F30))+1, ""), ROW() -22 )), "")</f>
        <v>0</v>
      </c>
      <c r="AD25" s="13" t="str">
        <f t="array" ref="AD25">IFERROR(INDEX(D23:D30, SMALL(IF("V"=F23:F30, ROW(F23:F30)-MIN(ROW(F23:F30))+1, ""), ROW() -22 )), "")</f>
        <v>17-7625</v>
      </c>
      <c r="AE25" s="13" t="str">
        <f t="array" ref="AE25">IFERROR(INDEX(E23:E30, SMALL(IF("V"=F23:F30, ROW(F23:F30)-MIN(ROW(F23:F30))+1, ""), ROW() -22 )), "")</f>
        <v>Kara Kelly</v>
      </c>
      <c r="AF25" s="13" t="str">
        <f t="array" ref="AF25">IFERROR(INDEX(B23:B30, SMALL(IF(ISNUMBER(SEARCH("JV1",F23:F30)), ROW(F23:F30)-MIN(ROW(F23:F30))+1, ""), ROW() -22 )), "")</f>
        <v/>
      </c>
      <c r="AG25" s="13" t="str">
        <f t="array" ref="AG25">IFERROR(INDEX(C23:C30, SMALL(IF(ISNUMBER(SEARCH("JV1",F23:F30)), ROW(F23:F30)-MIN(ROW(F23:F30))+1, ""), ROW() -22 )), "")</f>
        <v/>
      </c>
      <c r="AH25" s="13" t="str">
        <f t="array" ref="AH25">IFERROR(INDEX(D23:D30, SMALL(IF(ISNUMBER(SEARCH("JV1",F23:F30)), ROW(F23:F30)-MIN(ROW(F23:F30))+1, ""), ROW() -22 )), "")</f>
        <v/>
      </c>
      <c r="AI25" s="13" t="str">
        <f t="array" ref="AI25">IFERROR(INDEX(E23:E30, SMALL(IF(ISNUMBER(SEARCH("JV1",F23:F30)), ROW(F23:F30)-MIN(ROW(F23:F30))+1, ""), ROW() -22 )), "")</f>
        <v/>
      </c>
      <c r="AJ25" s="13" t="str">
        <f t="array" ref="AJ25">IFERROR(INDEX(B23:B30, SMALL(IF(ISNUMBER(SEARCH("JV2",F23:F30)), ROW(F23:F30)-MIN(ROW(F23:F30))+1, ""), ROW() -22 )), "")</f>
        <v/>
      </c>
      <c r="AK25" s="13" t="str">
        <f t="array" ref="AK25">IFERROR(INDEX(C23:C30, SMALL(IF(ISNUMBER(SEARCH("JV2",F23:F30)), ROW(F23:F30)-MIN(ROW(F23:F30))+1, ""), ROW() -22 )), "")</f>
        <v/>
      </c>
      <c r="AL25" s="13" t="str">
        <f t="array" ref="AL25">IFERROR(INDEX(D23:D30, SMALL(IF(ISNUMBER(SEARCH("JV2",F23:F30)), ROW(F23:F30)-MIN(ROW(F23:F30))+1, ""), ROW() -22 )), "")</f>
        <v/>
      </c>
      <c r="AM25" s="13" t="str">
        <f t="array" ref="AM25">IFERROR(INDEX(E23:E30, SMALL(IF(ISNUMBER(SEARCH("JV2",F23:F30)), ROW(F23:F30)-MIN(ROW(F23:F30))+1, ""), ROW() -22 )), "")</f>
        <v/>
      </c>
    </row>
    <row r="26" spans="2:39" s="13" customFormat="1" ht="15" customHeight="1">
      <c r="B26" s="21" t="s">
        <v>55</v>
      </c>
      <c r="C26" s="1"/>
      <c r="D26" s="22" t="s">
        <v>449</v>
      </c>
      <c r="E26" s="1" t="s">
        <v>450</v>
      </c>
      <c r="F26" s="94" t="s">
        <v>14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IFERROR(INDEX(B23:B30, SMALL(IF("V"=F23:F30, ROW(F23:F30)-MIN(ROW(F23:F30))+1, ""), ROW() -22 )), "")</f>
        <v>Blue Mountain College</v>
      </c>
      <c r="AC26" s="13">
        <f t="array" ref="AC26">IFERROR(INDEX(C23:C30, SMALL(IF("V"=F23:F30, ROW(F23:F30)-MIN(ROW(F23:F30))+1, ""), ROW() -22 )), "")</f>
        <v>0</v>
      </c>
      <c r="AD26" s="13" t="str">
        <f t="array" ref="AD26">IFERROR(INDEX(D23:D30, SMALL(IF("V"=F23:F30, ROW(F23:F30)-MIN(ROW(F23:F30))+1, ""), ROW() -22 )), "")</f>
        <v>20-39684</v>
      </c>
      <c r="AE26" s="13" t="str">
        <f t="array" ref="AE26">IFERROR(INDEX(E23:E30, SMALL(IF("V"=F23:F30, ROW(F23:F30)-MIN(ROW(F23:F30))+1, ""), ROW() -22 )), "")</f>
        <v>Makayla Blessike</v>
      </c>
      <c r="AF26" s="13" t="str">
        <f t="array" ref="AF26">IFERROR(INDEX(B23:B30, SMALL(IF(ISNUMBER(SEARCH("JV1",F23:F30)), ROW(F23:F30)-MIN(ROW(F23:F30))+1, ""), ROW() -22 )), "")</f>
        <v/>
      </c>
      <c r="AG26" s="13" t="str">
        <f t="array" ref="AG26">IFERROR(INDEX(C23:C30, SMALL(IF(ISNUMBER(SEARCH("JV1",F23:F30)), ROW(F23:F30)-MIN(ROW(F23:F30))+1, ""), ROW() -22 )), "")</f>
        <v/>
      </c>
      <c r="AH26" s="13" t="str">
        <f t="array" ref="AH26">IFERROR(INDEX(D23:D30, SMALL(IF(ISNUMBER(SEARCH("JV1",F23:F30)), ROW(F23:F30)-MIN(ROW(F23:F30))+1, ""), ROW() -22 )), "")</f>
        <v/>
      </c>
      <c r="AI26" s="13" t="str">
        <f t="array" ref="AI26">IFERROR(INDEX(E23:E30, SMALL(IF(ISNUMBER(SEARCH("JV1",F23:F30)), ROW(F23:F30)-MIN(ROW(F23:F30))+1, ""), ROW() -22 )), "")</f>
        <v/>
      </c>
      <c r="AJ26" s="13" t="str">
        <f t="array" ref="AJ26">IFERROR(INDEX(B23:B30, SMALL(IF(ISNUMBER(SEARCH("JV2",F23:F30)), ROW(F23:F30)-MIN(ROW(F23:F30))+1, ""), ROW() -22 )), "")</f>
        <v/>
      </c>
      <c r="AK26" s="13" t="str">
        <f t="array" ref="AK26">IFERROR(INDEX(C23:C30, SMALL(IF(ISNUMBER(SEARCH("JV2",F23:F30)), ROW(F23:F30)-MIN(ROW(F23:F30))+1, ""), ROW() -22 )), "")</f>
        <v/>
      </c>
      <c r="AL26" s="13" t="str">
        <f t="array" ref="AL26">IFERROR(INDEX(D23:D30, SMALL(IF(ISNUMBER(SEARCH("JV2",F23:F30)), ROW(F23:F30)-MIN(ROW(F23:F30))+1, ""), ROW() -22 )), "")</f>
        <v/>
      </c>
      <c r="AM26" s="13" t="str">
        <f t="array" ref="AM26">IFERROR(INDEX(E23:E30, SMALL(IF(ISNUMBER(SEARCH("JV2",F23:F30)), ROW(F23:F30)-MIN(ROW(F23:F30))+1, ""), ROW() -22 )), "")</f>
        <v/>
      </c>
    </row>
    <row r="27" spans="2:39" s="13" customFormat="1" ht="15" customHeight="1">
      <c r="B27" s="21" t="s">
        <v>55</v>
      </c>
      <c r="C27" s="1"/>
      <c r="D27" s="22" t="s">
        <v>451</v>
      </c>
      <c r="E27" s="1" t="s">
        <v>452</v>
      </c>
      <c r="F27" s="94" t="s">
        <v>14</v>
      </c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IFERROR(INDEX(B23:B30, SMALL(IF("V"=F23:F30, ROW(F23:F30)-MIN(ROW(F23:F30))+1, ""), ROW() -22 )), "")</f>
        <v>Blue Mountain College</v>
      </c>
      <c r="AC27" s="13">
        <f t="array" ref="AC27">IFERROR(INDEX(C23:C30, SMALL(IF("V"=F23:F30, ROW(F23:F30)-MIN(ROW(F23:F30))+1, ""), ROW() -22 )), "")</f>
        <v>0</v>
      </c>
      <c r="AD27" s="13" t="str">
        <f t="array" ref="AD27">IFERROR(INDEX(D23:D30, SMALL(IF("V"=F23:F30, ROW(F23:F30)-MIN(ROW(F23:F30))+1, ""), ROW() -22 )), "")</f>
        <v>20-19064</v>
      </c>
      <c r="AE27" s="13" t="str">
        <f t="array" ref="AE27">IFERROR(INDEX(E23:E30, SMALL(IF("V"=F23:F30, ROW(F23:F30)-MIN(ROW(F23:F30))+1, ""), ROW() -22 )), "")</f>
        <v>Sarah Butts</v>
      </c>
      <c r="AF27" s="13" t="str">
        <f t="array" ref="AF27">IFERROR(INDEX(B23:B30, SMALL(IF(ISNUMBER(SEARCH("JV1",F23:F30)), ROW(F23:F30)-MIN(ROW(F23:F30))+1, ""), ROW() -22 )), "")</f>
        <v/>
      </c>
      <c r="AG27" s="13" t="str">
        <f t="array" ref="AG27">IFERROR(INDEX(C23:C30, SMALL(IF(ISNUMBER(SEARCH("JV1",F23:F30)), ROW(F23:F30)-MIN(ROW(F23:F30))+1, ""), ROW() -22 )), "")</f>
        <v/>
      </c>
      <c r="AH27" s="13" t="str">
        <f t="array" ref="AH27">IFERROR(INDEX(D23:D30, SMALL(IF(ISNUMBER(SEARCH("JV1",F23:F30)), ROW(F23:F30)-MIN(ROW(F23:F30))+1, ""), ROW() -22 )), "")</f>
        <v/>
      </c>
      <c r="AI27" s="13" t="str">
        <f t="array" ref="AI27">IFERROR(INDEX(E23:E30, SMALL(IF(ISNUMBER(SEARCH("JV1",F23:F30)), ROW(F23:F30)-MIN(ROW(F23:F30))+1, ""), ROW() -22 )), "")</f>
        <v/>
      </c>
      <c r="AJ27" s="13" t="str">
        <f t="array" ref="AJ27">IFERROR(INDEX(B23:B30, SMALL(IF(ISNUMBER(SEARCH("JV2",F23:F30)), ROW(F23:F30)-MIN(ROW(F23:F30))+1, ""), ROW() -22 )), "")</f>
        <v/>
      </c>
      <c r="AK27" s="13" t="str">
        <f t="array" ref="AK27">IFERROR(INDEX(C23:C30, SMALL(IF(ISNUMBER(SEARCH("JV2",F23:F30)), ROW(F23:F30)-MIN(ROW(F23:F30))+1, ""), ROW() -22 )), "")</f>
        <v/>
      </c>
      <c r="AL27" s="13" t="str">
        <f t="array" ref="AL27">IFERROR(INDEX(D23:D30, SMALL(IF(ISNUMBER(SEARCH("JV2",F23:F30)), ROW(F23:F30)-MIN(ROW(F23:F30))+1, ""), ROW() -22 )), "")</f>
        <v/>
      </c>
      <c r="AM27" s="13" t="str">
        <f t="array" ref="AM27">IFERROR(INDEX(E23:E30, SMALL(IF(ISNUMBER(SEARCH("JV2",F23:F30)), ROW(F23:F30)-MIN(ROW(F23:F30))+1, ""), ROW() -22 )), "")</f>
        <v/>
      </c>
    </row>
    <row r="28" spans="2:39" s="13" customFormat="1" ht="15" customHeight="1">
      <c r="B28" s="21" t="s">
        <v>55</v>
      </c>
      <c r="C28" s="1"/>
      <c r="D28" s="22" t="s">
        <v>453</v>
      </c>
      <c r="E28" s="1" t="s">
        <v>454</v>
      </c>
      <c r="F28" s="94" t="s">
        <v>14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IFERROR(INDEX(B23:B30, SMALL(IF("V"=F23:F30, ROW(F23:F30)-MIN(ROW(F23:F30))+1, ""), ROW() -22 )), "")</f>
        <v/>
      </c>
      <c r="AC28" s="13" t="str">
        <f t="array" ref="AC28">IFERROR(INDEX(C23:C30, SMALL(IF("V"=F23:F30, ROW(F23:F30)-MIN(ROW(F23:F30))+1, ""), ROW() -22 )), "")</f>
        <v/>
      </c>
      <c r="AD28" s="13" t="str">
        <f t="array" ref="AD28">IFERROR(INDEX(D23:D30, SMALL(IF("V"=F23:F30, ROW(F23:F30)-MIN(ROW(F23:F30))+1, ""), ROW() -22 )), "")</f>
        <v/>
      </c>
      <c r="AE28" s="13" t="str">
        <f t="array" ref="AE28">IFERROR(INDEX(E23:E30, SMALL(IF("V"=F23:F30, ROW(F23:F30)-MIN(ROW(F23:F30))+1, ""), ROW() -22 )), "")</f>
        <v/>
      </c>
      <c r="AF28" s="13" t="str">
        <f t="array" ref="AF28">IFERROR(INDEX(B23:B30, SMALL(IF(ISNUMBER(SEARCH("JV1",F23:F30)), ROW(F23:F30)-MIN(ROW(F23:F30))+1, ""), ROW() -22 )), "")</f>
        <v/>
      </c>
      <c r="AG28" s="13" t="str">
        <f t="array" ref="AG28">IFERROR(INDEX(C23:C30, SMALL(IF(ISNUMBER(SEARCH("JV1",F23:F30)), ROW(F23:F30)-MIN(ROW(F23:F30))+1, ""), ROW() -22 )), "")</f>
        <v/>
      </c>
      <c r="AH28" s="13" t="str">
        <f t="array" ref="AH28">IFERROR(INDEX(D23:D30, SMALL(IF(ISNUMBER(SEARCH("JV1",F23:F30)), ROW(F23:F30)-MIN(ROW(F23:F30))+1, ""), ROW() -22 )), "")</f>
        <v/>
      </c>
      <c r="AI28" s="13" t="str">
        <f t="array" ref="AI28">IFERROR(INDEX(E23:E30, SMALL(IF(ISNUMBER(SEARCH("JV1",F23:F30)), ROW(F23:F30)-MIN(ROW(F23:F30))+1, ""), ROW() -22 )), "")</f>
        <v/>
      </c>
      <c r="AJ28" s="13" t="str">
        <f t="array" ref="AJ28">IFERROR(INDEX(B23:B30, SMALL(IF(ISNUMBER(SEARCH("JV2",F23:F30)), ROW(F23:F30)-MIN(ROW(F23:F30))+1, ""), ROW() -22 )), "")</f>
        <v/>
      </c>
      <c r="AK28" s="13" t="str">
        <f t="array" ref="AK28">IFERROR(INDEX(C23:C30, SMALL(IF(ISNUMBER(SEARCH("JV2",F23:F30)), ROW(F23:F30)-MIN(ROW(F23:F30))+1, ""), ROW() -22 )), "")</f>
        <v/>
      </c>
      <c r="AL28" s="13" t="str">
        <f t="array" ref="AL28">IFERROR(INDEX(D23:D30, SMALL(IF(ISNUMBER(SEARCH("JV2",F23:F30)), ROW(F23:F30)-MIN(ROW(F23:F30))+1, ""), ROW() -22 )), "")</f>
        <v/>
      </c>
      <c r="AM28" s="13" t="str">
        <f t="array" ref="AM28">IFERROR(INDEX(E23:E30, SMALL(IF(ISNUMBER(SEARCH("JV2",F23:F30)), ROW(F23:F30)-MIN(ROW(F23:F30))+1, ""), ROW() -22 )), "")</f>
        <v/>
      </c>
    </row>
    <row r="29" spans="2:39" s="13" customFormat="1" ht="15" customHeight="1">
      <c r="B29" s="21" t="s">
        <v>55</v>
      </c>
      <c r="C29" s="1"/>
      <c r="D29" s="22" t="s">
        <v>455</v>
      </c>
      <c r="E29" s="1" t="s">
        <v>456</v>
      </c>
      <c r="F29" s="94" t="s">
        <v>14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IFERROR(INDEX(B23:B30, SMALL(IF("V"=F23:F30, ROW(F23:F30)-MIN(ROW(F23:F30))+1, ""), ROW() -22 )), "")</f>
        <v/>
      </c>
      <c r="AC29" s="13" t="str">
        <f t="array" ref="AC29">IFERROR(INDEX(C23:C30, SMALL(IF("V"=F23:F30, ROW(F23:F30)-MIN(ROW(F23:F30))+1, ""), ROW() -22 )), "")</f>
        <v/>
      </c>
      <c r="AD29" s="13" t="str">
        <f t="array" ref="AD29">IFERROR(INDEX(D23:D30, SMALL(IF("V"=F23:F30, ROW(F23:F30)-MIN(ROW(F23:F30))+1, ""), ROW() -22 )), "")</f>
        <v/>
      </c>
      <c r="AE29" s="13" t="str">
        <f t="array" ref="AE29">IFERROR(INDEX(E23:E30, SMALL(IF("V"=F23:F30, ROW(F23:F30)-MIN(ROW(F23:F30))+1, ""), ROW() -22 )), "")</f>
        <v/>
      </c>
      <c r="AF29" s="13" t="str">
        <f t="array" ref="AF29">IFERROR(INDEX(B23:B30, SMALL(IF(ISNUMBER(SEARCH("JV1",F23:F30)), ROW(F23:F30)-MIN(ROW(F23:F30))+1, ""), ROW() -22 )), "")</f>
        <v/>
      </c>
      <c r="AG29" s="13" t="str">
        <f t="array" ref="AG29">IFERROR(INDEX(C23:C30, SMALL(IF(ISNUMBER(SEARCH("JV1",F23:F30)), ROW(F23:F30)-MIN(ROW(F23:F30))+1, ""), ROW() -22 )), "")</f>
        <v/>
      </c>
      <c r="AH29" s="13" t="str">
        <f t="array" ref="AH29">IFERROR(INDEX(D23:D30, SMALL(IF(ISNUMBER(SEARCH("JV1",F23:F30)), ROW(F23:F30)-MIN(ROW(F23:F30))+1, ""), ROW() -22 )), "")</f>
        <v/>
      </c>
      <c r="AI29" s="13" t="str">
        <f t="array" ref="AI29">IFERROR(INDEX(E23:E30, SMALL(IF(ISNUMBER(SEARCH("JV1",F23:F30)), ROW(F23:F30)-MIN(ROW(F23:F30))+1, ""), ROW() -22 )), "")</f>
        <v/>
      </c>
      <c r="AJ29" s="13" t="str">
        <f t="array" ref="AJ29">IFERROR(INDEX(B23:B30, SMALL(IF(ISNUMBER(SEARCH("JV2",F23:F30)), ROW(F23:F30)-MIN(ROW(F23:F30))+1, ""), ROW() -22 )), "")</f>
        <v/>
      </c>
      <c r="AK29" s="13" t="str">
        <f t="array" ref="AK29">IFERROR(INDEX(C23:C30, SMALL(IF(ISNUMBER(SEARCH("JV2",F23:F30)), ROW(F23:F30)-MIN(ROW(F23:F30))+1, ""), ROW() -22 )), "")</f>
        <v/>
      </c>
      <c r="AL29" s="13" t="str">
        <f t="array" ref="AL29">IFERROR(INDEX(D23:D30, SMALL(IF(ISNUMBER(SEARCH("JV2",F23:F30)), ROW(F23:F30)-MIN(ROW(F23:F30))+1, ""), ROW() -22 )), "")</f>
        <v/>
      </c>
      <c r="AM29" s="13" t="str">
        <f t="array" ref="AM29">IFERROR(INDEX(E23:E30, SMALL(IF(ISNUMBER(SEARCH("JV2",F23:F30)), ROW(F23:F30)-MIN(ROW(F23:F30))+1, ""), ROW() -22 )), "")</f>
        <v/>
      </c>
    </row>
    <row r="30" spans="2:39" s="13" customFormat="1" ht="15" customHeight="1">
      <c r="B30" s="21" t="s">
        <v>55</v>
      </c>
      <c r="C30" s="1"/>
      <c r="D30" s="22" t="s">
        <v>457</v>
      </c>
      <c r="E30" s="1" t="s">
        <v>458</v>
      </c>
      <c r="F30" s="94" t="s">
        <v>30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IFERROR(INDEX(B23:B30, SMALL(IF("V"=F23:F30, ROW(F23:F30)-MIN(ROW(F23:F30))+1, ""), ROW() -22 )), "")</f>
        <v/>
      </c>
      <c r="AC30" s="13" t="str">
        <f t="array" ref="AC30">IFERROR(INDEX(C23:C30, SMALL(IF("V"=F23:F30, ROW(F23:F30)-MIN(ROW(F23:F30))+1, ""), ROW() -22 )), "")</f>
        <v/>
      </c>
      <c r="AD30" s="13" t="str">
        <f t="array" ref="AD30">IFERROR(INDEX(D23:D30, SMALL(IF("V"=F23:F30, ROW(F23:F30)-MIN(ROW(F23:F30))+1, ""), ROW() -22 )), "")</f>
        <v/>
      </c>
      <c r="AE30" s="13" t="str">
        <f t="array" ref="AE30">IFERROR(INDEX(E23:E30, SMALL(IF("V"=F23:F30, ROW(F23:F30)-MIN(ROW(F23:F30))+1, ""), ROW() -22 )), "")</f>
        <v/>
      </c>
      <c r="AF30" s="13" t="str">
        <f t="array" ref="AF30">IFERROR(INDEX(B23:B30, SMALL(IF(ISNUMBER(SEARCH("JV1",F23:F30)), ROW(F23:F30)-MIN(ROW(F23:F30))+1, ""), ROW() -22 )), "")</f>
        <v/>
      </c>
      <c r="AG30" s="13" t="str">
        <f t="array" ref="AG30">IFERROR(INDEX(C23:C30, SMALL(IF(ISNUMBER(SEARCH("JV1",F23:F30)), ROW(F23:F30)-MIN(ROW(F23:F30))+1, ""), ROW() -22 )), "")</f>
        <v/>
      </c>
      <c r="AH30" s="13" t="str">
        <f t="array" ref="AH30">IFERROR(INDEX(D23:D30, SMALL(IF(ISNUMBER(SEARCH("JV1",F23:F30)), ROW(F23:F30)-MIN(ROW(F23:F30))+1, ""), ROW() -22 )), "")</f>
        <v/>
      </c>
      <c r="AI30" s="13" t="str">
        <f t="array" ref="AI30">IFERROR(INDEX(E23:E30, SMALL(IF(ISNUMBER(SEARCH("JV1",F23:F30)), ROW(F23:F30)-MIN(ROW(F23:F30))+1, ""), ROW() -22 )), "")</f>
        <v/>
      </c>
      <c r="AJ30" s="13" t="str">
        <f t="array" ref="AJ30">IFERROR(INDEX(B23:B30, SMALL(IF(ISNUMBER(SEARCH("JV2",F23:F30)), ROW(F23:F30)-MIN(ROW(F23:F30))+1, ""), ROW() -22 )), "")</f>
        <v/>
      </c>
      <c r="AK30" s="13" t="str">
        <f t="array" ref="AK30">IFERROR(INDEX(C23:C30, SMALL(IF(ISNUMBER(SEARCH("JV2",F23:F30)), ROW(F23:F30)-MIN(ROW(F23:F30))+1, ""), ROW() -22 )), "")</f>
        <v/>
      </c>
      <c r="AL30" s="13" t="str">
        <f t="array" ref="AL30">IFERROR(INDEX(D23:D30, SMALL(IF(ISNUMBER(SEARCH("JV2",F23:F30)), ROW(F23:F30)-MIN(ROW(F23:F30))+1, ""), ROW() -22 )), "")</f>
        <v/>
      </c>
      <c r="AM30" s="13" t="str">
        <f t="array" ref="AM30">IFERROR(INDEX(E23:E30, SMALL(IF(ISNUMBER(SEARCH("JV2",F23:F30)), ROW(F23:F30)-MIN(ROW(F23:F30))+1, ""), ROW() -22 )), "")</f>
        <v/>
      </c>
    </row>
    <row r="31" spans="2:39" s="13" customFormat="1" ht="15" customHeight="1">
      <c r="B31" s="21" t="s">
        <v>82</v>
      </c>
      <c r="C31" s="1"/>
      <c r="D31" s="22" t="s">
        <v>459</v>
      </c>
      <c r="E31" s="1" t="s">
        <v>460</v>
      </c>
      <c r="F31" s="94" t="s">
        <v>14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IFERROR(INDEX(B31:B43, SMALL(IF("V"=F31:F43, ROW(F31:F43)-MIN(ROW(F31:F43))+1, ""), ROW() -30 )), "")</f>
        <v>Campbellsville University</v>
      </c>
      <c r="AC31" s="13">
        <f t="array" ref="AC31">IFERROR(INDEX(C31:C43, SMALL(IF("V"=F31:F43, ROW(F31:F43)-MIN(ROW(F31:F43))+1, ""), ROW() -30 )), "")</f>
        <v>0</v>
      </c>
      <c r="AD31" s="13" t="str">
        <f t="array" ref="AD31">IFERROR(INDEX(D31:D43, SMALL(IF("V"=F31:F43, ROW(F31:F43)-MIN(ROW(F31:F43))+1, ""), ROW() -30 )), "")</f>
        <v>11-750656</v>
      </c>
      <c r="AE31" s="13" t="str">
        <f t="array" ref="AE31">IFERROR(INDEX(E31:E43, SMALL(IF("V"=F31:F43, ROW(F31:F43)-MIN(ROW(F31:F43))+1, ""), ROW() -30 )), "")</f>
        <v>Ashley Moch</v>
      </c>
      <c r="AF31" s="13" t="str">
        <f t="array" ref="AF31">IFERROR(INDEX(B31:B43, SMALL(IF(ISNUMBER(SEARCH("JV1",F31:F43)), ROW(F31:F43)-MIN(ROW(F31:F43))+1, ""), ROW() -30 )), "")</f>
        <v/>
      </c>
      <c r="AG31" s="13" t="str">
        <f t="array" ref="AG31">IFERROR(INDEX(C31:C43, SMALL(IF(ISNUMBER(SEARCH("JV1",F31:F43)), ROW(F31:F43)-MIN(ROW(F31:F43))+1, ""), ROW() -30 )), "")</f>
        <v/>
      </c>
      <c r="AH31" s="13" t="str">
        <f t="array" ref="AH31">IFERROR(INDEX(D31:D43, SMALL(IF(ISNUMBER(SEARCH("JV1",F31:F43)), ROW(F31:F43)-MIN(ROW(F31:F43))+1, ""), ROW() -30 )), "")</f>
        <v/>
      </c>
      <c r="AI31" s="13" t="str">
        <f t="array" ref="AI31">IFERROR(INDEX(E31:E43, SMALL(IF(ISNUMBER(SEARCH("JV1",F31:F43)), ROW(F31:F43)-MIN(ROW(F31:F43))+1, ""), ROW() -30 )), "")</f>
        <v/>
      </c>
      <c r="AJ31" s="13" t="str">
        <f t="array" ref="AJ31">IFERROR(INDEX(B31:B43, SMALL(IF(ISNUMBER(SEARCH("JV2",F31:F43)), ROW(F31:F43)-MIN(ROW(F31:F43))+1, ""), ROW() -30 )), "")</f>
        <v/>
      </c>
      <c r="AK31" s="13" t="str">
        <f t="array" ref="AK31">IFERROR(INDEX(C31:C43, SMALL(IF(ISNUMBER(SEARCH("JV2",F31:F43)), ROW(F31:F43)-MIN(ROW(F31:F43))+1, ""), ROW() -30 )), "")</f>
        <v/>
      </c>
      <c r="AL31" s="13" t="str">
        <f t="array" ref="AL31">IFERROR(INDEX(D31:D43, SMALL(IF(ISNUMBER(SEARCH("JV2",F31:F43)), ROW(F31:F43)-MIN(ROW(F31:F43))+1, ""), ROW() -30 )), "")</f>
        <v/>
      </c>
      <c r="AM31" s="13" t="str">
        <f t="array" ref="AM31">IFERROR(INDEX(E31:E43, SMALL(IF(ISNUMBER(SEARCH("JV2",F31:F43)), ROW(F31:F43)-MIN(ROW(F31:F43))+1, ""), ROW() -30 )), "")</f>
        <v/>
      </c>
    </row>
    <row r="32" spans="2:39" s="13" customFormat="1" ht="15" customHeight="1">
      <c r="B32" s="21" t="s">
        <v>82</v>
      </c>
      <c r="C32" s="1"/>
      <c r="D32" s="22" t="s">
        <v>461</v>
      </c>
      <c r="E32" s="1" t="s">
        <v>462</v>
      </c>
      <c r="F32" s="94" t="s">
        <v>30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IFERROR(INDEX(B31:B43, SMALL(IF("V"=F31:F43, ROW(F31:F43)-MIN(ROW(F31:F43))+1, ""), ROW() -30 )), "")</f>
        <v>Campbellsville University</v>
      </c>
      <c r="AC32" s="13">
        <f t="array" ref="AC32">IFERROR(INDEX(C31:C43, SMALL(IF("V"=F31:F43, ROW(F31:F43)-MIN(ROW(F31:F43))+1, ""), ROW() -30 )), "")</f>
        <v>0</v>
      </c>
      <c r="AD32" s="13" t="str">
        <f t="array" ref="AD32">IFERROR(INDEX(D31:D43, SMALL(IF("V"=F31:F43, ROW(F31:F43)-MIN(ROW(F31:F43))+1, ""), ROW() -30 )), "")</f>
        <v>5666-6031</v>
      </c>
      <c r="AE32" s="13" t="str">
        <f t="array" ref="AE32">IFERROR(INDEX(E31:E43, SMALL(IF("V"=F31:F43, ROW(F31:F43)-MIN(ROW(F31:F43))+1, ""), ROW() -30 )), "")</f>
        <v>Dionne McArthur</v>
      </c>
      <c r="AF32" s="13" t="str">
        <f t="array" ref="AF32">IFERROR(INDEX(B31:B43, SMALL(IF(ISNUMBER(SEARCH("JV1",F31:F43)), ROW(F31:F43)-MIN(ROW(F31:F43))+1, ""), ROW() -30 )), "")</f>
        <v/>
      </c>
      <c r="AG32" s="13" t="str">
        <f t="array" ref="AG32">IFERROR(INDEX(C31:C43, SMALL(IF(ISNUMBER(SEARCH("JV1",F31:F43)), ROW(F31:F43)-MIN(ROW(F31:F43))+1, ""), ROW() -30 )), "")</f>
        <v/>
      </c>
      <c r="AH32" s="13" t="str">
        <f t="array" ref="AH32">IFERROR(INDEX(D31:D43, SMALL(IF(ISNUMBER(SEARCH("JV1",F31:F43)), ROW(F31:F43)-MIN(ROW(F31:F43))+1, ""), ROW() -30 )), "")</f>
        <v/>
      </c>
      <c r="AI32" s="13" t="str">
        <f t="array" ref="AI32">IFERROR(INDEX(E31:E43, SMALL(IF(ISNUMBER(SEARCH("JV1",F31:F43)), ROW(F31:F43)-MIN(ROW(F31:F43))+1, ""), ROW() -30 )), "")</f>
        <v/>
      </c>
      <c r="AJ32" s="13" t="str">
        <f t="array" ref="AJ32">IFERROR(INDEX(B31:B43, SMALL(IF(ISNUMBER(SEARCH("JV2",F31:F43)), ROW(F31:F43)-MIN(ROW(F31:F43))+1, ""), ROW() -30 )), "")</f>
        <v/>
      </c>
      <c r="AK32" s="13" t="str">
        <f t="array" ref="AK32">IFERROR(INDEX(C31:C43, SMALL(IF(ISNUMBER(SEARCH("JV2",F31:F43)), ROW(F31:F43)-MIN(ROW(F31:F43))+1, ""), ROW() -30 )), "")</f>
        <v/>
      </c>
      <c r="AL32" s="13" t="str">
        <f t="array" ref="AL32">IFERROR(INDEX(D31:D43, SMALL(IF(ISNUMBER(SEARCH("JV2",F31:F43)), ROW(F31:F43)-MIN(ROW(F31:F43))+1, ""), ROW() -30 )), "")</f>
        <v/>
      </c>
      <c r="AM32" s="13" t="str">
        <f t="array" ref="AM32">IFERROR(INDEX(E31:E43, SMALL(IF(ISNUMBER(SEARCH("JV2",F31:F43)), ROW(F31:F43)-MIN(ROW(F31:F43))+1, ""), ROW() -30 )), "")</f>
        <v/>
      </c>
    </row>
    <row r="33" spans="2:39" s="13" customFormat="1" ht="15" customHeight="1">
      <c r="B33" s="21" t="s">
        <v>82</v>
      </c>
      <c r="C33" s="1"/>
      <c r="D33" s="22" t="s">
        <v>463</v>
      </c>
      <c r="E33" s="1" t="s">
        <v>464</v>
      </c>
      <c r="F33" s="94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  <c r="AB33" s="13" t="str">
        <f t="array" ref="AB33">IFERROR(INDEX(B31:B43, SMALL(IF("V"=F31:F43, ROW(F31:F43)-MIN(ROW(F31:F43))+1, ""), ROW() -30 )), "")</f>
        <v>Campbellsville University</v>
      </c>
      <c r="AC33" s="13">
        <f t="array" ref="AC33">IFERROR(INDEX(C31:C43, SMALL(IF("V"=F31:F43, ROW(F31:F43)-MIN(ROW(F31:F43))+1, ""), ROW() -30 )), "")</f>
        <v>0</v>
      </c>
      <c r="AD33" s="13" t="str">
        <f t="array" ref="AD33">IFERROR(INDEX(D31:D43, SMALL(IF("V"=F31:F43, ROW(F31:F43)-MIN(ROW(F31:F43))+1, ""), ROW() -30 )), "")</f>
        <v>17-98017</v>
      </c>
      <c r="AE33" s="13" t="str">
        <f t="array" ref="AE33">IFERROR(INDEX(E31:E43, SMALL(IF("V"=F31:F43, ROW(F31:F43)-MIN(ROW(F31:F43))+1, ""), ROW() -30 )), "")</f>
        <v>Emily Readnour</v>
      </c>
      <c r="AF33" s="13" t="str">
        <f t="array" ref="AF33">IFERROR(INDEX(B31:B43, SMALL(IF(ISNUMBER(SEARCH("JV1",F31:F43)), ROW(F31:F43)-MIN(ROW(F31:F43))+1, ""), ROW() -30 )), "")</f>
        <v/>
      </c>
      <c r="AG33" s="13" t="str">
        <f t="array" ref="AG33">IFERROR(INDEX(C31:C43, SMALL(IF(ISNUMBER(SEARCH("JV1",F31:F43)), ROW(F31:F43)-MIN(ROW(F31:F43))+1, ""), ROW() -30 )), "")</f>
        <v/>
      </c>
      <c r="AH33" s="13" t="str">
        <f t="array" ref="AH33">IFERROR(INDEX(D31:D43, SMALL(IF(ISNUMBER(SEARCH("JV1",F31:F43)), ROW(F31:F43)-MIN(ROW(F31:F43))+1, ""), ROW() -30 )), "")</f>
        <v/>
      </c>
      <c r="AI33" s="13" t="str">
        <f t="array" ref="AI33">IFERROR(INDEX(E31:E43, SMALL(IF(ISNUMBER(SEARCH("JV1",F31:F43)), ROW(F31:F43)-MIN(ROW(F31:F43))+1, ""), ROW() -30 )), "")</f>
        <v/>
      </c>
      <c r="AJ33" s="13" t="str">
        <f t="array" ref="AJ33">IFERROR(INDEX(B31:B43, SMALL(IF(ISNUMBER(SEARCH("JV2",F31:F43)), ROW(F31:F43)-MIN(ROW(F31:F43))+1, ""), ROW() -30 )), "")</f>
        <v/>
      </c>
      <c r="AK33" s="13" t="str">
        <f t="array" ref="AK33">IFERROR(INDEX(C31:C43, SMALL(IF(ISNUMBER(SEARCH("JV2",F31:F43)), ROW(F31:F43)-MIN(ROW(F31:F43))+1, ""), ROW() -30 )), "")</f>
        <v/>
      </c>
      <c r="AL33" s="13" t="str">
        <f t="array" ref="AL33">IFERROR(INDEX(D31:D43, SMALL(IF(ISNUMBER(SEARCH("JV2",F31:F43)), ROW(F31:F43)-MIN(ROW(F31:F43))+1, ""), ROW() -30 )), "")</f>
        <v/>
      </c>
      <c r="AM33" s="13" t="str">
        <f t="array" ref="AM33">IFERROR(INDEX(E31:E43, SMALL(IF(ISNUMBER(SEARCH("JV2",F31:F43)), ROW(F31:F43)-MIN(ROW(F31:F43))+1, ""), ROW() -30 )), "")</f>
        <v/>
      </c>
    </row>
    <row r="34" spans="2:39" s="13" customFormat="1" ht="15" customHeight="1">
      <c r="B34" s="21" t="s">
        <v>82</v>
      </c>
      <c r="C34" s="1"/>
      <c r="D34" s="22" t="s">
        <v>465</v>
      </c>
      <c r="E34" s="1" t="s">
        <v>466</v>
      </c>
      <c r="F34" s="94" t="s">
        <v>14</v>
      </c>
      <c r="G34" s="24"/>
      <c r="H34" s="25">
        <v>3225</v>
      </c>
      <c r="I34" s="24"/>
      <c r="J34" s="25" t="b">
        <v>0</v>
      </c>
      <c r="K34" s="19"/>
      <c r="L34" s="26"/>
      <c r="M34" s="27"/>
      <c r="AB34" s="13" t="str">
        <f t="array" ref="AB34">IFERROR(INDEX(B31:B43, SMALL(IF("V"=F31:F43, ROW(F31:F43)-MIN(ROW(F31:F43))+1, ""), ROW() -30 )), "")</f>
        <v>Campbellsville University</v>
      </c>
      <c r="AC34" s="13">
        <f t="array" ref="AC34">IFERROR(INDEX(C31:C43, SMALL(IF("V"=F31:F43, ROW(F31:F43)-MIN(ROW(F31:F43))+1, ""), ROW() -30 )), "")</f>
        <v>0</v>
      </c>
      <c r="AD34" s="13" t="str">
        <f t="array" ref="AD34">IFERROR(INDEX(D31:D43, SMALL(IF("V"=F31:F43, ROW(F31:F43)-MIN(ROW(F31:F43))+1, ""), ROW() -30 )), "")</f>
        <v>16-64474</v>
      </c>
      <c r="AE34" s="13" t="str">
        <f t="array" ref="AE34">IFERROR(INDEX(E31:E43, SMALL(IF("V"=F31:F43, ROW(F31:F43)-MIN(ROW(F31:F43))+1, ""), ROW() -30 )), "")</f>
        <v>Gillian Baker</v>
      </c>
      <c r="AF34" s="13" t="str">
        <f t="array" ref="AF34">IFERROR(INDEX(B31:B43, SMALL(IF(ISNUMBER(SEARCH("JV1",F31:F43)), ROW(F31:F43)-MIN(ROW(F31:F43))+1, ""), ROW() -30 )), "")</f>
        <v/>
      </c>
      <c r="AG34" s="13" t="str">
        <f t="array" ref="AG34">IFERROR(INDEX(C31:C43, SMALL(IF(ISNUMBER(SEARCH("JV1",F31:F43)), ROW(F31:F43)-MIN(ROW(F31:F43))+1, ""), ROW() -30 )), "")</f>
        <v/>
      </c>
      <c r="AH34" s="13" t="str">
        <f t="array" ref="AH34">IFERROR(INDEX(D31:D43, SMALL(IF(ISNUMBER(SEARCH("JV1",F31:F43)), ROW(F31:F43)-MIN(ROW(F31:F43))+1, ""), ROW() -30 )), "")</f>
        <v/>
      </c>
      <c r="AI34" s="13" t="str">
        <f t="array" ref="AI34">IFERROR(INDEX(E31:E43, SMALL(IF(ISNUMBER(SEARCH("JV1",F31:F43)), ROW(F31:F43)-MIN(ROW(F31:F43))+1, ""), ROW() -30 )), "")</f>
        <v/>
      </c>
      <c r="AJ34" s="13" t="str">
        <f t="array" ref="AJ34">IFERROR(INDEX(B31:B43, SMALL(IF(ISNUMBER(SEARCH("JV2",F31:F43)), ROW(F31:F43)-MIN(ROW(F31:F43))+1, ""), ROW() -30 )), "")</f>
        <v/>
      </c>
      <c r="AK34" s="13" t="str">
        <f t="array" ref="AK34">IFERROR(INDEX(C31:C43, SMALL(IF(ISNUMBER(SEARCH("JV2",F31:F43)), ROW(F31:F43)-MIN(ROW(F31:F43))+1, ""), ROW() -30 )), "")</f>
        <v/>
      </c>
      <c r="AL34" s="13" t="str">
        <f t="array" ref="AL34">IFERROR(INDEX(D31:D43, SMALL(IF(ISNUMBER(SEARCH("JV2",F31:F43)), ROW(F31:F43)-MIN(ROW(F31:F43))+1, ""), ROW() -30 )), "")</f>
        <v/>
      </c>
      <c r="AM34" s="13" t="str">
        <f t="array" ref="AM34">IFERROR(INDEX(E31:E43, SMALL(IF(ISNUMBER(SEARCH("JV2",F31:F43)), ROW(F31:F43)-MIN(ROW(F31:F43))+1, ""), ROW() -30 )), "")</f>
        <v/>
      </c>
    </row>
    <row r="35" spans="2:39" s="13" customFormat="1" ht="15" customHeight="1">
      <c r="B35" s="21" t="s">
        <v>82</v>
      </c>
      <c r="C35" s="1"/>
      <c r="D35" s="22" t="s">
        <v>467</v>
      </c>
      <c r="E35" s="1" t="s">
        <v>468</v>
      </c>
      <c r="F35" s="94" t="s">
        <v>30</v>
      </c>
      <c r="G35" s="24"/>
      <c r="H35" s="25">
        <v>3225</v>
      </c>
      <c r="I35" s="24"/>
      <c r="J35" s="25" t="b">
        <v>0</v>
      </c>
      <c r="K35" s="19"/>
      <c r="L35" s="26"/>
      <c r="M35" s="27"/>
      <c r="AB35" s="13" t="str">
        <f t="array" ref="AB35">IFERROR(INDEX(B31:B43, SMALL(IF("V"=F31:F43, ROW(F31:F43)-MIN(ROW(F31:F43))+1, ""), ROW() -30 )), "")</f>
        <v>Campbellsville University</v>
      </c>
      <c r="AC35" s="13">
        <f t="array" ref="AC35">IFERROR(INDEX(C31:C43, SMALL(IF("V"=F31:F43, ROW(F31:F43)-MIN(ROW(F31:F43))+1, ""), ROW() -30 )), "")</f>
        <v>0</v>
      </c>
      <c r="AD35" s="13" t="str">
        <f t="array" ref="AD35">IFERROR(INDEX(D31:D43, SMALL(IF("V"=F31:F43, ROW(F31:F43)-MIN(ROW(F31:F43))+1, ""), ROW() -30 )), "")</f>
        <v>11-537019</v>
      </c>
      <c r="AE35" s="13" t="str">
        <f t="array" ref="AE35">IFERROR(INDEX(E31:E43, SMALL(IF("V"=F31:F43, ROW(F31:F43)-MIN(ROW(F31:F43))+1, ""), ROW() -30 )), "")</f>
        <v>Mirena Combs</v>
      </c>
      <c r="AF35" s="13" t="str">
        <f t="array" ref="AF35">IFERROR(INDEX(B31:B43, SMALL(IF(ISNUMBER(SEARCH("JV1",F31:F43)), ROW(F31:F43)-MIN(ROW(F31:F43))+1, ""), ROW() -30 )), "")</f>
        <v/>
      </c>
      <c r="AG35" s="13" t="str">
        <f t="array" ref="AG35">IFERROR(INDEX(C31:C43, SMALL(IF(ISNUMBER(SEARCH("JV1",F31:F43)), ROW(F31:F43)-MIN(ROW(F31:F43))+1, ""), ROW() -30 )), "")</f>
        <v/>
      </c>
      <c r="AH35" s="13" t="str">
        <f t="array" ref="AH35">IFERROR(INDEX(D31:D43, SMALL(IF(ISNUMBER(SEARCH("JV1",F31:F43)), ROW(F31:F43)-MIN(ROW(F31:F43))+1, ""), ROW() -30 )), "")</f>
        <v/>
      </c>
      <c r="AI35" s="13" t="str">
        <f t="array" ref="AI35">IFERROR(INDEX(E31:E43, SMALL(IF(ISNUMBER(SEARCH("JV1",F31:F43)), ROW(F31:F43)-MIN(ROW(F31:F43))+1, ""), ROW() -30 )), "")</f>
        <v/>
      </c>
      <c r="AJ35" s="13" t="str">
        <f t="array" ref="AJ35">IFERROR(INDEX(B31:B43, SMALL(IF(ISNUMBER(SEARCH("JV2",F31:F43)), ROW(F31:F43)-MIN(ROW(F31:F43))+1, ""), ROW() -30 )), "")</f>
        <v/>
      </c>
      <c r="AK35" s="13" t="str">
        <f t="array" ref="AK35">IFERROR(INDEX(C31:C43, SMALL(IF(ISNUMBER(SEARCH("JV2",F31:F43)), ROW(F31:F43)-MIN(ROW(F31:F43))+1, ""), ROW() -30 )), "")</f>
        <v/>
      </c>
      <c r="AL35" s="13" t="str">
        <f t="array" ref="AL35">IFERROR(INDEX(D31:D43, SMALL(IF(ISNUMBER(SEARCH("JV2",F31:F43)), ROW(F31:F43)-MIN(ROW(F31:F43))+1, ""), ROW() -30 )), "")</f>
        <v/>
      </c>
      <c r="AM35" s="13" t="str">
        <f t="array" ref="AM35">IFERROR(INDEX(E31:E43, SMALL(IF(ISNUMBER(SEARCH("JV2",F31:F43)), ROW(F31:F43)-MIN(ROW(F31:F43))+1, ""), ROW() -30 )), "")</f>
        <v/>
      </c>
    </row>
    <row r="36" spans="2:39" s="13" customFormat="1" ht="15" customHeight="1">
      <c r="B36" s="21" t="s">
        <v>82</v>
      </c>
      <c r="C36" s="1"/>
      <c r="D36" s="22" t="s">
        <v>469</v>
      </c>
      <c r="E36" s="1" t="s">
        <v>470</v>
      </c>
      <c r="F36" s="94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IFERROR(INDEX(B31:B43, SMALL(IF("V"=F31:F43, ROW(F31:F43)-MIN(ROW(F31:F43))+1, ""), ROW() -30 )), "")</f>
        <v>Campbellsville University</v>
      </c>
      <c r="AC36" s="13">
        <f t="array" ref="AC36">IFERROR(INDEX(C31:C43, SMALL(IF("V"=F31:F43, ROW(F31:F43)-MIN(ROW(F31:F43))+1, ""), ROW() -30 )), "")</f>
        <v>0</v>
      </c>
      <c r="AD36" s="13" t="str">
        <f t="array" ref="AD36">IFERROR(INDEX(D31:D43, SMALL(IF("V"=F31:F43, ROW(F31:F43)-MIN(ROW(F31:F43))+1, ""), ROW() -30 )), "")</f>
        <v>5919-631</v>
      </c>
      <c r="AE36" s="13" t="str">
        <f t="array" ref="AE36">IFERROR(INDEX(E31:E43, SMALL(IF("V"=F31:F43, ROW(F31:F43)-MIN(ROW(F31:F43))+1, ""), ROW() -30 )), "")</f>
        <v>Morgan Stone</v>
      </c>
      <c r="AF36" s="13" t="str">
        <f t="array" ref="AF36">IFERROR(INDEX(B31:B43, SMALL(IF(ISNUMBER(SEARCH("JV1",F31:F43)), ROW(F31:F43)-MIN(ROW(F31:F43))+1, ""), ROW() -30 )), "")</f>
        <v/>
      </c>
      <c r="AG36" s="13" t="str">
        <f t="array" ref="AG36">IFERROR(INDEX(C31:C43, SMALL(IF(ISNUMBER(SEARCH("JV1",F31:F43)), ROW(F31:F43)-MIN(ROW(F31:F43))+1, ""), ROW() -30 )), "")</f>
        <v/>
      </c>
      <c r="AH36" s="13" t="str">
        <f t="array" ref="AH36">IFERROR(INDEX(D31:D43, SMALL(IF(ISNUMBER(SEARCH("JV1",F31:F43)), ROW(F31:F43)-MIN(ROW(F31:F43))+1, ""), ROW() -30 )), "")</f>
        <v/>
      </c>
      <c r="AI36" s="13" t="str">
        <f t="array" ref="AI36">IFERROR(INDEX(E31:E43, SMALL(IF(ISNUMBER(SEARCH("JV1",F31:F43)), ROW(F31:F43)-MIN(ROW(F31:F43))+1, ""), ROW() -30 )), "")</f>
        <v/>
      </c>
      <c r="AJ36" s="13" t="str">
        <f t="array" ref="AJ36">IFERROR(INDEX(B31:B43, SMALL(IF(ISNUMBER(SEARCH("JV2",F31:F43)), ROW(F31:F43)-MIN(ROW(F31:F43))+1, ""), ROW() -30 )), "")</f>
        <v/>
      </c>
      <c r="AK36" s="13" t="str">
        <f t="array" ref="AK36">IFERROR(INDEX(C31:C43, SMALL(IF(ISNUMBER(SEARCH("JV2",F31:F43)), ROW(F31:F43)-MIN(ROW(F31:F43))+1, ""), ROW() -30 )), "")</f>
        <v/>
      </c>
      <c r="AL36" s="13" t="str">
        <f t="array" ref="AL36">IFERROR(INDEX(D31:D43, SMALL(IF(ISNUMBER(SEARCH("JV2",F31:F43)), ROW(F31:F43)-MIN(ROW(F31:F43))+1, ""), ROW() -30 )), "")</f>
        <v/>
      </c>
      <c r="AM36" s="13" t="str">
        <f t="array" ref="AM36">IFERROR(INDEX(E31:E43, SMALL(IF(ISNUMBER(SEARCH("JV2",F31:F43)), ROW(F31:F43)-MIN(ROW(F31:F43))+1, ""), ROW() -30 )), "")</f>
        <v/>
      </c>
    </row>
    <row r="37" spans="2:39" s="13" customFormat="1" ht="15" customHeight="1">
      <c r="B37" s="21" t="s">
        <v>82</v>
      </c>
      <c r="C37" s="1"/>
      <c r="D37" s="22" t="s">
        <v>471</v>
      </c>
      <c r="E37" s="1" t="s">
        <v>472</v>
      </c>
      <c r="F37" s="94" t="s">
        <v>30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IFERROR(INDEX(B31:B43, SMALL(IF("V"=F31:F43, ROW(F31:F43)-MIN(ROW(F31:F43))+1, ""), ROW() -30 )), "")</f>
        <v>Campbellsville University</v>
      </c>
      <c r="AC37" s="13">
        <f t="array" ref="AC37">IFERROR(INDEX(C31:C43, SMALL(IF("V"=F31:F43, ROW(F31:F43)-MIN(ROW(F31:F43))+1, ""), ROW() -30 )), "")</f>
        <v>0</v>
      </c>
      <c r="AD37" s="13" t="str">
        <f t="array" ref="AD37">IFERROR(INDEX(D31:D43, SMALL(IF("V"=F31:F43, ROW(F31:F43)-MIN(ROW(F31:F43))+1, ""), ROW() -30 )), "")</f>
        <v>16-158828</v>
      </c>
      <c r="AE37" s="13" t="str">
        <f t="array" ref="AE37">IFERROR(INDEX(E31:E43, SMALL(IF("V"=F31:F43, ROW(F31:F43)-MIN(ROW(F31:F43))+1, ""), ROW() -30 )), "")</f>
        <v>Rachel Langford</v>
      </c>
      <c r="AF37" s="13" t="str">
        <f t="array" ref="AF37">IFERROR(INDEX(B31:B43, SMALL(IF(ISNUMBER(SEARCH("JV1",F31:F43)), ROW(F31:F43)-MIN(ROW(F31:F43))+1, ""), ROW() -30 )), "")</f>
        <v/>
      </c>
      <c r="AG37" s="13" t="str">
        <f t="array" ref="AG37">IFERROR(INDEX(C31:C43, SMALL(IF(ISNUMBER(SEARCH("JV1",F31:F43)), ROW(F31:F43)-MIN(ROW(F31:F43))+1, ""), ROW() -30 )), "")</f>
        <v/>
      </c>
      <c r="AH37" s="13" t="str">
        <f t="array" ref="AH37">IFERROR(INDEX(D31:D43, SMALL(IF(ISNUMBER(SEARCH("JV1",F31:F43)), ROW(F31:F43)-MIN(ROW(F31:F43))+1, ""), ROW() -30 )), "")</f>
        <v/>
      </c>
      <c r="AI37" s="13" t="str">
        <f t="array" ref="AI37">IFERROR(INDEX(E31:E43, SMALL(IF(ISNUMBER(SEARCH("JV1",F31:F43)), ROW(F31:F43)-MIN(ROW(F31:F43))+1, ""), ROW() -30 )), "")</f>
        <v/>
      </c>
      <c r="AJ37" s="13" t="str">
        <f t="array" ref="AJ37">IFERROR(INDEX(B31:B43, SMALL(IF(ISNUMBER(SEARCH("JV2",F31:F43)), ROW(F31:F43)-MIN(ROW(F31:F43))+1, ""), ROW() -30 )), "")</f>
        <v/>
      </c>
      <c r="AK37" s="13" t="str">
        <f t="array" ref="AK37">IFERROR(INDEX(C31:C43, SMALL(IF(ISNUMBER(SEARCH("JV2",F31:F43)), ROW(F31:F43)-MIN(ROW(F31:F43))+1, ""), ROW() -30 )), "")</f>
        <v/>
      </c>
      <c r="AL37" s="13" t="str">
        <f t="array" ref="AL37">IFERROR(INDEX(D31:D43, SMALL(IF(ISNUMBER(SEARCH("JV2",F31:F43)), ROW(F31:F43)-MIN(ROW(F31:F43))+1, ""), ROW() -30 )), "")</f>
        <v/>
      </c>
      <c r="AM37" s="13" t="str">
        <f t="array" ref="AM37">IFERROR(INDEX(E31:E43, SMALL(IF(ISNUMBER(SEARCH("JV2",F31:F43)), ROW(F31:F43)-MIN(ROW(F31:F43))+1, ""), ROW() -30 )), "")</f>
        <v/>
      </c>
    </row>
    <row r="38" spans="2:39" s="13" customFormat="1" ht="15" customHeight="1">
      <c r="B38" s="21" t="s">
        <v>82</v>
      </c>
      <c r="C38" s="1"/>
      <c r="D38" s="22" t="s">
        <v>473</v>
      </c>
      <c r="E38" s="1" t="s">
        <v>474</v>
      </c>
      <c r="F38" s="94" t="s">
        <v>30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IFERROR(INDEX(B31:B43, SMALL(IF("V"=F31:F43, ROW(F31:F43)-MIN(ROW(F31:F43))+1, ""), ROW() -30 )), "")</f>
        <v>Campbellsville University</v>
      </c>
      <c r="AC38" s="13">
        <f t="array" ref="AC38">IFERROR(INDEX(C31:C43, SMALL(IF("V"=F31:F43, ROW(F31:F43)-MIN(ROW(F31:F43))+1, ""), ROW() -30 )), "")</f>
        <v>0</v>
      </c>
      <c r="AD38" s="13" t="str">
        <f t="array" ref="AD38">IFERROR(INDEX(D31:D43, SMALL(IF("V"=F31:F43, ROW(F31:F43)-MIN(ROW(F31:F43))+1, ""), ROW() -30 )), "")</f>
        <v>8652-3467</v>
      </c>
      <c r="AE38" s="13" t="str">
        <f t="array" ref="AE38">IFERROR(INDEX(E31:E43, SMALL(IF("V"=F31:F43, ROW(F31:F43)-MIN(ROW(F31:F43))+1, ""), ROW() -30 )), "")</f>
        <v>Shelbi Morris</v>
      </c>
      <c r="AF38" s="13" t="str">
        <f t="array" ref="AF38">IFERROR(INDEX(B31:B43, SMALL(IF(ISNUMBER(SEARCH("JV1",F31:F43)), ROW(F31:F43)-MIN(ROW(F31:F43))+1, ""), ROW() -30 )), "")</f>
        <v/>
      </c>
      <c r="AG38" s="13" t="str">
        <f t="array" ref="AG38">IFERROR(INDEX(C31:C43, SMALL(IF(ISNUMBER(SEARCH("JV1",F31:F43)), ROW(F31:F43)-MIN(ROW(F31:F43))+1, ""), ROW() -30 )), "")</f>
        <v/>
      </c>
      <c r="AH38" s="13" t="str">
        <f t="array" ref="AH38">IFERROR(INDEX(D31:D43, SMALL(IF(ISNUMBER(SEARCH("JV1",F31:F43)), ROW(F31:F43)-MIN(ROW(F31:F43))+1, ""), ROW() -30 )), "")</f>
        <v/>
      </c>
      <c r="AI38" s="13" t="str">
        <f t="array" ref="AI38">IFERROR(INDEX(E31:E43, SMALL(IF(ISNUMBER(SEARCH("JV1",F31:F43)), ROW(F31:F43)-MIN(ROW(F31:F43))+1, ""), ROW() -30 )), "")</f>
        <v/>
      </c>
      <c r="AJ38" s="13" t="str">
        <f t="array" ref="AJ38">IFERROR(INDEX(B31:B43, SMALL(IF(ISNUMBER(SEARCH("JV2",F31:F43)), ROW(F31:F43)-MIN(ROW(F31:F43))+1, ""), ROW() -30 )), "")</f>
        <v/>
      </c>
      <c r="AK38" s="13" t="str">
        <f t="array" ref="AK38">IFERROR(INDEX(C31:C43, SMALL(IF(ISNUMBER(SEARCH("JV2",F31:F43)), ROW(F31:F43)-MIN(ROW(F31:F43))+1, ""), ROW() -30 )), "")</f>
        <v/>
      </c>
      <c r="AL38" s="13" t="str">
        <f t="array" ref="AL38">IFERROR(INDEX(D31:D43, SMALL(IF(ISNUMBER(SEARCH("JV2",F31:F43)), ROW(F31:F43)-MIN(ROW(F31:F43))+1, ""), ROW() -30 )), "")</f>
        <v/>
      </c>
      <c r="AM38" s="13" t="str">
        <f t="array" ref="AM38">IFERROR(INDEX(E31:E43, SMALL(IF(ISNUMBER(SEARCH("JV2",F31:F43)), ROW(F31:F43)-MIN(ROW(F31:F43))+1, ""), ROW() -30 )), "")</f>
        <v/>
      </c>
    </row>
    <row r="39" spans="2:39" s="13" customFormat="1" ht="15" customHeight="1">
      <c r="B39" s="21" t="s">
        <v>82</v>
      </c>
      <c r="C39" s="1"/>
      <c r="D39" s="22" t="s">
        <v>475</v>
      </c>
      <c r="E39" s="1" t="s">
        <v>476</v>
      </c>
      <c r="F39" s="94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</row>
    <row r="40" spans="2:39" s="13" customFormat="1" ht="15" customHeight="1">
      <c r="B40" s="21" t="s">
        <v>82</v>
      </c>
      <c r="C40" s="1"/>
      <c r="D40" s="22" t="s">
        <v>477</v>
      </c>
      <c r="E40" s="1" t="s">
        <v>478</v>
      </c>
      <c r="F40" s="94" t="s">
        <v>14</v>
      </c>
      <c r="G40" s="24"/>
      <c r="H40" s="25">
        <v>3225</v>
      </c>
      <c r="I40" s="24"/>
      <c r="J40" s="25" t="b">
        <v>0</v>
      </c>
      <c r="K40" s="19"/>
      <c r="L40" s="26"/>
      <c r="M40" s="27"/>
    </row>
    <row r="41" spans="2:39" s="13" customFormat="1" ht="15" customHeight="1">
      <c r="B41" s="21" t="s">
        <v>82</v>
      </c>
      <c r="C41" s="1"/>
      <c r="D41" s="22" t="s">
        <v>479</v>
      </c>
      <c r="E41" s="1" t="s">
        <v>480</v>
      </c>
      <c r="F41" s="94" t="s">
        <v>30</v>
      </c>
      <c r="G41" s="24"/>
      <c r="H41" s="25">
        <v>3225</v>
      </c>
      <c r="I41" s="24"/>
      <c r="J41" s="25" t="b">
        <v>0</v>
      </c>
      <c r="K41" s="19"/>
      <c r="L41" s="26"/>
      <c r="M41" s="27"/>
    </row>
    <row r="42" spans="2:39" s="13" customFormat="1" ht="15" customHeight="1">
      <c r="B42" s="21" t="s">
        <v>82</v>
      </c>
      <c r="C42" s="1"/>
      <c r="D42" s="22" t="s">
        <v>481</v>
      </c>
      <c r="E42" s="1" t="s">
        <v>482</v>
      </c>
      <c r="F42" s="94" t="s">
        <v>14</v>
      </c>
      <c r="G42" s="24"/>
      <c r="H42" s="25">
        <v>3225</v>
      </c>
      <c r="I42" s="24"/>
      <c r="J42" s="25" t="b">
        <v>0</v>
      </c>
      <c r="K42" s="19"/>
      <c r="L42" s="26"/>
      <c r="M42" s="27"/>
    </row>
    <row r="43" spans="2:39" s="13" customFormat="1" ht="15" customHeight="1">
      <c r="B43" s="21" t="s">
        <v>82</v>
      </c>
      <c r="C43" s="1"/>
      <c r="D43" s="22" t="s">
        <v>483</v>
      </c>
      <c r="E43" s="1" t="s">
        <v>484</v>
      </c>
      <c r="F43" s="94" t="s">
        <v>14</v>
      </c>
      <c r="G43" s="24"/>
      <c r="H43" s="25">
        <v>3225</v>
      </c>
      <c r="I43" s="24"/>
      <c r="J43" s="25" t="b">
        <v>0</v>
      </c>
      <c r="K43" s="19"/>
      <c r="L43" s="26"/>
      <c r="M43" s="27"/>
    </row>
    <row r="44" spans="2:39" s="13" customFormat="1" ht="15" customHeight="1">
      <c r="B44" s="21" t="s">
        <v>109</v>
      </c>
      <c r="C44" s="1"/>
      <c r="D44" s="22" t="s">
        <v>485</v>
      </c>
      <c r="E44" s="1" t="s">
        <v>486</v>
      </c>
      <c r="F44" s="94" t="s">
        <v>14</v>
      </c>
      <c r="G44" s="24"/>
      <c r="H44" s="25">
        <v>3434</v>
      </c>
      <c r="I44" s="24"/>
      <c r="J44" s="25" t="b">
        <v>0</v>
      </c>
      <c r="K44" s="19"/>
      <c r="L44" s="26"/>
      <c r="M44" s="27"/>
      <c r="AB44" s="13" t="str">
        <f t="array" ref="AB44">IFERROR(INDEX(B44:B54, SMALL(IF("V"=F44:F54, ROW(F44:F54)-MIN(ROW(F44:F54))+1, ""), ROW() -43 )), "")</f>
        <v>Cumberland University</v>
      </c>
      <c r="AC44" s="13">
        <f t="array" ref="AC44">IFERROR(INDEX(C44:C54, SMALL(IF("V"=F44:F54, ROW(F44:F54)-MIN(ROW(F44:F54))+1, ""), ROW() -43 )), "")</f>
        <v>0</v>
      </c>
      <c r="AD44" s="13" t="str">
        <f t="array" ref="AD44">IFERROR(INDEX(D44:D54, SMALL(IF("V"=F44:F54, ROW(F44:F54)-MIN(ROW(F44:F54))+1, ""), ROW() -43 )), "")</f>
        <v>20-33141</v>
      </c>
      <c r="AE44" s="13" t="str">
        <f t="array" ref="AE44">IFERROR(INDEX(E44:E54, SMALL(IF("V"=F44:F54, ROW(F44:F54)-MIN(ROW(F44:F54))+1, ""), ROW() -43 )), "")</f>
        <v>Alexis Law</v>
      </c>
      <c r="AF44" s="13" t="str">
        <f t="array" ref="AF44">IFERROR(INDEX(B44:B54, SMALL(IF(ISNUMBER(SEARCH("JV1",F44:F54)), ROW(F44:F54)-MIN(ROW(F44:F54))+1, ""), ROW() -43 )), "")</f>
        <v/>
      </c>
      <c r="AG44" s="13" t="str">
        <f t="array" ref="AG44">IFERROR(INDEX(C44:C54, SMALL(IF(ISNUMBER(SEARCH("JV1",F44:F54)), ROW(F44:F54)-MIN(ROW(F44:F54))+1, ""), ROW() -43 )), "")</f>
        <v/>
      </c>
      <c r="AH44" s="13" t="str">
        <f t="array" ref="AH44">IFERROR(INDEX(D44:D54, SMALL(IF(ISNUMBER(SEARCH("JV1",F44:F54)), ROW(F44:F54)-MIN(ROW(F44:F54))+1, ""), ROW() -43 )), "")</f>
        <v/>
      </c>
      <c r="AI44" s="13" t="str">
        <f t="array" ref="AI44">IFERROR(INDEX(E44:E54, SMALL(IF(ISNUMBER(SEARCH("JV1",F44:F54)), ROW(F44:F54)-MIN(ROW(F44:F54))+1, ""), ROW() -43 )), "")</f>
        <v/>
      </c>
      <c r="AJ44" s="13" t="str">
        <f t="array" ref="AJ44">IFERROR(INDEX(B44:B54, SMALL(IF(ISNUMBER(SEARCH("JV2",F44:F54)), ROW(F44:F54)-MIN(ROW(F44:F54))+1, ""), ROW() -43 )), "")</f>
        <v/>
      </c>
      <c r="AK44" s="13" t="str">
        <f t="array" ref="AK44">IFERROR(INDEX(C44:C54, SMALL(IF(ISNUMBER(SEARCH("JV2",F44:F54)), ROW(F44:F54)-MIN(ROW(F44:F54))+1, ""), ROW() -43 )), "")</f>
        <v/>
      </c>
      <c r="AL44" s="13" t="str">
        <f t="array" ref="AL44">IFERROR(INDEX(D44:D54, SMALL(IF(ISNUMBER(SEARCH("JV2",F44:F54)), ROW(F44:F54)-MIN(ROW(F44:F54))+1, ""), ROW() -43 )), "")</f>
        <v/>
      </c>
      <c r="AM44" s="13" t="str">
        <f t="array" ref="AM44">IFERROR(INDEX(E44:E54, SMALL(IF(ISNUMBER(SEARCH("JV2",F44:F54)), ROW(F44:F54)-MIN(ROW(F44:F54))+1, ""), ROW() -43 )), "")</f>
        <v/>
      </c>
    </row>
    <row r="45" spans="2:39" s="13" customFormat="1" ht="15" customHeight="1">
      <c r="B45" s="21" t="s">
        <v>109</v>
      </c>
      <c r="C45" s="1"/>
      <c r="D45" s="22" t="s">
        <v>487</v>
      </c>
      <c r="E45" s="1" t="s">
        <v>488</v>
      </c>
      <c r="F45" s="94" t="s">
        <v>14</v>
      </c>
      <c r="G45" s="24"/>
      <c r="H45" s="25">
        <v>3434</v>
      </c>
      <c r="I45" s="24"/>
      <c r="J45" s="25" t="b">
        <v>0</v>
      </c>
      <c r="K45" s="19"/>
      <c r="L45" s="26"/>
      <c r="M45" s="27"/>
      <c r="AB45" s="13" t="str">
        <f t="array" ref="AB45">IFERROR(INDEX(B44:B54, SMALL(IF("V"=F44:F54, ROW(F44:F54)-MIN(ROW(F44:F54))+1, ""), ROW() -43 )), "")</f>
        <v>Cumberland University</v>
      </c>
      <c r="AC45" s="13">
        <f t="array" ref="AC45">IFERROR(INDEX(C44:C54, SMALL(IF("V"=F44:F54, ROW(F44:F54)-MIN(ROW(F44:F54))+1, ""), ROW() -43 )), "")</f>
        <v>0</v>
      </c>
      <c r="AD45" s="13" t="str">
        <f t="array" ref="AD45">IFERROR(INDEX(D44:D54, SMALL(IF("V"=F44:F54, ROW(F44:F54)-MIN(ROW(F44:F54))+1, ""), ROW() -43 )), "")</f>
        <v>19-6150</v>
      </c>
      <c r="AE45" s="13" t="str">
        <f t="array" ref="AE45">IFERROR(INDEX(E44:E54, SMALL(IF("V"=F44:F54, ROW(F44:F54)-MIN(ROW(F44:F54))+1, ""), ROW() -43 )), "")</f>
        <v>Alexis Underwood</v>
      </c>
      <c r="AF45" s="13" t="str">
        <f t="array" ref="AF45">IFERROR(INDEX(B44:B54, SMALL(IF(ISNUMBER(SEARCH("JV1",F44:F54)), ROW(F44:F54)-MIN(ROW(F44:F54))+1, ""), ROW() -43 )), "")</f>
        <v/>
      </c>
      <c r="AG45" s="13" t="str">
        <f t="array" ref="AG45">IFERROR(INDEX(C44:C54, SMALL(IF(ISNUMBER(SEARCH("JV1",F44:F54)), ROW(F44:F54)-MIN(ROW(F44:F54))+1, ""), ROW() -43 )), "")</f>
        <v/>
      </c>
      <c r="AH45" s="13" t="str">
        <f t="array" ref="AH45">IFERROR(INDEX(D44:D54, SMALL(IF(ISNUMBER(SEARCH("JV1",F44:F54)), ROW(F44:F54)-MIN(ROW(F44:F54))+1, ""), ROW() -43 )), "")</f>
        <v/>
      </c>
      <c r="AI45" s="13" t="str">
        <f t="array" ref="AI45">IFERROR(INDEX(E44:E54, SMALL(IF(ISNUMBER(SEARCH("JV1",F44:F54)), ROW(F44:F54)-MIN(ROW(F44:F54))+1, ""), ROW() -43 )), "")</f>
        <v/>
      </c>
      <c r="AJ45" s="13" t="str">
        <f t="array" ref="AJ45">IFERROR(INDEX(B44:B54, SMALL(IF(ISNUMBER(SEARCH("JV2",F44:F54)), ROW(F44:F54)-MIN(ROW(F44:F54))+1, ""), ROW() -43 )), "")</f>
        <v/>
      </c>
      <c r="AK45" s="13" t="str">
        <f t="array" ref="AK45">IFERROR(INDEX(C44:C54, SMALL(IF(ISNUMBER(SEARCH("JV2",F44:F54)), ROW(F44:F54)-MIN(ROW(F44:F54))+1, ""), ROW() -43 )), "")</f>
        <v/>
      </c>
      <c r="AL45" s="13" t="str">
        <f t="array" ref="AL45">IFERROR(INDEX(D44:D54, SMALL(IF(ISNUMBER(SEARCH("JV2",F44:F54)), ROW(F44:F54)-MIN(ROW(F44:F54))+1, ""), ROW() -43 )), "")</f>
        <v/>
      </c>
      <c r="AM45" s="13" t="str">
        <f t="array" ref="AM45">IFERROR(INDEX(E44:E54, SMALL(IF(ISNUMBER(SEARCH("JV2",F44:F54)), ROW(F44:F54)-MIN(ROW(F44:F54))+1, ""), ROW() -43 )), "")</f>
        <v/>
      </c>
    </row>
    <row r="46" spans="2:39" s="13" customFormat="1" ht="15" customHeight="1">
      <c r="B46" s="21" t="s">
        <v>109</v>
      </c>
      <c r="C46" s="1"/>
      <c r="D46" s="22" t="s">
        <v>489</v>
      </c>
      <c r="E46" s="1" t="s">
        <v>490</v>
      </c>
      <c r="F46" s="94" t="s">
        <v>14</v>
      </c>
      <c r="G46" s="24"/>
      <c r="H46" s="25">
        <v>3434</v>
      </c>
      <c r="I46" s="24"/>
      <c r="J46" s="25" t="b">
        <v>0</v>
      </c>
      <c r="K46" s="19"/>
      <c r="L46" s="26"/>
      <c r="M46" s="27"/>
      <c r="AB46" s="13" t="str">
        <f t="array" ref="AB46">IFERROR(INDEX(B44:B54, SMALL(IF("V"=F44:F54, ROW(F44:F54)-MIN(ROW(F44:F54))+1, ""), ROW() -43 )), "")</f>
        <v>Cumberland University</v>
      </c>
      <c r="AC46" s="13">
        <f t="array" ref="AC46">IFERROR(INDEX(C44:C54, SMALL(IF("V"=F44:F54, ROW(F44:F54)-MIN(ROW(F44:F54))+1, ""), ROW() -43 )), "")</f>
        <v>0</v>
      </c>
      <c r="AD46" s="13" t="str">
        <f t="array" ref="AD46">IFERROR(INDEX(D44:D54, SMALL(IF("V"=F44:F54, ROW(F44:F54)-MIN(ROW(F44:F54))+1, ""), ROW() -43 )), "")</f>
        <v>16-125020</v>
      </c>
      <c r="AE46" s="13" t="str">
        <f t="array" ref="AE46">IFERROR(INDEX(E44:E54, SMALL(IF("V"=F44:F54, ROW(F44:F54)-MIN(ROW(F44:F54))+1, ""), ROW() -43 )), "")</f>
        <v>Ali Davis</v>
      </c>
      <c r="AF46" s="13" t="str">
        <f t="array" ref="AF46">IFERROR(INDEX(B44:B54, SMALL(IF(ISNUMBER(SEARCH("JV1",F44:F54)), ROW(F44:F54)-MIN(ROW(F44:F54))+1, ""), ROW() -43 )), "")</f>
        <v/>
      </c>
      <c r="AG46" s="13" t="str">
        <f t="array" ref="AG46">IFERROR(INDEX(C44:C54, SMALL(IF(ISNUMBER(SEARCH("JV1",F44:F54)), ROW(F44:F54)-MIN(ROW(F44:F54))+1, ""), ROW() -43 )), "")</f>
        <v/>
      </c>
      <c r="AH46" s="13" t="str">
        <f t="array" ref="AH46">IFERROR(INDEX(D44:D54, SMALL(IF(ISNUMBER(SEARCH("JV1",F44:F54)), ROW(F44:F54)-MIN(ROW(F44:F54))+1, ""), ROW() -43 )), "")</f>
        <v/>
      </c>
      <c r="AI46" s="13" t="str">
        <f t="array" ref="AI46">IFERROR(INDEX(E44:E54, SMALL(IF(ISNUMBER(SEARCH("JV1",F44:F54)), ROW(F44:F54)-MIN(ROW(F44:F54))+1, ""), ROW() -43 )), "")</f>
        <v/>
      </c>
      <c r="AJ46" s="13" t="str">
        <f t="array" ref="AJ46">IFERROR(INDEX(B44:B54, SMALL(IF(ISNUMBER(SEARCH("JV2",F44:F54)), ROW(F44:F54)-MIN(ROW(F44:F54))+1, ""), ROW() -43 )), "")</f>
        <v/>
      </c>
      <c r="AK46" s="13" t="str">
        <f t="array" ref="AK46">IFERROR(INDEX(C44:C54, SMALL(IF(ISNUMBER(SEARCH("JV2",F44:F54)), ROW(F44:F54)-MIN(ROW(F44:F54))+1, ""), ROW() -43 )), "")</f>
        <v/>
      </c>
      <c r="AL46" s="13" t="str">
        <f t="array" ref="AL46">IFERROR(INDEX(D44:D54, SMALL(IF(ISNUMBER(SEARCH("JV2",F44:F54)), ROW(F44:F54)-MIN(ROW(F44:F54))+1, ""), ROW() -43 )), "")</f>
        <v/>
      </c>
      <c r="AM46" s="13" t="str">
        <f t="array" ref="AM46">IFERROR(INDEX(E44:E54, SMALL(IF(ISNUMBER(SEARCH("JV2",F44:F54)), ROW(F44:F54)-MIN(ROW(F44:F54))+1, ""), ROW() -43 )), "")</f>
        <v/>
      </c>
    </row>
    <row r="47" spans="2:39" s="13" customFormat="1" ht="15" customHeight="1">
      <c r="B47" s="21" t="s">
        <v>109</v>
      </c>
      <c r="C47" s="1"/>
      <c r="D47" s="22" t="s">
        <v>491</v>
      </c>
      <c r="E47" s="1" t="s">
        <v>492</v>
      </c>
      <c r="F47" s="94" t="s">
        <v>14</v>
      </c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IFERROR(INDEX(B44:B54, SMALL(IF("V"=F44:F54, ROW(F44:F54)-MIN(ROW(F44:F54))+1, ""), ROW() -43 )), "")</f>
        <v>Cumberland University</v>
      </c>
      <c r="AC47" s="13">
        <f t="array" ref="AC47">IFERROR(INDEX(C44:C54, SMALL(IF("V"=F44:F54, ROW(F44:F54)-MIN(ROW(F44:F54))+1, ""), ROW() -43 )), "")</f>
        <v>0</v>
      </c>
      <c r="AD47" s="13" t="str">
        <f t="array" ref="AD47">IFERROR(INDEX(D44:D54, SMALL(IF("V"=F44:F54, ROW(F44:F54)-MIN(ROW(F44:F54))+1, ""), ROW() -43 )), "")</f>
        <v>19-6145</v>
      </c>
      <c r="AE47" s="13" t="str">
        <f t="array" ref="AE47">IFERROR(INDEX(E44:E54, SMALL(IF("V"=F44:F54, ROW(F44:F54)-MIN(ROW(F44:F54))+1, ""), ROW() -43 )), "")</f>
        <v>Amy Fisher</v>
      </c>
      <c r="AF47" s="13" t="str">
        <f t="array" ref="AF47">IFERROR(INDEX(B44:B54, SMALL(IF(ISNUMBER(SEARCH("JV1",F44:F54)), ROW(F44:F54)-MIN(ROW(F44:F54))+1, ""), ROW() -43 )), "")</f>
        <v/>
      </c>
      <c r="AG47" s="13" t="str">
        <f t="array" ref="AG47">IFERROR(INDEX(C44:C54, SMALL(IF(ISNUMBER(SEARCH("JV1",F44:F54)), ROW(F44:F54)-MIN(ROW(F44:F54))+1, ""), ROW() -43 )), "")</f>
        <v/>
      </c>
      <c r="AH47" s="13" t="str">
        <f t="array" ref="AH47">IFERROR(INDEX(D44:D54, SMALL(IF(ISNUMBER(SEARCH("JV1",F44:F54)), ROW(F44:F54)-MIN(ROW(F44:F54))+1, ""), ROW() -43 )), "")</f>
        <v/>
      </c>
      <c r="AI47" s="13" t="str">
        <f t="array" ref="AI47">IFERROR(INDEX(E44:E54, SMALL(IF(ISNUMBER(SEARCH("JV1",F44:F54)), ROW(F44:F54)-MIN(ROW(F44:F54))+1, ""), ROW() -43 )), "")</f>
        <v/>
      </c>
      <c r="AJ47" s="13" t="str">
        <f t="array" ref="AJ47">IFERROR(INDEX(B44:B54, SMALL(IF(ISNUMBER(SEARCH("JV2",F44:F54)), ROW(F44:F54)-MIN(ROW(F44:F54))+1, ""), ROW() -43 )), "")</f>
        <v/>
      </c>
      <c r="AK47" s="13" t="str">
        <f t="array" ref="AK47">IFERROR(INDEX(C44:C54, SMALL(IF(ISNUMBER(SEARCH("JV2",F44:F54)), ROW(F44:F54)-MIN(ROW(F44:F54))+1, ""), ROW() -43 )), "")</f>
        <v/>
      </c>
      <c r="AL47" s="13" t="str">
        <f t="array" ref="AL47">IFERROR(INDEX(D44:D54, SMALL(IF(ISNUMBER(SEARCH("JV2",F44:F54)), ROW(F44:F54)-MIN(ROW(F44:F54))+1, ""), ROW() -43 )), "")</f>
        <v/>
      </c>
      <c r="AM47" s="13" t="str">
        <f t="array" ref="AM47">IFERROR(INDEX(E44:E54, SMALL(IF(ISNUMBER(SEARCH("JV2",F44:F54)), ROW(F44:F54)-MIN(ROW(F44:F54))+1, ""), ROW() -43 )), "")</f>
        <v/>
      </c>
    </row>
    <row r="48" spans="2:39" s="13" customFormat="1" ht="15" customHeight="1">
      <c r="B48" s="21" t="s">
        <v>109</v>
      </c>
      <c r="C48" s="1"/>
      <c r="D48" s="22" t="s">
        <v>493</v>
      </c>
      <c r="E48" s="1" t="s">
        <v>494</v>
      </c>
      <c r="F48" s="94" t="s">
        <v>14</v>
      </c>
      <c r="G48" s="24"/>
      <c r="H48" s="25">
        <v>3434</v>
      </c>
      <c r="I48" s="24"/>
      <c r="J48" s="25" t="b">
        <v>0</v>
      </c>
      <c r="K48" s="19"/>
      <c r="L48" s="26"/>
      <c r="M48" s="27"/>
      <c r="AB48" s="13" t="str">
        <f t="array" ref="AB48">IFERROR(INDEX(B44:B54, SMALL(IF("V"=F44:F54, ROW(F44:F54)-MIN(ROW(F44:F54))+1, ""), ROW() -43 )), "")</f>
        <v>Cumberland University</v>
      </c>
      <c r="AC48" s="13">
        <f t="array" ref="AC48">IFERROR(INDEX(C44:C54, SMALL(IF("V"=F44:F54, ROW(F44:F54)-MIN(ROW(F44:F54))+1, ""), ROW() -43 )), "")</f>
        <v>0</v>
      </c>
      <c r="AD48" s="13" t="str">
        <f t="array" ref="AD48">IFERROR(INDEX(D44:D54, SMALL(IF("V"=F44:F54, ROW(F44:F54)-MIN(ROW(F44:F54))+1, ""), ROW() -43 )), "")</f>
        <v>20-33142</v>
      </c>
      <c r="AE48" s="13" t="str">
        <f t="array" ref="AE48">IFERROR(INDEX(E44:E54, SMALL(IF("V"=F44:F54, ROW(F44:F54)-MIN(ROW(F44:F54))+1, ""), ROW() -43 )), "")</f>
        <v>Caitlin Law</v>
      </c>
      <c r="AF48" s="13" t="str">
        <f t="array" ref="AF48">IFERROR(INDEX(B44:B54, SMALL(IF(ISNUMBER(SEARCH("JV1",F44:F54)), ROW(F44:F54)-MIN(ROW(F44:F54))+1, ""), ROW() -43 )), "")</f>
        <v/>
      </c>
      <c r="AG48" s="13" t="str">
        <f t="array" ref="AG48">IFERROR(INDEX(C44:C54, SMALL(IF(ISNUMBER(SEARCH("JV1",F44:F54)), ROW(F44:F54)-MIN(ROW(F44:F54))+1, ""), ROW() -43 )), "")</f>
        <v/>
      </c>
      <c r="AH48" s="13" t="str">
        <f t="array" ref="AH48">IFERROR(INDEX(D44:D54, SMALL(IF(ISNUMBER(SEARCH("JV1",F44:F54)), ROW(F44:F54)-MIN(ROW(F44:F54))+1, ""), ROW() -43 )), "")</f>
        <v/>
      </c>
      <c r="AI48" s="13" t="str">
        <f t="array" ref="AI48">IFERROR(INDEX(E44:E54, SMALL(IF(ISNUMBER(SEARCH("JV1",F44:F54)), ROW(F44:F54)-MIN(ROW(F44:F54))+1, ""), ROW() -43 )), "")</f>
        <v/>
      </c>
      <c r="AJ48" s="13" t="str">
        <f t="array" ref="AJ48">IFERROR(INDEX(B44:B54, SMALL(IF(ISNUMBER(SEARCH("JV2",F44:F54)), ROW(F44:F54)-MIN(ROW(F44:F54))+1, ""), ROW() -43 )), "")</f>
        <v/>
      </c>
      <c r="AK48" s="13" t="str">
        <f t="array" ref="AK48">IFERROR(INDEX(C44:C54, SMALL(IF(ISNUMBER(SEARCH("JV2",F44:F54)), ROW(F44:F54)-MIN(ROW(F44:F54))+1, ""), ROW() -43 )), "")</f>
        <v/>
      </c>
      <c r="AL48" s="13" t="str">
        <f t="array" ref="AL48">IFERROR(INDEX(D44:D54, SMALL(IF(ISNUMBER(SEARCH("JV2",F44:F54)), ROW(F44:F54)-MIN(ROW(F44:F54))+1, ""), ROW() -43 )), "")</f>
        <v/>
      </c>
      <c r="AM48" s="13" t="str">
        <f t="array" ref="AM48">IFERROR(INDEX(E44:E54, SMALL(IF(ISNUMBER(SEARCH("JV2",F44:F54)), ROW(F44:F54)-MIN(ROW(F44:F54))+1, ""), ROW() -43 )), "")</f>
        <v/>
      </c>
    </row>
    <row r="49" spans="2:39" s="13" customFormat="1" ht="15" customHeight="1">
      <c r="B49" s="21" t="s">
        <v>109</v>
      </c>
      <c r="C49" s="1"/>
      <c r="D49" s="22" t="s">
        <v>495</v>
      </c>
      <c r="E49" s="1" t="s">
        <v>496</v>
      </c>
      <c r="F49" s="94" t="s">
        <v>30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IFERROR(INDEX(B44:B54, SMALL(IF("V"=F44:F54, ROW(F44:F54)-MIN(ROW(F44:F54))+1, ""), ROW() -43 )), "")</f>
        <v>Cumberland University</v>
      </c>
      <c r="AC49" s="13">
        <f t="array" ref="AC49">IFERROR(INDEX(C44:C54, SMALL(IF("V"=F44:F54, ROW(F44:F54)-MIN(ROW(F44:F54))+1, ""), ROW() -43 )), "")</f>
        <v>0</v>
      </c>
      <c r="AD49" s="13" t="str">
        <f t="array" ref="AD49">IFERROR(INDEX(D44:D54, SMALL(IF("V"=F44:F54, ROW(F44:F54)-MIN(ROW(F44:F54))+1, ""), ROW() -43 )), "")</f>
        <v>15-171287</v>
      </c>
      <c r="AE49" s="13" t="str">
        <f t="array" ref="AE49">IFERROR(INDEX(E44:E54, SMALL(IF("V"=F44:F54, ROW(F44:F54)-MIN(ROW(F44:F54))+1, ""), ROW() -43 )), "")</f>
        <v>Hattie Isham</v>
      </c>
      <c r="AF49" s="13" t="str">
        <f t="array" ref="AF49">IFERROR(INDEX(B44:B54, SMALL(IF(ISNUMBER(SEARCH("JV1",F44:F54)), ROW(F44:F54)-MIN(ROW(F44:F54))+1, ""), ROW() -43 )), "")</f>
        <v/>
      </c>
      <c r="AG49" s="13" t="str">
        <f t="array" ref="AG49">IFERROR(INDEX(C44:C54, SMALL(IF(ISNUMBER(SEARCH("JV1",F44:F54)), ROW(F44:F54)-MIN(ROW(F44:F54))+1, ""), ROW() -43 )), "")</f>
        <v/>
      </c>
      <c r="AH49" s="13" t="str">
        <f t="array" ref="AH49">IFERROR(INDEX(D44:D54, SMALL(IF(ISNUMBER(SEARCH("JV1",F44:F54)), ROW(F44:F54)-MIN(ROW(F44:F54))+1, ""), ROW() -43 )), "")</f>
        <v/>
      </c>
      <c r="AI49" s="13" t="str">
        <f t="array" ref="AI49">IFERROR(INDEX(E44:E54, SMALL(IF(ISNUMBER(SEARCH("JV1",F44:F54)), ROW(F44:F54)-MIN(ROW(F44:F54))+1, ""), ROW() -43 )), "")</f>
        <v/>
      </c>
      <c r="AJ49" s="13" t="str">
        <f t="array" ref="AJ49">IFERROR(INDEX(B44:B54, SMALL(IF(ISNUMBER(SEARCH("JV2",F44:F54)), ROW(F44:F54)-MIN(ROW(F44:F54))+1, ""), ROW() -43 )), "")</f>
        <v/>
      </c>
      <c r="AK49" s="13" t="str">
        <f t="array" ref="AK49">IFERROR(INDEX(C44:C54, SMALL(IF(ISNUMBER(SEARCH("JV2",F44:F54)), ROW(F44:F54)-MIN(ROW(F44:F54))+1, ""), ROW() -43 )), "")</f>
        <v/>
      </c>
      <c r="AL49" s="13" t="str">
        <f t="array" ref="AL49">IFERROR(INDEX(D44:D54, SMALL(IF(ISNUMBER(SEARCH("JV2",F44:F54)), ROW(F44:F54)-MIN(ROW(F44:F54))+1, ""), ROW() -43 )), "")</f>
        <v/>
      </c>
      <c r="AM49" s="13" t="str">
        <f t="array" ref="AM49">IFERROR(INDEX(E44:E54, SMALL(IF(ISNUMBER(SEARCH("JV2",F44:F54)), ROW(F44:F54)-MIN(ROW(F44:F54))+1, ""), ROW() -43 )), "")</f>
        <v/>
      </c>
    </row>
    <row r="50" spans="2:39" s="13" customFormat="1" ht="15" customHeight="1">
      <c r="B50" s="21" t="s">
        <v>109</v>
      </c>
      <c r="C50" s="1"/>
      <c r="D50" s="22" t="s">
        <v>497</v>
      </c>
      <c r="E50" s="1" t="s">
        <v>498</v>
      </c>
      <c r="F50" s="94" t="s">
        <v>14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IFERROR(INDEX(B44:B54, SMALL(IF("V"=F44:F54, ROW(F44:F54)-MIN(ROW(F44:F54))+1, ""), ROW() -43 )), "")</f>
        <v>Cumberland University</v>
      </c>
      <c r="AC50" s="13">
        <f t="array" ref="AC50">IFERROR(INDEX(C44:C54, SMALL(IF("V"=F44:F54, ROW(F44:F54)-MIN(ROW(F44:F54))+1, ""), ROW() -43 )), "")</f>
        <v>0</v>
      </c>
      <c r="AD50" s="13" t="str">
        <f t="array" ref="AD50">IFERROR(INDEX(D44:D54, SMALL(IF("V"=F44:F54, ROW(F44:F54)-MIN(ROW(F44:F54))+1, ""), ROW() -43 )), "")</f>
        <v>16-146368</v>
      </c>
      <c r="AE50" s="13" t="str">
        <f t="array" ref="AE50">IFERROR(INDEX(E44:E54, SMALL(IF("V"=F44:F54, ROW(F44:F54)-MIN(ROW(F44:F54))+1, ""), ROW() -43 )), "")</f>
        <v>Kelci Young</v>
      </c>
      <c r="AF50" s="13" t="str">
        <f t="array" ref="AF50">IFERROR(INDEX(B44:B54, SMALL(IF(ISNUMBER(SEARCH("JV1",F44:F54)), ROW(F44:F54)-MIN(ROW(F44:F54))+1, ""), ROW() -43 )), "")</f>
        <v/>
      </c>
      <c r="AG50" s="13" t="str">
        <f t="array" ref="AG50">IFERROR(INDEX(C44:C54, SMALL(IF(ISNUMBER(SEARCH("JV1",F44:F54)), ROW(F44:F54)-MIN(ROW(F44:F54))+1, ""), ROW() -43 )), "")</f>
        <v/>
      </c>
      <c r="AH50" s="13" t="str">
        <f t="array" ref="AH50">IFERROR(INDEX(D44:D54, SMALL(IF(ISNUMBER(SEARCH("JV1",F44:F54)), ROW(F44:F54)-MIN(ROW(F44:F54))+1, ""), ROW() -43 )), "")</f>
        <v/>
      </c>
      <c r="AI50" s="13" t="str">
        <f t="array" ref="AI50">IFERROR(INDEX(E44:E54, SMALL(IF(ISNUMBER(SEARCH("JV1",F44:F54)), ROW(F44:F54)-MIN(ROW(F44:F54))+1, ""), ROW() -43 )), "")</f>
        <v/>
      </c>
      <c r="AJ50" s="13" t="str">
        <f t="array" ref="AJ50">IFERROR(INDEX(B44:B54, SMALL(IF(ISNUMBER(SEARCH("JV2",F44:F54)), ROW(F44:F54)-MIN(ROW(F44:F54))+1, ""), ROW() -43 )), "")</f>
        <v/>
      </c>
      <c r="AK50" s="13" t="str">
        <f t="array" ref="AK50">IFERROR(INDEX(C44:C54, SMALL(IF(ISNUMBER(SEARCH("JV2",F44:F54)), ROW(F44:F54)-MIN(ROW(F44:F54))+1, ""), ROW() -43 )), "")</f>
        <v/>
      </c>
      <c r="AL50" s="13" t="str">
        <f t="array" ref="AL50">IFERROR(INDEX(D44:D54, SMALL(IF(ISNUMBER(SEARCH("JV2",F44:F54)), ROW(F44:F54)-MIN(ROW(F44:F54))+1, ""), ROW() -43 )), "")</f>
        <v/>
      </c>
      <c r="AM50" s="13" t="str">
        <f t="array" ref="AM50">IFERROR(INDEX(E44:E54, SMALL(IF(ISNUMBER(SEARCH("JV2",F44:F54)), ROW(F44:F54)-MIN(ROW(F44:F54))+1, ""), ROW() -43 )), "")</f>
        <v/>
      </c>
    </row>
    <row r="51" spans="2:39" s="13" customFormat="1" ht="15" customHeight="1">
      <c r="B51" s="21" t="s">
        <v>109</v>
      </c>
      <c r="C51" s="1"/>
      <c r="D51" s="22" t="s">
        <v>499</v>
      </c>
      <c r="E51" s="1" t="s">
        <v>500</v>
      </c>
      <c r="F51" s="94" t="s">
        <v>14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IFERROR(INDEX(B44:B54, SMALL(IF("V"=F44:F54, ROW(F44:F54)-MIN(ROW(F44:F54))+1, ""), ROW() -43 )), "")</f>
        <v>Cumberland University</v>
      </c>
      <c r="AC51" s="13">
        <f t="array" ref="AC51">IFERROR(INDEX(C44:C54, SMALL(IF("V"=F44:F54, ROW(F44:F54)-MIN(ROW(F44:F54))+1, ""), ROW() -43 )), "")</f>
        <v>0</v>
      </c>
      <c r="AD51" s="13" t="str">
        <f t="array" ref="AD51">IFERROR(INDEX(D44:D54, SMALL(IF("V"=F44:F54, ROW(F44:F54)-MIN(ROW(F44:F54))+1, ""), ROW() -43 )), "")</f>
        <v>18-2644</v>
      </c>
      <c r="AE51" s="13" t="str">
        <f t="array" ref="AE51">IFERROR(INDEX(E44:E54, SMALL(IF("V"=F44:F54, ROW(F44:F54)-MIN(ROW(F44:F54))+1, ""), ROW() -43 )), "")</f>
        <v>Skyann Wiley</v>
      </c>
      <c r="AF51" s="13" t="str">
        <f t="array" ref="AF51">IFERROR(INDEX(B44:B54, SMALL(IF(ISNUMBER(SEARCH("JV1",F44:F54)), ROW(F44:F54)-MIN(ROW(F44:F54))+1, ""), ROW() -43 )), "")</f>
        <v/>
      </c>
      <c r="AG51" s="13" t="str">
        <f t="array" ref="AG51">IFERROR(INDEX(C44:C54, SMALL(IF(ISNUMBER(SEARCH("JV1",F44:F54)), ROW(F44:F54)-MIN(ROW(F44:F54))+1, ""), ROW() -43 )), "")</f>
        <v/>
      </c>
      <c r="AH51" s="13" t="str">
        <f t="array" ref="AH51">IFERROR(INDEX(D44:D54, SMALL(IF(ISNUMBER(SEARCH("JV1",F44:F54)), ROW(F44:F54)-MIN(ROW(F44:F54))+1, ""), ROW() -43 )), "")</f>
        <v/>
      </c>
      <c r="AI51" s="13" t="str">
        <f t="array" ref="AI51">IFERROR(INDEX(E44:E54, SMALL(IF(ISNUMBER(SEARCH("JV1",F44:F54)), ROW(F44:F54)-MIN(ROW(F44:F54))+1, ""), ROW() -43 )), "")</f>
        <v/>
      </c>
      <c r="AJ51" s="13" t="str">
        <f t="array" ref="AJ51">IFERROR(INDEX(B44:B54, SMALL(IF(ISNUMBER(SEARCH("JV2",F44:F54)), ROW(F44:F54)-MIN(ROW(F44:F54))+1, ""), ROW() -43 )), "")</f>
        <v/>
      </c>
      <c r="AK51" s="13" t="str">
        <f t="array" ref="AK51">IFERROR(INDEX(C44:C54, SMALL(IF(ISNUMBER(SEARCH("JV2",F44:F54)), ROW(F44:F54)-MIN(ROW(F44:F54))+1, ""), ROW() -43 )), "")</f>
        <v/>
      </c>
      <c r="AL51" s="13" t="str">
        <f t="array" ref="AL51">IFERROR(INDEX(D44:D54, SMALL(IF(ISNUMBER(SEARCH("JV2",F44:F54)), ROW(F44:F54)-MIN(ROW(F44:F54))+1, ""), ROW() -43 )), "")</f>
        <v/>
      </c>
      <c r="AM51" s="13" t="str">
        <f t="array" ref="AM51">IFERROR(INDEX(E44:E54, SMALL(IF(ISNUMBER(SEARCH("JV2",F44:F54)), ROW(F44:F54)-MIN(ROW(F44:F54))+1, ""), ROW() -43 )), "")</f>
        <v/>
      </c>
    </row>
    <row r="52" spans="2:39" s="13" customFormat="1" ht="15" customHeight="1">
      <c r="B52" s="21" t="s">
        <v>109</v>
      </c>
      <c r="C52" s="1"/>
      <c r="D52" s="22" t="s">
        <v>501</v>
      </c>
      <c r="E52" s="1" t="s">
        <v>502</v>
      </c>
      <c r="F52" s="94" t="s">
        <v>30</v>
      </c>
      <c r="G52" s="24"/>
      <c r="H52" s="25">
        <v>3434</v>
      </c>
      <c r="I52" s="24"/>
      <c r="J52" s="25" t="b">
        <v>0</v>
      </c>
      <c r="K52" s="19"/>
      <c r="L52" s="26"/>
      <c r="M52" s="27"/>
    </row>
    <row r="53" spans="2:39" s="13" customFormat="1" ht="15" customHeight="1">
      <c r="B53" s="21" t="s">
        <v>109</v>
      </c>
      <c r="C53" s="1"/>
      <c r="D53" s="22" t="s">
        <v>503</v>
      </c>
      <c r="E53" s="1" t="s">
        <v>504</v>
      </c>
      <c r="F53" s="94" t="s">
        <v>30</v>
      </c>
      <c r="G53" s="24"/>
      <c r="H53" s="25">
        <v>3434</v>
      </c>
      <c r="I53" s="24"/>
      <c r="J53" s="25" t="b">
        <v>0</v>
      </c>
      <c r="K53" s="19"/>
      <c r="L53" s="26"/>
      <c r="M53" s="27"/>
    </row>
    <row r="54" spans="2:39" s="13" customFormat="1" ht="15" customHeight="1">
      <c r="B54" s="21" t="s">
        <v>109</v>
      </c>
      <c r="C54" s="1"/>
      <c r="D54" s="22" t="s">
        <v>505</v>
      </c>
      <c r="E54" s="1" t="s">
        <v>506</v>
      </c>
      <c r="F54" s="94" t="s">
        <v>14</v>
      </c>
      <c r="G54" s="24"/>
      <c r="H54" s="25">
        <v>3434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142</v>
      </c>
      <c r="C55" s="1"/>
      <c r="D55" s="22" t="s">
        <v>507</v>
      </c>
      <c r="E55" s="1" t="s">
        <v>508</v>
      </c>
      <c r="F55" s="94" t="s">
        <v>14</v>
      </c>
      <c r="G55" s="24"/>
      <c r="H55" s="25">
        <v>2452</v>
      </c>
      <c r="I55" s="24"/>
      <c r="J55" s="25" t="b">
        <v>0</v>
      </c>
      <c r="K55" s="19"/>
      <c r="L55" s="26"/>
      <c r="M55" s="27"/>
      <c r="AB55" s="13" t="str">
        <f t="array" ref="AB55">IFERROR(INDEX(B55:B62, SMALL(IF("V"=F55:F62, ROW(F55:F62)-MIN(ROW(F55:F62))+1, ""), ROW() -54 )), "")</f>
        <v>Lindsey Wilson College</v>
      </c>
      <c r="AC55" s="13">
        <f t="array" ref="AC55">IFERROR(INDEX(C55:C62, SMALL(IF("V"=F55:F62, ROW(F55:F62)-MIN(ROW(F55:F62))+1, ""), ROW() -54 )), "")</f>
        <v>0</v>
      </c>
      <c r="AD55" s="13" t="str">
        <f t="array" ref="AD55">IFERROR(INDEX(D55:D62, SMALL(IF("V"=F55:F62, ROW(F55:F62)-MIN(ROW(F55:F62))+1, ""), ROW() -54 )), "")</f>
        <v>11-400274</v>
      </c>
      <c r="AE55" s="13" t="str">
        <f t="array" ref="AE55">IFERROR(INDEX(E55:E62, SMALL(IF("V"=F55:F62, ROW(F55:F62)-MIN(ROW(F55:F62))+1, ""), ROW() -54 )), "")</f>
        <v>Anna Etherington</v>
      </c>
      <c r="AF55" s="13" t="str">
        <f t="array" ref="AF55">IFERROR(INDEX(B55:B62, SMALL(IF(ISNUMBER(SEARCH("JV1",F55:F62)), ROW(F55:F62)-MIN(ROW(F55:F62))+1, ""), ROW() -54 )), "")</f>
        <v/>
      </c>
      <c r="AG55" s="13" t="str">
        <f t="array" ref="AG55">IFERROR(INDEX(C55:C62, SMALL(IF(ISNUMBER(SEARCH("JV1",F55:F62)), ROW(F55:F62)-MIN(ROW(F55:F62))+1, ""), ROW() -54 )), "")</f>
        <v/>
      </c>
      <c r="AH55" s="13" t="str">
        <f t="array" ref="AH55">IFERROR(INDEX(D55:D62, SMALL(IF(ISNUMBER(SEARCH("JV1",F55:F62)), ROW(F55:F62)-MIN(ROW(F55:F62))+1, ""), ROW() -54 )), "")</f>
        <v/>
      </c>
      <c r="AI55" s="13" t="str">
        <f t="array" ref="AI55">IFERROR(INDEX(E55:E62, SMALL(IF(ISNUMBER(SEARCH("JV1",F55:F62)), ROW(F55:F62)-MIN(ROW(F55:F62))+1, ""), ROW() -54 )), "")</f>
        <v/>
      </c>
      <c r="AJ55" s="13" t="str">
        <f t="array" ref="AJ55">IFERROR(INDEX(B55:B62, SMALL(IF(ISNUMBER(SEARCH("JV2",F55:F62)), ROW(F55:F62)-MIN(ROW(F55:F62))+1, ""), ROW() -54 )), "")</f>
        <v/>
      </c>
      <c r="AK55" s="13" t="str">
        <f t="array" ref="AK55">IFERROR(INDEX(C55:C62, SMALL(IF(ISNUMBER(SEARCH("JV2",F55:F62)), ROW(F55:F62)-MIN(ROW(F55:F62))+1, ""), ROW() -54 )), "")</f>
        <v/>
      </c>
      <c r="AL55" s="13" t="str">
        <f t="array" ref="AL55">IFERROR(INDEX(D55:D62, SMALL(IF(ISNUMBER(SEARCH("JV2",F55:F62)), ROW(F55:F62)-MIN(ROW(F55:F62))+1, ""), ROW() -54 )), "")</f>
        <v/>
      </c>
      <c r="AM55" s="13" t="str">
        <f t="array" ref="AM55">IFERROR(INDEX(E55:E62, SMALL(IF(ISNUMBER(SEARCH("JV2",F55:F62)), ROW(F55:F62)-MIN(ROW(F55:F62))+1, ""), ROW() -54 )), "")</f>
        <v/>
      </c>
    </row>
    <row r="56" spans="2:39" s="13" customFormat="1" ht="15" customHeight="1">
      <c r="B56" s="21" t="s">
        <v>142</v>
      </c>
      <c r="C56" s="1"/>
      <c r="D56" s="22" t="s">
        <v>509</v>
      </c>
      <c r="E56" s="1" t="s">
        <v>510</v>
      </c>
      <c r="F56" s="94" t="s">
        <v>14</v>
      </c>
      <c r="G56" s="24"/>
      <c r="H56" s="25">
        <v>2452</v>
      </c>
      <c r="I56" s="24"/>
      <c r="J56" s="25" t="b">
        <v>0</v>
      </c>
      <c r="K56" s="19"/>
      <c r="L56" s="26"/>
      <c r="M56" s="27"/>
      <c r="AB56" s="13" t="str">
        <f t="array" ref="AB56">IFERROR(INDEX(B55:B62, SMALL(IF("V"=F55:F62, ROW(F55:F62)-MIN(ROW(F55:F62))+1, ""), ROW() -54 )), "")</f>
        <v>Lindsey Wilson College</v>
      </c>
      <c r="AC56" s="13">
        <f t="array" ref="AC56">IFERROR(INDEX(C55:C62, SMALL(IF("V"=F55:F62, ROW(F55:F62)-MIN(ROW(F55:F62))+1, ""), ROW() -54 )), "")</f>
        <v>0</v>
      </c>
      <c r="AD56" s="13" t="str">
        <f t="array" ref="AD56">IFERROR(INDEX(D55:D62, SMALL(IF("V"=F55:F62, ROW(F55:F62)-MIN(ROW(F55:F62))+1, ""), ROW() -54 )), "")</f>
        <v>7914-10910</v>
      </c>
      <c r="AE56" s="13" t="str">
        <f t="array" ref="AE56">IFERROR(INDEX(E55:E62, SMALL(IF("V"=F55:F62, ROW(F55:F62)-MIN(ROW(F55:F62))+1, ""), ROW() -54 )), "")</f>
        <v>Brooklynne Carroll</v>
      </c>
      <c r="AF56" s="13" t="str">
        <f t="array" ref="AF56">IFERROR(INDEX(B55:B62, SMALL(IF(ISNUMBER(SEARCH("JV1",F55:F62)), ROW(F55:F62)-MIN(ROW(F55:F62))+1, ""), ROW() -54 )), "")</f>
        <v/>
      </c>
      <c r="AG56" s="13" t="str">
        <f t="array" ref="AG56">IFERROR(INDEX(C55:C62, SMALL(IF(ISNUMBER(SEARCH("JV1",F55:F62)), ROW(F55:F62)-MIN(ROW(F55:F62))+1, ""), ROW() -54 )), "")</f>
        <v/>
      </c>
      <c r="AH56" s="13" t="str">
        <f t="array" ref="AH56">IFERROR(INDEX(D55:D62, SMALL(IF(ISNUMBER(SEARCH("JV1",F55:F62)), ROW(F55:F62)-MIN(ROW(F55:F62))+1, ""), ROW() -54 )), "")</f>
        <v/>
      </c>
      <c r="AI56" s="13" t="str">
        <f t="array" ref="AI56">IFERROR(INDEX(E55:E62, SMALL(IF(ISNUMBER(SEARCH("JV1",F55:F62)), ROW(F55:F62)-MIN(ROW(F55:F62))+1, ""), ROW() -54 )), "")</f>
        <v/>
      </c>
      <c r="AJ56" s="13" t="str">
        <f t="array" ref="AJ56">IFERROR(INDEX(B55:B62, SMALL(IF(ISNUMBER(SEARCH("JV2",F55:F62)), ROW(F55:F62)-MIN(ROW(F55:F62))+1, ""), ROW() -54 )), "")</f>
        <v/>
      </c>
      <c r="AK56" s="13" t="str">
        <f t="array" ref="AK56">IFERROR(INDEX(C55:C62, SMALL(IF(ISNUMBER(SEARCH("JV2",F55:F62)), ROW(F55:F62)-MIN(ROW(F55:F62))+1, ""), ROW() -54 )), "")</f>
        <v/>
      </c>
      <c r="AL56" s="13" t="str">
        <f t="array" ref="AL56">IFERROR(INDEX(D55:D62, SMALL(IF(ISNUMBER(SEARCH("JV2",F55:F62)), ROW(F55:F62)-MIN(ROW(F55:F62))+1, ""), ROW() -54 )), "")</f>
        <v/>
      </c>
      <c r="AM56" s="13" t="str">
        <f t="array" ref="AM56">IFERROR(INDEX(E55:E62, SMALL(IF(ISNUMBER(SEARCH("JV2",F55:F62)), ROW(F55:F62)-MIN(ROW(F55:F62))+1, ""), ROW() -54 )), "")</f>
        <v/>
      </c>
    </row>
    <row r="57" spans="2:39" s="13" customFormat="1" ht="15" customHeight="1">
      <c r="B57" s="21" t="s">
        <v>142</v>
      </c>
      <c r="C57" s="1"/>
      <c r="D57" s="22" t="s">
        <v>511</v>
      </c>
      <c r="E57" s="1" t="s">
        <v>512</v>
      </c>
      <c r="F57" s="94" t="s">
        <v>30</v>
      </c>
      <c r="G57" s="24"/>
      <c r="H57" s="25">
        <v>2452</v>
      </c>
      <c r="I57" s="24"/>
      <c r="J57" s="25" t="b">
        <v>0</v>
      </c>
      <c r="K57" s="19"/>
      <c r="L57" s="26"/>
      <c r="M57" s="27"/>
      <c r="AB57" s="13" t="str">
        <f t="array" ref="AB57">IFERROR(INDEX(B55:B62, SMALL(IF("V"=F55:F62, ROW(F55:F62)-MIN(ROW(F55:F62))+1, ""), ROW() -54 )), "")</f>
        <v>Lindsey Wilson College</v>
      </c>
      <c r="AC57" s="13">
        <f t="array" ref="AC57">IFERROR(INDEX(C55:C62, SMALL(IF("V"=F55:F62, ROW(F55:F62)-MIN(ROW(F55:F62))+1, ""), ROW() -54 )), "")</f>
        <v>0</v>
      </c>
      <c r="AD57" s="13" t="str">
        <f t="array" ref="AD57">IFERROR(INDEX(D55:D62, SMALL(IF("V"=F55:F62, ROW(F55:F62)-MIN(ROW(F55:F62))+1, ""), ROW() -54 )), "")</f>
        <v>19-20112</v>
      </c>
      <c r="AE57" s="13" t="str">
        <f t="array" ref="AE57">IFERROR(INDEX(E55:E62, SMALL(IF("V"=F55:F62, ROW(F55:F62)-MIN(ROW(F55:F62))+1, ""), ROW() -54 )), "")</f>
        <v>Haven Crawford</v>
      </c>
      <c r="AF57" s="13" t="str">
        <f t="array" ref="AF57">IFERROR(INDEX(B55:B62, SMALL(IF(ISNUMBER(SEARCH("JV1",F55:F62)), ROW(F55:F62)-MIN(ROW(F55:F62))+1, ""), ROW() -54 )), "")</f>
        <v/>
      </c>
      <c r="AG57" s="13" t="str">
        <f t="array" ref="AG57">IFERROR(INDEX(C55:C62, SMALL(IF(ISNUMBER(SEARCH("JV1",F55:F62)), ROW(F55:F62)-MIN(ROW(F55:F62))+1, ""), ROW() -54 )), "")</f>
        <v/>
      </c>
      <c r="AH57" s="13" t="str">
        <f t="array" ref="AH57">IFERROR(INDEX(D55:D62, SMALL(IF(ISNUMBER(SEARCH("JV1",F55:F62)), ROW(F55:F62)-MIN(ROW(F55:F62))+1, ""), ROW() -54 )), "")</f>
        <v/>
      </c>
      <c r="AI57" s="13" t="str">
        <f t="array" ref="AI57">IFERROR(INDEX(E55:E62, SMALL(IF(ISNUMBER(SEARCH("JV1",F55:F62)), ROW(F55:F62)-MIN(ROW(F55:F62))+1, ""), ROW() -54 )), "")</f>
        <v/>
      </c>
      <c r="AJ57" s="13" t="str">
        <f t="array" ref="AJ57">IFERROR(INDEX(B55:B62, SMALL(IF(ISNUMBER(SEARCH("JV2",F55:F62)), ROW(F55:F62)-MIN(ROW(F55:F62))+1, ""), ROW() -54 )), "")</f>
        <v/>
      </c>
      <c r="AK57" s="13" t="str">
        <f t="array" ref="AK57">IFERROR(INDEX(C55:C62, SMALL(IF(ISNUMBER(SEARCH("JV2",F55:F62)), ROW(F55:F62)-MIN(ROW(F55:F62))+1, ""), ROW() -54 )), "")</f>
        <v/>
      </c>
      <c r="AL57" s="13" t="str">
        <f t="array" ref="AL57">IFERROR(INDEX(D55:D62, SMALL(IF(ISNUMBER(SEARCH("JV2",F55:F62)), ROW(F55:F62)-MIN(ROW(F55:F62))+1, ""), ROW() -54 )), "")</f>
        <v/>
      </c>
      <c r="AM57" s="13" t="str">
        <f t="array" ref="AM57">IFERROR(INDEX(E55:E62, SMALL(IF(ISNUMBER(SEARCH("JV2",F55:F62)), ROW(F55:F62)-MIN(ROW(F55:F62))+1, ""), ROW() -54 )), "")</f>
        <v/>
      </c>
    </row>
    <row r="58" spans="2:39" s="13" customFormat="1" ht="15" customHeight="1">
      <c r="B58" s="21" t="s">
        <v>142</v>
      </c>
      <c r="C58" s="1"/>
      <c r="D58" s="22" t="s">
        <v>513</v>
      </c>
      <c r="E58" s="1" t="s">
        <v>514</v>
      </c>
      <c r="F58" s="94" t="s">
        <v>14</v>
      </c>
      <c r="G58" s="24"/>
      <c r="H58" s="25">
        <v>2452</v>
      </c>
      <c r="I58" s="24"/>
      <c r="J58" s="25" t="b">
        <v>0</v>
      </c>
      <c r="K58" s="19"/>
      <c r="L58" s="26"/>
      <c r="M58" s="27"/>
      <c r="AB58" s="13" t="str">
        <f t="array" ref="AB58">IFERROR(INDEX(B55:B62, SMALL(IF("V"=F55:F62, ROW(F55:F62)-MIN(ROW(F55:F62))+1, ""), ROW() -54 )), "")</f>
        <v>Lindsey Wilson College</v>
      </c>
      <c r="AC58" s="13">
        <f t="array" ref="AC58">IFERROR(INDEX(C55:C62, SMALL(IF("V"=F55:F62, ROW(F55:F62)-MIN(ROW(F55:F62))+1, ""), ROW() -54 )), "")</f>
        <v>0</v>
      </c>
      <c r="AD58" s="13" t="str">
        <f t="array" ref="AD58">IFERROR(INDEX(D55:D62, SMALL(IF("V"=F55:F62, ROW(F55:F62)-MIN(ROW(F55:F62))+1, ""), ROW() -54 )), "")</f>
        <v>5923-184</v>
      </c>
      <c r="AE58" s="13" t="str">
        <f t="array" ref="AE58">IFERROR(INDEX(E55:E62, SMALL(IF("V"=F55:F62, ROW(F55:F62)-MIN(ROW(F55:F62))+1, ""), ROW() -54 )), "")</f>
        <v>Jacqueline Oliphant</v>
      </c>
      <c r="AF58" s="13" t="str">
        <f t="array" ref="AF58">IFERROR(INDEX(B55:B62, SMALL(IF(ISNUMBER(SEARCH("JV1",F55:F62)), ROW(F55:F62)-MIN(ROW(F55:F62))+1, ""), ROW() -54 )), "")</f>
        <v/>
      </c>
      <c r="AG58" s="13" t="str">
        <f t="array" ref="AG58">IFERROR(INDEX(C55:C62, SMALL(IF(ISNUMBER(SEARCH("JV1",F55:F62)), ROW(F55:F62)-MIN(ROW(F55:F62))+1, ""), ROW() -54 )), "")</f>
        <v/>
      </c>
      <c r="AH58" s="13" t="str">
        <f t="array" ref="AH58">IFERROR(INDEX(D55:D62, SMALL(IF(ISNUMBER(SEARCH("JV1",F55:F62)), ROW(F55:F62)-MIN(ROW(F55:F62))+1, ""), ROW() -54 )), "")</f>
        <v/>
      </c>
      <c r="AI58" s="13" t="str">
        <f t="array" ref="AI58">IFERROR(INDEX(E55:E62, SMALL(IF(ISNUMBER(SEARCH("JV1",F55:F62)), ROW(F55:F62)-MIN(ROW(F55:F62))+1, ""), ROW() -54 )), "")</f>
        <v/>
      </c>
      <c r="AJ58" s="13" t="str">
        <f t="array" ref="AJ58">IFERROR(INDEX(B55:B62, SMALL(IF(ISNUMBER(SEARCH("JV2",F55:F62)), ROW(F55:F62)-MIN(ROW(F55:F62))+1, ""), ROW() -54 )), "")</f>
        <v/>
      </c>
      <c r="AK58" s="13" t="str">
        <f t="array" ref="AK58">IFERROR(INDEX(C55:C62, SMALL(IF(ISNUMBER(SEARCH("JV2",F55:F62)), ROW(F55:F62)-MIN(ROW(F55:F62))+1, ""), ROW() -54 )), "")</f>
        <v/>
      </c>
      <c r="AL58" s="13" t="str">
        <f t="array" ref="AL58">IFERROR(INDEX(D55:D62, SMALL(IF(ISNUMBER(SEARCH("JV2",F55:F62)), ROW(F55:F62)-MIN(ROW(F55:F62))+1, ""), ROW() -54 )), "")</f>
        <v/>
      </c>
      <c r="AM58" s="13" t="str">
        <f t="array" ref="AM58">IFERROR(INDEX(E55:E62, SMALL(IF(ISNUMBER(SEARCH("JV2",F55:F62)), ROW(F55:F62)-MIN(ROW(F55:F62))+1, ""), ROW() -54 )), "")</f>
        <v/>
      </c>
    </row>
    <row r="59" spans="2:39" s="13" customFormat="1" ht="15" customHeight="1">
      <c r="B59" s="21" t="s">
        <v>142</v>
      </c>
      <c r="C59" s="1"/>
      <c r="D59" s="22" t="s">
        <v>515</v>
      </c>
      <c r="E59" s="1" t="s">
        <v>516</v>
      </c>
      <c r="F59" s="94" t="s">
        <v>14</v>
      </c>
      <c r="G59" s="24"/>
      <c r="H59" s="25">
        <v>2452</v>
      </c>
      <c r="I59" s="24"/>
      <c r="J59" s="25" t="b">
        <v>0</v>
      </c>
      <c r="K59" s="19"/>
      <c r="L59" s="26"/>
      <c r="M59" s="27"/>
      <c r="AB59" s="13" t="str">
        <f t="array" ref="AB59">IFERROR(INDEX(B55:B62, SMALL(IF("V"=F55:F62, ROW(F55:F62)-MIN(ROW(F55:F62))+1, ""), ROW() -54 )), "")</f>
        <v>Lindsey Wilson College</v>
      </c>
      <c r="AC59" s="13">
        <f t="array" ref="AC59">IFERROR(INDEX(C55:C62, SMALL(IF("V"=F55:F62, ROW(F55:F62)-MIN(ROW(F55:F62))+1, ""), ROW() -54 )), "")</f>
        <v>0</v>
      </c>
      <c r="AD59" s="13" t="str">
        <f t="array" ref="AD59">IFERROR(INDEX(D55:D62, SMALL(IF("V"=F55:F62, ROW(F55:F62)-MIN(ROW(F55:F62))+1, ""), ROW() -54 )), "")</f>
        <v>11-62410</v>
      </c>
      <c r="AE59" s="13" t="str">
        <f t="array" ref="AE59">IFERROR(INDEX(E55:E62, SMALL(IF("V"=F55:F62, ROW(F55:F62)-MIN(ROW(F55:F62))+1, ""), ROW() -54 )), "")</f>
        <v>Madelin Zubricky</v>
      </c>
      <c r="AF59" s="13" t="str">
        <f t="array" ref="AF59">IFERROR(INDEX(B55:B62, SMALL(IF(ISNUMBER(SEARCH("JV1",F55:F62)), ROW(F55:F62)-MIN(ROW(F55:F62))+1, ""), ROW() -54 )), "")</f>
        <v/>
      </c>
      <c r="AG59" s="13" t="str">
        <f t="array" ref="AG59">IFERROR(INDEX(C55:C62, SMALL(IF(ISNUMBER(SEARCH("JV1",F55:F62)), ROW(F55:F62)-MIN(ROW(F55:F62))+1, ""), ROW() -54 )), "")</f>
        <v/>
      </c>
      <c r="AH59" s="13" t="str">
        <f t="array" ref="AH59">IFERROR(INDEX(D55:D62, SMALL(IF(ISNUMBER(SEARCH("JV1",F55:F62)), ROW(F55:F62)-MIN(ROW(F55:F62))+1, ""), ROW() -54 )), "")</f>
        <v/>
      </c>
      <c r="AI59" s="13" t="str">
        <f t="array" ref="AI59">IFERROR(INDEX(E55:E62, SMALL(IF(ISNUMBER(SEARCH("JV1",F55:F62)), ROW(F55:F62)-MIN(ROW(F55:F62))+1, ""), ROW() -54 )), "")</f>
        <v/>
      </c>
      <c r="AJ59" s="13" t="str">
        <f t="array" ref="AJ59">IFERROR(INDEX(B55:B62, SMALL(IF(ISNUMBER(SEARCH("JV2",F55:F62)), ROW(F55:F62)-MIN(ROW(F55:F62))+1, ""), ROW() -54 )), "")</f>
        <v/>
      </c>
      <c r="AK59" s="13" t="str">
        <f t="array" ref="AK59">IFERROR(INDEX(C55:C62, SMALL(IF(ISNUMBER(SEARCH("JV2",F55:F62)), ROW(F55:F62)-MIN(ROW(F55:F62))+1, ""), ROW() -54 )), "")</f>
        <v/>
      </c>
      <c r="AL59" s="13" t="str">
        <f t="array" ref="AL59">IFERROR(INDEX(D55:D62, SMALL(IF(ISNUMBER(SEARCH("JV2",F55:F62)), ROW(F55:F62)-MIN(ROW(F55:F62))+1, ""), ROW() -54 )), "")</f>
        <v/>
      </c>
      <c r="AM59" s="13" t="str">
        <f t="array" ref="AM59">IFERROR(INDEX(E55:E62, SMALL(IF(ISNUMBER(SEARCH("JV2",F55:F62)), ROW(F55:F62)-MIN(ROW(F55:F62))+1, ""), ROW() -54 )), "")</f>
        <v/>
      </c>
    </row>
    <row r="60" spans="2:39" s="13" customFormat="1" ht="15" customHeight="1">
      <c r="B60" s="21" t="s">
        <v>142</v>
      </c>
      <c r="C60" s="1"/>
      <c r="D60" s="22" t="s">
        <v>517</v>
      </c>
      <c r="E60" s="1" t="s">
        <v>518</v>
      </c>
      <c r="F60" s="94" t="s">
        <v>14</v>
      </c>
      <c r="G60" s="24"/>
      <c r="H60" s="25">
        <v>2452</v>
      </c>
      <c r="I60" s="24"/>
      <c r="J60" s="25" t="b">
        <v>0</v>
      </c>
      <c r="K60" s="19"/>
      <c r="L60" s="26"/>
      <c r="M60" s="27"/>
      <c r="AB60" s="13" t="str">
        <f t="array" ref="AB60">IFERROR(INDEX(B55:B62, SMALL(IF("V"=F55:F62, ROW(F55:F62)-MIN(ROW(F55:F62))+1, ""), ROW() -54 )), "")</f>
        <v>Lindsey Wilson College</v>
      </c>
      <c r="AC60" s="13">
        <f t="array" ref="AC60">IFERROR(INDEX(C55:C62, SMALL(IF("V"=F55:F62, ROW(F55:F62)-MIN(ROW(F55:F62))+1, ""), ROW() -54 )), "")</f>
        <v>0</v>
      </c>
      <c r="AD60" s="13" t="str">
        <f t="array" ref="AD60">IFERROR(INDEX(D55:D62, SMALL(IF("V"=F55:F62, ROW(F55:F62)-MIN(ROW(F55:F62))+1, ""), ROW() -54 )), "")</f>
        <v>7914-3279</v>
      </c>
      <c r="AE60" s="13" t="str">
        <f t="array" ref="AE60">IFERROR(INDEX(E55:E62, SMALL(IF("V"=F55:F62, ROW(F55:F62)-MIN(ROW(F55:F62))+1, ""), ROW() -54 )), "")</f>
        <v>Madeline Cain</v>
      </c>
      <c r="AF60" s="13" t="str">
        <f t="array" ref="AF60">IFERROR(INDEX(B55:B62, SMALL(IF(ISNUMBER(SEARCH("JV1",F55:F62)), ROW(F55:F62)-MIN(ROW(F55:F62))+1, ""), ROW() -54 )), "")</f>
        <v/>
      </c>
      <c r="AG60" s="13" t="str">
        <f t="array" ref="AG60">IFERROR(INDEX(C55:C62, SMALL(IF(ISNUMBER(SEARCH("JV1",F55:F62)), ROW(F55:F62)-MIN(ROW(F55:F62))+1, ""), ROW() -54 )), "")</f>
        <v/>
      </c>
      <c r="AH60" s="13" t="str">
        <f t="array" ref="AH60">IFERROR(INDEX(D55:D62, SMALL(IF(ISNUMBER(SEARCH("JV1",F55:F62)), ROW(F55:F62)-MIN(ROW(F55:F62))+1, ""), ROW() -54 )), "")</f>
        <v/>
      </c>
      <c r="AI60" s="13" t="str">
        <f t="array" ref="AI60">IFERROR(INDEX(E55:E62, SMALL(IF(ISNUMBER(SEARCH("JV1",F55:F62)), ROW(F55:F62)-MIN(ROW(F55:F62))+1, ""), ROW() -54 )), "")</f>
        <v/>
      </c>
      <c r="AJ60" s="13" t="str">
        <f t="array" ref="AJ60">IFERROR(INDEX(B55:B62, SMALL(IF(ISNUMBER(SEARCH("JV2",F55:F62)), ROW(F55:F62)-MIN(ROW(F55:F62))+1, ""), ROW() -54 )), "")</f>
        <v/>
      </c>
      <c r="AK60" s="13" t="str">
        <f t="array" ref="AK60">IFERROR(INDEX(C55:C62, SMALL(IF(ISNUMBER(SEARCH("JV2",F55:F62)), ROW(F55:F62)-MIN(ROW(F55:F62))+1, ""), ROW() -54 )), "")</f>
        <v/>
      </c>
      <c r="AL60" s="13" t="str">
        <f t="array" ref="AL60">IFERROR(INDEX(D55:D62, SMALL(IF(ISNUMBER(SEARCH("JV2",F55:F62)), ROW(F55:F62)-MIN(ROW(F55:F62))+1, ""), ROW() -54 )), "")</f>
        <v/>
      </c>
      <c r="AM60" s="13" t="str">
        <f t="array" ref="AM60">IFERROR(INDEX(E55:E62, SMALL(IF(ISNUMBER(SEARCH("JV2",F55:F62)), ROW(F55:F62)-MIN(ROW(F55:F62))+1, ""), ROW() -54 )), "")</f>
        <v/>
      </c>
    </row>
    <row r="61" spans="2:39" s="13" customFormat="1" ht="15" customHeight="1">
      <c r="B61" s="21" t="s">
        <v>142</v>
      </c>
      <c r="C61" s="1"/>
      <c r="D61" s="22" t="s">
        <v>519</v>
      </c>
      <c r="E61" s="1" t="s">
        <v>520</v>
      </c>
      <c r="F61" s="94" t="s">
        <v>14</v>
      </c>
      <c r="G61" s="24"/>
      <c r="H61" s="25">
        <v>2452</v>
      </c>
      <c r="I61" s="24"/>
      <c r="J61" s="25" t="b">
        <v>0</v>
      </c>
      <c r="K61" s="19"/>
      <c r="L61" s="26"/>
      <c r="M61" s="27"/>
      <c r="AB61" s="13" t="str">
        <f t="array" ref="AB61">IFERROR(INDEX(B55:B62, SMALL(IF("V"=F55:F62, ROW(F55:F62)-MIN(ROW(F55:F62))+1, ""), ROW() -54 )), "")</f>
        <v>Lindsey Wilson College</v>
      </c>
      <c r="AC61" s="13">
        <f t="array" ref="AC61">IFERROR(INDEX(C55:C62, SMALL(IF("V"=F55:F62, ROW(F55:F62)-MIN(ROW(F55:F62))+1, ""), ROW() -54 )), "")</f>
        <v>0</v>
      </c>
      <c r="AD61" s="13" t="str">
        <f t="array" ref="AD61">IFERROR(INDEX(D55:D62, SMALL(IF("V"=F55:F62, ROW(F55:F62)-MIN(ROW(F55:F62))+1, ""), ROW() -54 )), "")</f>
        <v>17-82462</v>
      </c>
      <c r="AE61" s="13" t="str">
        <f t="array" ref="AE61">IFERROR(INDEX(E55:E62, SMALL(IF("V"=F55:F62, ROW(F55:F62)-MIN(ROW(F55:F62))+1, ""), ROW() -54 )), "")</f>
        <v>Tara Manis</v>
      </c>
      <c r="AF61" s="13" t="str">
        <f t="array" ref="AF61">IFERROR(INDEX(B55:B62, SMALL(IF(ISNUMBER(SEARCH("JV1",F55:F62)), ROW(F55:F62)-MIN(ROW(F55:F62))+1, ""), ROW() -54 )), "")</f>
        <v/>
      </c>
      <c r="AG61" s="13" t="str">
        <f t="array" ref="AG61">IFERROR(INDEX(C55:C62, SMALL(IF(ISNUMBER(SEARCH("JV1",F55:F62)), ROW(F55:F62)-MIN(ROW(F55:F62))+1, ""), ROW() -54 )), "")</f>
        <v/>
      </c>
      <c r="AH61" s="13" t="str">
        <f t="array" ref="AH61">IFERROR(INDEX(D55:D62, SMALL(IF(ISNUMBER(SEARCH("JV1",F55:F62)), ROW(F55:F62)-MIN(ROW(F55:F62))+1, ""), ROW() -54 )), "")</f>
        <v/>
      </c>
      <c r="AI61" s="13" t="str">
        <f t="array" ref="AI61">IFERROR(INDEX(E55:E62, SMALL(IF(ISNUMBER(SEARCH("JV1",F55:F62)), ROW(F55:F62)-MIN(ROW(F55:F62))+1, ""), ROW() -54 )), "")</f>
        <v/>
      </c>
      <c r="AJ61" s="13" t="str">
        <f t="array" ref="AJ61">IFERROR(INDEX(B55:B62, SMALL(IF(ISNUMBER(SEARCH("JV2",F55:F62)), ROW(F55:F62)-MIN(ROW(F55:F62))+1, ""), ROW() -54 )), "")</f>
        <v/>
      </c>
      <c r="AK61" s="13" t="str">
        <f t="array" ref="AK61">IFERROR(INDEX(C55:C62, SMALL(IF(ISNUMBER(SEARCH("JV2",F55:F62)), ROW(F55:F62)-MIN(ROW(F55:F62))+1, ""), ROW() -54 )), "")</f>
        <v/>
      </c>
      <c r="AL61" s="13" t="str">
        <f t="array" ref="AL61">IFERROR(INDEX(D55:D62, SMALL(IF(ISNUMBER(SEARCH("JV2",F55:F62)), ROW(F55:F62)-MIN(ROW(F55:F62))+1, ""), ROW() -54 )), "")</f>
        <v/>
      </c>
      <c r="AM61" s="13" t="str">
        <f t="array" ref="AM61">IFERROR(INDEX(E55:E62, SMALL(IF(ISNUMBER(SEARCH("JV2",F55:F62)), ROW(F55:F62)-MIN(ROW(F55:F62))+1, ""), ROW() -54 )), "")</f>
        <v/>
      </c>
    </row>
    <row r="62" spans="2:39" s="13" customFormat="1" ht="15" customHeight="1">
      <c r="B62" s="21" t="s">
        <v>142</v>
      </c>
      <c r="C62" s="1"/>
      <c r="D62" s="22" t="s">
        <v>521</v>
      </c>
      <c r="E62" s="1" t="s">
        <v>522</v>
      </c>
      <c r="F62" s="94" t="s">
        <v>14</v>
      </c>
      <c r="G62" s="24"/>
      <c r="H62" s="25">
        <v>2452</v>
      </c>
      <c r="I62" s="24"/>
      <c r="J62" s="25" t="b">
        <v>0</v>
      </c>
      <c r="K62" s="19"/>
      <c r="L62" s="26"/>
      <c r="M62" s="27"/>
      <c r="AB62" s="13" t="str">
        <f t="array" ref="AB62">IFERROR(INDEX(B55:B62, SMALL(IF("V"=F55:F62, ROW(F55:F62)-MIN(ROW(F55:F62))+1, ""), ROW() -54 )), "")</f>
        <v/>
      </c>
      <c r="AC62" s="13" t="str">
        <f t="array" ref="AC62">IFERROR(INDEX(C55:C62, SMALL(IF("V"=F55:F62, ROW(F55:F62)-MIN(ROW(F55:F62))+1, ""), ROW() -54 )), "")</f>
        <v/>
      </c>
      <c r="AD62" s="13" t="str">
        <f t="array" ref="AD62">IFERROR(INDEX(D55:D62, SMALL(IF("V"=F55:F62, ROW(F55:F62)-MIN(ROW(F55:F62))+1, ""), ROW() -54 )), "")</f>
        <v/>
      </c>
      <c r="AE62" s="13" t="str">
        <f t="array" ref="AE62">IFERROR(INDEX(E55:E62, SMALL(IF("V"=F55:F62, ROW(F55:F62)-MIN(ROW(F55:F62))+1, ""), ROW() -54 )), "")</f>
        <v/>
      </c>
      <c r="AF62" s="13" t="str">
        <f t="array" ref="AF62">IFERROR(INDEX(B55:B62, SMALL(IF(ISNUMBER(SEARCH("JV1",F55:F62)), ROW(F55:F62)-MIN(ROW(F55:F62))+1, ""), ROW() -54 )), "")</f>
        <v/>
      </c>
      <c r="AG62" s="13" t="str">
        <f t="array" ref="AG62">IFERROR(INDEX(C55:C62, SMALL(IF(ISNUMBER(SEARCH("JV1",F55:F62)), ROW(F55:F62)-MIN(ROW(F55:F62))+1, ""), ROW() -54 )), "")</f>
        <v/>
      </c>
      <c r="AH62" s="13" t="str">
        <f t="array" ref="AH62">IFERROR(INDEX(D55:D62, SMALL(IF(ISNUMBER(SEARCH("JV1",F55:F62)), ROW(F55:F62)-MIN(ROW(F55:F62))+1, ""), ROW() -54 )), "")</f>
        <v/>
      </c>
      <c r="AI62" s="13" t="str">
        <f t="array" ref="AI62">IFERROR(INDEX(E55:E62, SMALL(IF(ISNUMBER(SEARCH("JV1",F55:F62)), ROW(F55:F62)-MIN(ROW(F55:F62))+1, ""), ROW() -54 )), "")</f>
        <v/>
      </c>
      <c r="AJ62" s="13" t="str">
        <f t="array" ref="AJ62">IFERROR(INDEX(B55:B62, SMALL(IF(ISNUMBER(SEARCH("JV2",F55:F62)), ROW(F55:F62)-MIN(ROW(F55:F62))+1, ""), ROW() -54 )), "")</f>
        <v/>
      </c>
      <c r="AK62" s="13" t="str">
        <f t="array" ref="AK62">IFERROR(INDEX(C55:C62, SMALL(IF(ISNUMBER(SEARCH("JV2",F55:F62)), ROW(F55:F62)-MIN(ROW(F55:F62))+1, ""), ROW() -54 )), "")</f>
        <v/>
      </c>
      <c r="AL62" s="13" t="str">
        <f t="array" ref="AL62">IFERROR(INDEX(D55:D62, SMALL(IF(ISNUMBER(SEARCH("JV2",F55:F62)), ROW(F55:F62)-MIN(ROW(F55:F62))+1, ""), ROW() -54 )), "")</f>
        <v/>
      </c>
      <c r="AM62" s="13" t="str">
        <f t="array" ref="AM62">IFERROR(INDEX(E55:E62, SMALL(IF(ISNUMBER(SEARCH("JV2",F55:F62)), ROW(F55:F62)-MIN(ROW(F55:F62))+1, ""), ROW() -54 )), "")</f>
        <v/>
      </c>
    </row>
    <row r="63" spans="2:39" s="13" customFormat="1" ht="15" customHeight="1">
      <c r="B63" s="21" t="s">
        <v>155</v>
      </c>
      <c r="C63" s="1"/>
      <c r="D63" s="22" t="s">
        <v>523</v>
      </c>
      <c r="E63" s="1" t="s">
        <v>524</v>
      </c>
      <c r="F63" s="94" t="s">
        <v>14</v>
      </c>
      <c r="G63" s="24"/>
      <c r="H63" s="25">
        <v>3433</v>
      </c>
      <c r="I63" s="24"/>
      <c r="J63" s="25" t="b">
        <v>0</v>
      </c>
      <c r="K63" s="19"/>
      <c r="L63" s="26"/>
      <c r="M63" s="27"/>
      <c r="AB63" s="13" t="str">
        <f t="array" ref="AB63">IFERROR(INDEX(B63:B70, SMALL(IF("V"=F63:F70, ROW(F63:F70)-MIN(ROW(F63:F70))+1, ""), ROW() -62 )), "")</f>
        <v>Marian University (IN)</v>
      </c>
      <c r="AC63" s="13">
        <f t="array" ref="AC63">IFERROR(INDEX(C63:C70, SMALL(IF("V"=F63:F70, ROW(F63:F70)-MIN(ROW(F63:F70))+1, ""), ROW() -62 )), "")</f>
        <v>0</v>
      </c>
      <c r="AD63" s="13" t="str">
        <f t="array" ref="AD63">IFERROR(INDEX(D63:D70, SMALL(IF("V"=F63:F70, ROW(F63:F70)-MIN(ROW(F63:F70))+1, ""), ROW() -62 )), "")</f>
        <v>17-101194</v>
      </c>
      <c r="AE63" s="13" t="str">
        <f t="array" ref="AE63">IFERROR(INDEX(E63:E70, SMALL(IF("V"=F63:F70, ROW(F63:F70)-MIN(ROW(F63:F70))+1, ""), ROW() -62 )), "")</f>
        <v>Alexa Pangonas</v>
      </c>
      <c r="AF63" s="13" t="str">
        <f t="array" ref="AF63">IFERROR(INDEX(B63:B70, SMALL(IF(ISNUMBER(SEARCH("JV1",F63:F70)), ROW(F63:F70)-MIN(ROW(F63:F70))+1, ""), ROW() -62 )), "")</f>
        <v/>
      </c>
      <c r="AG63" s="13" t="str">
        <f t="array" ref="AG63">IFERROR(INDEX(C63:C70, SMALL(IF(ISNUMBER(SEARCH("JV1",F63:F70)), ROW(F63:F70)-MIN(ROW(F63:F70))+1, ""), ROW() -62 )), "")</f>
        <v/>
      </c>
      <c r="AH63" s="13" t="str">
        <f t="array" ref="AH63">IFERROR(INDEX(D63:D70, SMALL(IF(ISNUMBER(SEARCH("JV1",F63:F70)), ROW(F63:F70)-MIN(ROW(F63:F70))+1, ""), ROW() -62 )), "")</f>
        <v/>
      </c>
      <c r="AI63" s="13" t="str">
        <f t="array" ref="AI63">IFERROR(INDEX(E63:E70, SMALL(IF(ISNUMBER(SEARCH("JV1",F63:F70)), ROW(F63:F70)-MIN(ROW(F63:F70))+1, ""), ROW() -62 )), "")</f>
        <v/>
      </c>
      <c r="AJ63" s="13" t="str">
        <f t="array" ref="AJ63">IFERROR(INDEX(B63:B70, SMALL(IF(ISNUMBER(SEARCH("JV2",F63:F70)), ROW(F63:F70)-MIN(ROW(F63:F70))+1, ""), ROW() -62 )), "")</f>
        <v/>
      </c>
      <c r="AK63" s="13" t="str">
        <f t="array" ref="AK63">IFERROR(INDEX(C63:C70, SMALL(IF(ISNUMBER(SEARCH("JV2",F63:F70)), ROW(F63:F70)-MIN(ROW(F63:F70))+1, ""), ROW() -62 )), "")</f>
        <v/>
      </c>
      <c r="AL63" s="13" t="str">
        <f t="array" ref="AL63">IFERROR(INDEX(D63:D70, SMALL(IF(ISNUMBER(SEARCH("JV2",F63:F70)), ROW(F63:F70)-MIN(ROW(F63:F70))+1, ""), ROW() -62 )), "")</f>
        <v/>
      </c>
      <c r="AM63" s="13" t="str">
        <f t="array" ref="AM63">IFERROR(INDEX(E63:E70, SMALL(IF(ISNUMBER(SEARCH("JV2",F63:F70)), ROW(F63:F70)-MIN(ROW(F63:F70))+1, ""), ROW() -62 )), "")</f>
        <v/>
      </c>
    </row>
    <row r="64" spans="2:39" s="13" customFormat="1" ht="15" customHeight="1">
      <c r="B64" s="21" t="s">
        <v>155</v>
      </c>
      <c r="C64" s="1"/>
      <c r="D64" s="22" t="s">
        <v>525</v>
      </c>
      <c r="E64" s="1" t="s">
        <v>526</v>
      </c>
      <c r="F64" s="94" t="s">
        <v>14</v>
      </c>
      <c r="G64" s="24"/>
      <c r="H64" s="25">
        <v>3433</v>
      </c>
      <c r="I64" s="24"/>
      <c r="J64" s="25" t="b">
        <v>0</v>
      </c>
      <c r="K64" s="19"/>
      <c r="L64" s="26"/>
      <c r="M64" s="27"/>
      <c r="AB64" s="13" t="str">
        <f t="array" ref="AB64">IFERROR(INDEX(B63:B70, SMALL(IF("V"=F63:F70, ROW(F63:F70)-MIN(ROW(F63:F70))+1, ""), ROW() -62 )), "")</f>
        <v>Marian University (IN)</v>
      </c>
      <c r="AC64" s="13">
        <f t="array" ref="AC64">IFERROR(INDEX(C63:C70, SMALL(IF("V"=F63:F70, ROW(F63:F70)-MIN(ROW(F63:F70))+1, ""), ROW() -62 )), "")</f>
        <v>0</v>
      </c>
      <c r="AD64" s="13" t="str">
        <f t="array" ref="AD64">IFERROR(INDEX(D63:D70, SMALL(IF("V"=F63:F70, ROW(F63:F70)-MIN(ROW(F63:F70))+1, ""), ROW() -62 )), "")</f>
        <v>11-718299</v>
      </c>
      <c r="AE64" s="13" t="str">
        <f t="array" ref="AE64">IFERROR(INDEX(E63:E70, SMALL(IF("V"=F63:F70, ROW(F63:F70)-MIN(ROW(F63:F70))+1, ""), ROW() -62 )), "")</f>
        <v>Allison Stump</v>
      </c>
      <c r="AF64" s="13" t="str">
        <f t="array" ref="AF64">IFERROR(INDEX(B63:B70, SMALL(IF(ISNUMBER(SEARCH("JV1",F63:F70)), ROW(F63:F70)-MIN(ROW(F63:F70))+1, ""), ROW() -62 )), "")</f>
        <v/>
      </c>
      <c r="AG64" s="13" t="str">
        <f t="array" ref="AG64">IFERROR(INDEX(C63:C70, SMALL(IF(ISNUMBER(SEARCH("JV1",F63:F70)), ROW(F63:F70)-MIN(ROW(F63:F70))+1, ""), ROW() -62 )), "")</f>
        <v/>
      </c>
      <c r="AH64" s="13" t="str">
        <f t="array" ref="AH64">IFERROR(INDEX(D63:D70, SMALL(IF(ISNUMBER(SEARCH("JV1",F63:F70)), ROW(F63:F70)-MIN(ROW(F63:F70))+1, ""), ROW() -62 )), "")</f>
        <v/>
      </c>
      <c r="AI64" s="13" t="str">
        <f t="array" ref="AI64">IFERROR(INDEX(E63:E70, SMALL(IF(ISNUMBER(SEARCH("JV1",F63:F70)), ROW(F63:F70)-MIN(ROW(F63:F70))+1, ""), ROW() -62 )), "")</f>
        <v/>
      </c>
      <c r="AJ64" s="13" t="str">
        <f t="array" ref="AJ64">IFERROR(INDEX(B63:B70, SMALL(IF(ISNUMBER(SEARCH("JV2",F63:F70)), ROW(F63:F70)-MIN(ROW(F63:F70))+1, ""), ROW() -62 )), "")</f>
        <v/>
      </c>
      <c r="AK64" s="13" t="str">
        <f t="array" ref="AK64">IFERROR(INDEX(C63:C70, SMALL(IF(ISNUMBER(SEARCH("JV2",F63:F70)), ROW(F63:F70)-MIN(ROW(F63:F70))+1, ""), ROW() -62 )), "")</f>
        <v/>
      </c>
      <c r="AL64" s="13" t="str">
        <f t="array" ref="AL64">IFERROR(INDEX(D63:D70, SMALL(IF(ISNUMBER(SEARCH("JV2",F63:F70)), ROW(F63:F70)-MIN(ROW(F63:F70))+1, ""), ROW() -62 )), "")</f>
        <v/>
      </c>
      <c r="AM64" s="13" t="str">
        <f t="array" ref="AM64">IFERROR(INDEX(E63:E70, SMALL(IF(ISNUMBER(SEARCH("JV2",F63:F70)), ROW(F63:F70)-MIN(ROW(F63:F70))+1, ""), ROW() -62 )), "")</f>
        <v/>
      </c>
    </row>
    <row r="65" spans="2:39" s="13" customFormat="1" ht="15" customHeight="1">
      <c r="B65" s="21" t="s">
        <v>155</v>
      </c>
      <c r="C65" s="1"/>
      <c r="D65" s="22" t="s">
        <v>527</v>
      </c>
      <c r="E65" s="1" t="s">
        <v>528</v>
      </c>
      <c r="F65" s="94" t="s">
        <v>14</v>
      </c>
      <c r="G65" s="24"/>
      <c r="H65" s="25">
        <v>3433</v>
      </c>
      <c r="I65" s="24"/>
      <c r="J65" s="25" t="b">
        <v>0</v>
      </c>
      <c r="K65" s="19"/>
      <c r="L65" s="26"/>
      <c r="M65" s="27"/>
      <c r="AB65" s="13" t="str">
        <f t="array" ref="AB65">IFERROR(INDEX(B63:B70, SMALL(IF("V"=F63:F70, ROW(F63:F70)-MIN(ROW(F63:F70))+1, ""), ROW() -62 )), "")</f>
        <v>Marian University (IN)</v>
      </c>
      <c r="AC65" s="13">
        <f t="array" ref="AC65">IFERROR(INDEX(C63:C70, SMALL(IF("V"=F63:F70, ROW(F63:F70)-MIN(ROW(F63:F70))+1, ""), ROW() -62 )), "")</f>
        <v>0</v>
      </c>
      <c r="AD65" s="13" t="str">
        <f t="array" ref="AD65">IFERROR(INDEX(D63:D70, SMALL(IF("V"=F63:F70, ROW(F63:F70)-MIN(ROW(F63:F70))+1, ""), ROW() -62 )), "")</f>
        <v>15-188086</v>
      </c>
      <c r="AE65" s="13" t="str">
        <f t="array" ref="AE65">IFERROR(INDEX(E63:E70, SMALL(IF("V"=F63:F70, ROW(F63:F70)-MIN(ROW(F63:F70))+1, ""), ROW() -62 )), "")</f>
        <v>Cara Campbell</v>
      </c>
      <c r="AF65" s="13" t="str">
        <f t="array" ref="AF65">IFERROR(INDEX(B63:B70, SMALL(IF(ISNUMBER(SEARCH("JV1",F63:F70)), ROW(F63:F70)-MIN(ROW(F63:F70))+1, ""), ROW() -62 )), "")</f>
        <v/>
      </c>
      <c r="AG65" s="13" t="str">
        <f t="array" ref="AG65">IFERROR(INDEX(C63:C70, SMALL(IF(ISNUMBER(SEARCH("JV1",F63:F70)), ROW(F63:F70)-MIN(ROW(F63:F70))+1, ""), ROW() -62 )), "")</f>
        <v/>
      </c>
      <c r="AH65" s="13" t="str">
        <f t="array" ref="AH65">IFERROR(INDEX(D63:D70, SMALL(IF(ISNUMBER(SEARCH("JV1",F63:F70)), ROW(F63:F70)-MIN(ROW(F63:F70))+1, ""), ROW() -62 )), "")</f>
        <v/>
      </c>
      <c r="AI65" s="13" t="str">
        <f t="array" ref="AI65">IFERROR(INDEX(E63:E70, SMALL(IF(ISNUMBER(SEARCH("JV1",F63:F70)), ROW(F63:F70)-MIN(ROW(F63:F70))+1, ""), ROW() -62 )), "")</f>
        <v/>
      </c>
      <c r="AJ65" s="13" t="str">
        <f t="array" ref="AJ65">IFERROR(INDEX(B63:B70, SMALL(IF(ISNUMBER(SEARCH("JV2",F63:F70)), ROW(F63:F70)-MIN(ROW(F63:F70))+1, ""), ROW() -62 )), "")</f>
        <v/>
      </c>
      <c r="AK65" s="13" t="str">
        <f t="array" ref="AK65">IFERROR(INDEX(C63:C70, SMALL(IF(ISNUMBER(SEARCH("JV2",F63:F70)), ROW(F63:F70)-MIN(ROW(F63:F70))+1, ""), ROW() -62 )), "")</f>
        <v/>
      </c>
      <c r="AL65" s="13" t="str">
        <f t="array" ref="AL65">IFERROR(INDEX(D63:D70, SMALL(IF(ISNUMBER(SEARCH("JV2",F63:F70)), ROW(F63:F70)-MIN(ROW(F63:F70))+1, ""), ROW() -62 )), "")</f>
        <v/>
      </c>
      <c r="AM65" s="13" t="str">
        <f t="array" ref="AM65">IFERROR(INDEX(E63:E70, SMALL(IF(ISNUMBER(SEARCH("JV2",F63:F70)), ROW(F63:F70)-MIN(ROW(F63:F70))+1, ""), ROW() -62 )), "")</f>
        <v/>
      </c>
    </row>
    <row r="66" spans="2:39" s="13" customFormat="1" ht="15" customHeight="1">
      <c r="B66" s="21" t="s">
        <v>155</v>
      </c>
      <c r="C66" s="1"/>
      <c r="D66" s="22" t="s">
        <v>529</v>
      </c>
      <c r="E66" s="1" t="s">
        <v>530</v>
      </c>
      <c r="F66" s="94" t="s">
        <v>14</v>
      </c>
      <c r="G66" s="24"/>
      <c r="H66" s="25">
        <v>3433</v>
      </c>
      <c r="I66" s="24"/>
      <c r="J66" s="25" t="b">
        <v>0</v>
      </c>
      <c r="K66" s="19"/>
      <c r="L66" s="26"/>
      <c r="M66" s="27"/>
      <c r="AB66" s="13" t="str">
        <f t="array" ref="AB66">IFERROR(INDEX(B63:B70, SMALL(IF("V"=F63:F70, ROW(F63:F70)-MIN(ROW(F63:F70))+1, ""), ROW() -62 )), "")</f>
        <v>Marian University (IN)</v>
      </c>
      <c r="AC66" s="13">
        <f t="array" ref="AC66">IFERROR(INDEX(C63:C70, SMALL(IF("V"=F63:F70, ROW(F63:F70)-MIN(ROW(F63:F70))+1, ""), ROW() -62 )), "")</f>
        <v>0</v>
      </c>
      <c r="AD66" s="13" t="str">
        <f t="array" ref="AD66">IFERROR(INDEX(D63:D70, SMALL(IF("V"=F63:F70, ROW(F63:F70)-MIN(ROW(F63:F70))+1, ""), ROW() -62 )), "")</f>
        <v>11-722225</v>
      </c>
      <c r="AE66" s="13" t="str">
        <f t="array" ref="AE66">IFERROR(INDEX(E63:E70, SMALL(IF("V"=F63:F70, ROW(F63:F70)-MIN(ROW(F63:F70))+1, ""), ROW() -62 )), "")</f>
        <v>Catie Wallace</v>
      </c>
      <c r="AF66" s="13" t="str">
        <f t="array" ref="AF66">IFERROR(INDEX(B63:B70, SMALL(IF(ISNUMBER(SEARCH("JV1",F63:F70)), ROW(F63:F70)-MIN(ROW(F63:F70))+1, ""), ROW() -62 )), "")</f>
        <v/>
      </c>
      <c r="AG66" s="13" t="str">
        <f t="array" ref="AG66">IFERROR(INDEX(C63:C70, SMALL(IF(ISNUMBER(SEARCH("JV1",F63:F70)), ROW(F63:F70)-MIN(ROW(F63:F70))+1, ""), ROW() -62 )), "")</f>
        <v/>
      </c>
      <c r="AH66" s="13" t="str">
        <f t="array" ref="AH66">IFERROR(INDEX(D63:D70, SMALL(IF(ISNUMBER(SEARCH("JV1",F63:F70)), ROW(F63:F70)-MIN(ROW(F63:F70))+1, ""), ROW() -62 )), "")</f>
        <v/>
      </c>
      <c r="AI66" s="13" t="str">
        <f t="array" ref="AI66">IFERROR(INDEX(E63:E70, SMALL(IF(ISNUMBER(SEARCH("JV1",F63:F70)), ROW(F63:F70)-MIN(ROW(F63:F70))+1, ""), ROW() -62 )), "")</f>
        <v/>
      </c>
      <c r="AJ66" s="13" t="str">
        <f t="array" ref="AJ66">IFERROR(INDEX(B63:B70, SMALL(IF(ISNUMBER(SEARCH("JV2",F63:F70)), ROW(F63:F70)-MIN(ROW(F63:F70))+1, ""), ROW() -62 )), "")</f>
        <v/>
      </c>
      <c r="AK66" s="13" t="str">
        <f t="array" ref="AK66">IFERROR(INDEX(C63:C70, SMALL(IF(ISNUMBER(SEARCH("JV2",F63:F70)), ROW(F63:F70)-MIN(ROW(F63:F70))+1, ""), ROW() -62 )), "")</f>
        <v/>
      </c>
      <c r="AL66" s="13" t="str">
        <f t="array" ref="AL66">IFERROR(INDEX(D63:D70, SMALL(IF(ISNUMBER(SEARCH("JV2",F63:F70)), ROW(F63:F70)-MIN(ROW(F63:F70))+1, ""), ROW() -62 )), "")</f>
        <v/>
      </c>
      <c r="AM66" s="13" t="str">
        <f t="array" ref="AM66">IFERROR(INDEX(E63:E70, SMALL(IF(ISNUMBER(SEARCH("JV2",F63:F70)), ROW(F63:F70)-MIN(ROW(F63:F70))+1, ""), ROW() -62 )), "")</f>
        <v/>
      </c>
    </row>
    <row r="67" spans="2:39" s="13" customFormat="1" ht="15" customHeight="1">
      <c r="B67" s="21" t="s">
        <v>155</v>
      </c>
      <c r="C67" s="1"/>
      <c r="D67" s="22" t="s">
        <v>531</v>
      </c>
      <c r="E67" s="1" t="s">
        <v>532</v>
      </c>
      <c r="F67" s="94" t="s">
        <v>14</v>
      </c>
      <c r="G67" s="24"/>
      <c r="H67" s="25">
        <v>3433</v>
      </c>
      <c r="I67" s="24"/>
      <c r="J67" s="25" t="b">
        <v>0</v>
      </c>
      <c r="K67" s="19"/>
      <c r="L67" s="26"/>
      <c r="M67" s="27"/>
      <c r="AB67" s="13" t="str">
        <f t="array" ref="AB67">IFERROR(INDEX(B63:B70, SMALL(IF("V"=F63:F70, ROW(F63:F70)-MIN(ROW(F63:F70))+1, ""), ROW() -62 )), "")</f>
        <v>Marian University (IN)</v>
      </c>
      <c r="AC67" s="13">
        <f t="array" ref="AC67">IFERROR(INDEX(C63:C70, SMALL(IF("V"=F63:F70, ROW(F63:F70)-MIN(ROW(F63:F70))+1, ""), ROW() -62 )), "")</f>
        <v>0</v>
      </c>
      <c r="AD67" s="13" t="str">
        <f t="array" ref="AD67">IFERROR(INDEX(D63:D70, SMALL(IF("V"=F63:F70, ROW(F63:F70)-MIN(ROW(F63:F70))+1, ""), ROW() -62 )), "")</f>
        <v>11-563105</v>
      </c>
      <c r="AE67" s="13" t="str">
        <f t="array" ref="AE67">IFERROR(INDEX(E63:E70, SMALL(IF("V"=F63:F70, ROW(F63:F70)-MIN(ROW(F63:F70))+1, ""), ROW() -62 )), "")</f>
        <v>Kristin Hosea</v>
      </c>
      <c r="AF67" s="13" t="str">
        <f t="array" ref="AF67">IFERROR(INDEX(B63:B70, SMALL(IF(ISNUMBER(SEARCH("JV1",F63:F70)), ROW(F63:F70)-MIN(ROW(F63:F70))+1, ""), ROW() -62 )), "")</f>
        <v/>
      </c>
      <c r="AG67" s="13" t="str">
        <f t="array" ref="AG67">IFERROR(INDEX(C63:C70, SMALL(IF(ISNUMBER(SEARCH("JV1",F63:F70)), ROW(F63:F70)-MIN(ROW(F63:F70))+1, ""), ROW() -62 )), "")</f>
        <v/>
      </c>
      <c r="AH67" s="13" t="str">
        <f t="array" ref="AH67">IFERROR(INDEX(D63:D70, SMALL(IF(ISNUMBER(SEARCH("JV1",F63:F70)), ROW(F63:F70)-MIN(ROW(F63:F70))+1, ""), ROW() -62 )), "")</f>
        <v/>
      </c>
      <c r="AI67" s="13" t="str">
        <f t="array" ref="AI67">IFERROR(INDEX(E63:E70, SMALL(IF(ISNUMBER(SEARCH("JV1",F63:F70)), ROW(F63:F70)-MIN(ROW(F63:F70))+1, ""), ROW() -62 )), "")</f>
        <v/>
      </c>
      <c r="AJ67" s="13" t="str">
        <f t="array" ref="AJ67">IFERROR(INDEX(B63:B70, SMALL(IF(ISNUMBER(SEARCH("JV2",F63:F70)), ROW(F63:F70)-MIN(ROW(F63:F70))+1, ""), ROW() -62 )), "")</f>
        <v/>
      </c>
      <c r="AK67" s="13" t="str">
        <f t="array" ref="AK67">IFERROR(INDEX(C63:C70, SMALL(IF(ISNUMBER(SEARCH("JV2",F63:F70)), ROW(F63:F70)-MIN(ROW(F63:F70))+1, ""), ROW() -62 )), "")</f>
        <v/>
      </c>
      <c r="AL67" s="13" t="str">
        <f t="array" ref="AL67">IFERROR(INDEX(D63:D70, SMALL(IF(ISNUMBER(SEARCH("JV2",F63:F70)), ROW(F63:F70)-MIN(ROW(F63:F70))+1, ""), ROW() -62 )), "")</f>
        <v/>
      </c>
      <c r="AM67" s="13" t="str">
        <f t="array" ref="AM67">IFERROR(INDEX(E63:E70, SMALL(IF(ISNUMBER(SEARCH("JV2",F63:F70)), ROW(F63:F70)-MIN(ROW(F63:F70))+1, ""), ROW() -62 )), "")</f>
        <v/>
      </c>
    </row>
    <row r="68" spans="2:39" s="13" customFormat="1" ht="15" customHeight="1">
      <c r="B68" s="21" t="s">
        <v>155</v>
      </c>
      <c r="C68" s="1"/>
      <c r="D68" s="22" t="s">
        <v>533</v>
      </c>
      <c r="E68" s="1" t="s">
        <v>534</v>
      </c>
      <c r="F68" s="94" t="s">
        <v>14</v>
      </c>
      <c r="G68" s="24"/>
      <c r="H68" s="25">
        <v>3433</v>
      </c>
      <c r="I68" s="24"/>
      <c r="J68" s="25" t="b">
        <v>0</v>
      </c>
      <c r="K68" s="19"/>
      <c r="L68" s="26"/>
      <c r="M68" s="27"/>
      <c r="AB68" s="13" t="str">
        <f t="array" ref="AB68">IFERROR(INDEX(B63:B70, SMALL(IF("V"=F63:F70, ROW(F63:F70)-MIN(ROW(F63:F70))+1, ""), ROW() -62 )), "")</f>
        <v>Marian University (IN)</v>
      </c>
      <c r="AC68" s="13">
        <f t="array" ref="AC68">IFERROR(INDEX(C63:C70, SMALL(IF("V"=F63:F70, ROW(F63:F70)-MIN(ROW(F63:F70))+1, ""), ROW() -62 )), "")</f>
        <v>0</v>
      </c>
      <c r="AD68" s="13" t="str">
        <f t="array" ref="AD68">IFERROR(INDEX(D63:D70, SMALL(IF("V"=F63:F70, ROW(F63:F70)-MIN(ROW(F63:F70))+1, ""), ROW() -62 )), "")</f>
        <v>11-633329</v>
      </c>
      <c r="AE68" s="13" t="str">
        <f t="array" ref="AE68">IFERROR(INDEX(E63:E70, SMALL(IF("V"=F63:F70, ROW(F63:F70)-MIN(ROW(F63:F70))+1, ""), ROW() -62 )), "")</f>
        <v>Kylie Case</v>
      </c>
      <c r="AF68" s="13" t="str">
        <f t="array" ref="AF68">IFERROR(INDEX(B63:B70, SMALL(IF(ISNUMBER(SEARCH("JV1",F63:F70)), ROW(F63:F70)-MIN(ROW(F63:F70))+1, ""), ROW() -62 )), "")</f>
        <v/>
      </c>
      <c r="AG68" s="13" t="str">
        <f t="array" ref="AG68">IFERROR(INDEX(C63:C70, SMALL(IF(ISNUMBER(SEARCH("JV1",F63:F70)), ROW(F63:F70)-MIN(ROW(F63:F70))+1, ""), ROW() -62 )), "")</f>
        <v/>
      </c>
      <c r="AH68" s="13" t="str">
        <f t="array" ref="AH68">IFERROR(INDEX(D63:D70, SMALL(IF(ISNUMBER(SEARCH("JV1",F63:F70)), ROW(F63:F70)-MIN(ROW(F63:F70))+1, ""), ROW() -62 )), "")</f>
        <v/>
      </c>
      <c r="AI68" s="13" t="str">
        <f t="array" ref="AI68">IFERROR(INDEX(E63:E70, SMALL(IF(ISNUMBER(SEARCH("JV1",F63:F70)), ROW(F63:F70)-MIN(ROW(F63:F70))+1, ""), ROW() -62 )), "")</f>
        <v/>
      </c>
      <c r="AJ68" s="13" t="str">
        <f t="array" ref="AJ68">IFERROR(INDEX(B63:B70, SMALL(IF(ISNUMBER(SEARCH("JV2",F63:F70)), ROW(F63:F70)-MIN(ROW(F63:F70))+1, ""), ROW() -62 )), "")</f>
        <v/>
      </c>
      <c r="AK68" s="13" t="str">
        <f t="array" ref="AK68">IFERROR(INDEX(C63:C70, SMALL(IF(ISNUMBER(SEARCH("JV2",F63:F70)), ROW(F63:F70)-MIN(ROW(F63:F70))+1, ""), ROW() -62 )), "")</f>
        <v/>
      </c>
      <c r="AL68" s="13" t="str">
        <f t="array" ref="AL68">IFERROR(INDEX(D63:D70, SMALL(IF(ISNUMBER(SEARCH("JV2",F63:F70)), ROW(F63:F70)-MIN(ROW(F63:F70))+1, ""), ROW() -62 )), "")</f>
        <v/>
      </c>
      <c r="AM68" s="13" t="str">
        <f t="array" ref="AM68">IFERROR(INDEX(E63:E70, SMALL(IF(ISNUMBER(SEARCH("JV2",F63:F70)), ROW(F63:F70)-MIN(ROW(F63:F70))+1, ""), ROW() -62 )), "")</f>
        <v/>
      </c>
    </row>
    <row r="69" spans="2:39" s="13" customFormat="1" ht="15" customHeight="1">
      <c r="B69" s="21" t="s">
        <v>155</v>
      </c>
      <c r="C69" s="1"/>
      <c r="D69" s="22" t="s">
        <v>535</v>
      </c>
      <c r="E69" s="1" t="s">
        <v>536</v>
      </c>
      <c r="F69" s="94" t="s">
        <v>14</v>
      </c>
      <c r="G69" s="24"/>
      <c r="H69" s="25">
        <v>3433</v>
      </c>
      <c r="I69" s="24"/>
      <c r="J69" s="25" t="b">
        <v>0</v>
      </c>
      <c r="K69" s="19"/>
      <c r="L69" s="26"/>
      <c r="M69" s="27"/>
      <c r="AB69" s="13" t="str">
        <f t="array" ref="AB69">IFERROR(INDEX(B63:B70, SMALL(IF("V"=F63:F70, ROW(F63:F70)-MIN(ROW(F63:F70))+1, ""), ROW() -62 )), "")</f>
        <v>Marian University (IN)</v>
      </c>
      <c r="AC69" s="13">
        <f t="array" ref="AC69">IFERROR(INDEX(C63:C70, SMALL(IF("V"=F63:F70, ROW(F63:F70)-MIN(ROW(F63:F70))+1, ""), ROW() -62 )), "")</f>
        <v>0</v>
      </c>
      <c r="AD69" s="13" t="str">
        <f t="array" ref="AD69">IFERROR(INDEX(D63:D70, SMALL(IF("V"=F63:F70, ROW(F63:F70)-MIN(ROW(F63:F70))+1, ""), ROW() -62 )), "")</f>
        <v>11-757093</v>
      </c>
      <c r="AE69" s="13" t="str">
        <f t="array" ref="AE69">IFERROR(INDEX(E63:E70, SMALL(IF("V"=F63:F70, ROW(F63:F70)-MIN(ROW(F63:F70))+1, ""), ROW() -62 )), "")</f>
        <v>Madison Woodmansee</v>
      </c>
      <c r="AF69" s="13" t="str">
        <f t="array" ref="AF69">IFERROR(INDEX(B63:B70, SMALL(IF(ISNUMBER(SEARCH("JV1",F63:F70)), ROW(F63:F70)-MIN(ROW(F63:F70))+1, ""), ROW() -62 )), "")</f>
        <v/>
      </c>
      <c r="AG69" s="13" t="str">
        <f t="array" ref="AG69">IFERROR(INDEX(C63:C70, SMALL(IF(ISNUMBER(SEARCH("JV1",F63:F70)), ROW(F63:F70)-MIN(ROW(F63:F70))+1, ""), ROW() -62 )), "")</f>
        <v/>
      </c>
      <c r="AH69" s="13" t="str">
        <f t="array" ref="AH69">IFERROR(INDEX(D63:D70, SMALL(IF(ISNUMBER(SEARCH("JV1",F63:F70)), ROW(F63:F70)-MIN(ROW(F63:F70))+1, ""), ROW() -62 )), "")</f>
        <v/>
      </c>
      <c r="AI69" s="13" t="str">
        <f t="array" ref="AI69">IFERROR(INDEX(E63:E70, SMALL(IF(ISNUMBER(SEARCH("JV1",F63:F70)), ROW(F63:F70)-MIN(ROW(F63:F70))+1, ""), ROW() -62 )), "")</f>
        <v/>
      </c>
      <c r="AJ69" s="13" t="str">
        <f t="array" ref="AJ69">IFERROR(INDEX(B63:B70, SMALL(IF(ISNUMBER(SEARCH("JV2",F63:F70)), ROW(F63:F70)-MIN(ROW(F63:F70))+1, ""), ROW() -62 )), "")</f>
        <v/>
      </c>
      <c r="AK69" s="13" t="str">
        <f t="array" ref="AK69">IFERROR(INDEX(C63:C70, SMALL(IF(ISNUMBER(SEARCH("JV2",F63:F70)), ROW(F63:F70)-MIN(ROW(F63:F70))+1, ""), ROW() -62 )), "")</f>
        <v/>
      </c>
      <c r="AL69" s="13" t="str">
        <f t="array" ref="AL69">IFERROR(INDEX(D63:D70, SMALL(IF(ISNUMBER(SEARCH("JV2",F63:F70)), ROW(F63:F70)-MIN(ROW(F63:F70))+1, ""), ROW() -62 )), "")</f>
        <v/>
      </c>
      <c r="AM69" s="13" t="str">
        <f t="array" ref="AM69">IFERROR(INDEX(E63:E70, SMALL(IF(ISNUMBER(SEARCH("JV2",F63:F70)), ROW(F63:F70)-MIN(ROW(F63:F70))+1, ""), ROW() -62 )), "")</f>
        <v/>
      </c>
    </row>
    <row r="70" spans="2:39" s="13" customFormat="1" ht="15" customHeight="1">
      <c r="B70" s="21" t="s">
        <v>155</v>
      </c>
      <c r="C70" s="1"/>
      <c r="D70" s="22" t="s">
        <v>537</v>
      </c>
      <c r="E70" s="1" t="s">
        <v>538</v>
      </c>
      <c r="F70" s="94" t="s">
        <v>14</v>
      </c>
      <c r="G70" s="24"/>
      <c r="H70" s="25">
        <v>3433</v>
      </c>
      <c r="I70" s="24"/>
      <c r="J70" s="25" t="b">
        <v>0</v>
      </c>
      <c r="K70" s="19"/>
      <c r="L70" s="26"/>
      <c r="M70" s="27"/>
      <c r="AB70" s="13" t="str">
        <f t="array" ref="AB70">IFERROR(INDEX(B63:B70, SMALL(IF("V"=F63:F70, ROW(F63:F70)-MIN(ROW(F63:F70))+1, ""), ROW() -62 )), "")</f>
        <v>Marian University (IN)</v>
      </c>
      <c r="AC70" s="13">
        <f t="array" ref="AC70">IFERROR(INDEX(C63:C70, SMALL(IF("V"=F63:F70, ROW(F63:F70)-MIN(ROW(F63:F70))+1, ""), ROW() -62 )), "")</f>
        <v>0</v>
      </c>
      <c r="AD70" s="13" t="str">
        <f t="array" ref="AD70">IFERROR(INDEX(D63:D70, SMALL(IF("V"=F63:F70, ROW(F63:F70)-MIN(ROW(F63:F70))+1, ""), ROW() -62 )), "")</f>
        <v>8754-9597</v>
      </c>
      <c r="AE70" s="13" t="str">
        <f t="array" ref="AE70">IFERROR(INDEX(E63:E70, SMALL(IF("V"=F63:F70, ROW(F63:F70)-MIN(ROW(F63:F70))+1, ""), ROW() -62 )), "")</f>
        <v>Rebekah Dearing</v>
      </c>
      <c r="AF70" s="13" t="str">
        <f t="array" ref="AF70">IFERROR(INDEX(B63:B70, SMALL(IF(ISNUMBER(SEARCH("JV1",F63:F70)), ROW(F63:F70)-MIN(ROW(F63:F70))+1, ""), ROW() -62 )), "")</f>
        <v/>
      </c>
      <c r="AG70" s="13" t="str">
        <f t="array" ref="AG70">IFERROR(INDEX(C63:C70, SMALL(IF(ISNUMBER(SEARCH("JV1",F63:F70)), ROW(F63:F70)-MIN(ROW(F63:F70))+1, ""), ROW() -62 )), "")</f>
        <v/>
      </c>
      <c r="AH70" s="13" t="str">
        <f t="array" ref="AH70">IFERROR(INDEX(D63:D70, SMALL(IF(ISNUMBER(SEARCH("JV1",F63:F70)), ROW(F63:F70)-MIN(ROW(F63:F70))+1, ""), ROW() -62 )), "")</f>
        <v/>
      </c>
      <c r="AI70" s="13" t="str">
        <f t="array" ref="AI70">IFERROR(INDEX(E63:E70, SMALL(IF(ISNUMBER(SEARCH("JV1",F63:F70)), ROW(F63:F70)-MIN(ROW(F63:F70))+1, ""), ROW() -62 )), "")</f>
        <v/>
      </c>
      <c r="AJ70" s="13" t="str">
        <f t="array" ref="AJ70">IFERROR(INDEX(B63:B70, SMALL(IF(ISNUMBER(SEARCH("JV2",F63:F70)), ROW(F63:F70)-MIN(ROW(F63:F70))+1, ""), ROW() -62 )), "")</f>
        <v/>
      </c>
      <c r="AK70" s="13" t="str">
        <f t="array" ref="AK70">IFERROR(INDEX(C63:C70, SMALL(IF(ISNUMBER(SEARCH("JV2",F63:F70)), ROW(F63:F70)-MIN(ROW(F63:F70))+1, ""), ROW() -62 )), "")</f>
        <v/>
      </c>
      <c r="AL70" s="13" t="str">
        <f t="array" ref="AL70">IFERROR(INDEX(D63:D70, SMALL(IF(ISNUMBER(SEARCH("JV2",F63:F70)), ROW(F63:F70)-MIN(ROW(F63:F70))+1, ""), ROW() -62 )), "")</f>
        <v/>
      </c>
      <c r="AM70" s="13" t="str">
        <f t="array" ref="AM70">IFERROR(INDEX(E63:E70, SMALL(IF(ISNUMBER(SEARCH("JV2",F63:F70)), ROW(F63:F70)-MIN(ROW(F63:F70))+1, ""), ROW() -62 )), "")</f>
        <v/>
      </c>
    </row>
    <row r="71" spans="2:39" s="13" customFormat="1" ht="15" customHeight="1">
      <c r="B71" s="21" t="s">
        <v>184</v>
      </c>
      <c r="C71" s="1"/>
      <c r="D71" s="22" t="s">
        <v>539</v>
      </c>
      <c r="E71" s="1" t="s">
        <v>540</v>
      </c>
      <c r="F71" s="94" t="s">
        <v>30</v>
      </c>
      <c r="G71" s="24"/>
      <c r="H71" s="25">
        <v>2538</v>
      </c>
      <c r="I71" s="24"/>
      <c r="J71" s="25" t="b">
        <v>0</v>
      </c>
      <c r="K71" s="19"/>
      <c r="L71" s="26"/>
      <c r="M71" s="27"/>
      <c r="AB71" s="13" t="str">
        <f t="array" ref="AB71">IFERROR(INDEX(B71:B84, SMALL(IF("V"=F71:F84, ROW(F71:F84)-MIN(ROW(F71:F84))+1, ""), ROW() -70 )), "")</f>
        <v>Martin Methodist College</v>
      </c>
      <c r="AC71" s="13">
        <f t="array" ref="AC71">IFERROR(INDEX(C71:C84, SMALL(IF("V"=F71:F84, ROW(F71:F84)-MIN(ROW(F71:F84))+1, ""), ROW() -70 )), "")</f>
        <v>0</v>
      </c>
      <c r="AD71" s="13" t="str">
        <f t="array" ref="AD71">IFERROR(INDEX(D71:D84, SMALL(IF("V"=F71:F84, ROW(F71:F84)-MIN(ROW(F71:F84))+1, ""), ROW() -70 )), "")</f>
        <v>6309-4228</v>
      </c>
      <c r="AE71" s="13" t="str">
        <f t="array" ref="AE71">IFERROR(INDEX(E71:E84, SMALL(IF("V"=F71:F84, ROW(F71:F84)-MIN(ROW(F71:F84))+1, ""), ROW() -70 )), "")</f>
        <v>Emily Crone</v>
      </c>
      <c r="AF71" s="13" t="str">
        <f t="array" ref="AF71">IFERROR(INDEX(B71:B84, SMALL(IF(ISNUMBER(SEARCH("JV1",F71:F84)), ROW(F71:F84)-MIN(ROW(F71:F84))+1, ""), ROW() -70 )), "")</f>
        <v/>
      </c>
      <c r="AG71" s="13" t="str">
        <f t="array" ref="AG71">IFERROR(INDEX(C71:C84, SMALL(IF(ISNUMBER(SEARCH("JV1",F71:F84)), ROW(F71:F84)-MIN(ROW(F71:F84))+1, ""), ROW() -70 )), "")</f>
        <v/>
      </c>
      <c r="AH71" s="13" t="str">
        <f t="array" ref="AH71">IFERROR(INDEX(D71:D84, SMALL(IF(ISNUMBER(SEARCH("JV1",F71:F84)), ROW(F71:F84)-MIN(ROW(F71:F84))+1, ""), ROW() -70 )), "")</f>
        <v/>
      </c>
      <c r="AI71" s="13" t="str">
        <f t="array" ref="AI71">IFERROR(INDEX(E71:E84, SMALL(IF(ISNUMBER(SEARCH("JV1",F71:F84)), ROW(F71:F84)-MIN(ROW(F71:F84))+1, ""), ROW() -70 )), "")</f>
        <v/>
      </c>
      <c r="AJ71" s="13" t="str">
        <f t="array" ref="AJ71">IFERROR(INDEX(B71:B84, SMALL(IF(ISNUMBER(SEARCH("JV2",F71:F84)), ROW(F71:F84)-MIN(ROW(F71:F84))+1, ""), ROW() -70 )), "")</f>
        <v/>
      </c>
      <c r="AK71" s="13" t="str">
        <f t="array" ref="AK71">IFERROR(INDEX(C71:C84, SMALL(IF(ISNUMBER(SEARCH("JV2",F71:F84)), ROW(F71:F84)-MIN(ROW(F71:F84))+1, ""), ROW() -70 )), "")</f>
        <v/>
      </c>
      <c r="AL71" s="13" t="str">
        <f t="array" ref="AL71">IFERROR(INDEX(D71:D84, SMALL(IF(ISNUMBER(SEARCH("JV2",F71:F84)), ROW(F71:F84)-MIN(ROW(F71:F84))+1, ""), ROW() -70 )), "")</f>
        <v/>
      </c>
      <c r="AM71" s="13" t="str">
        <f t="array" ref="AM71">IFERROR(INDEX(E71:E84, SMALL(IF(ISNUMBER(SEARCH("JV2",F71:F84)), ROW(F71:F84)-MIN(ROW(F71:F84))+1, ""), ROW() -70 )), "")</f>
        <v/>
      </c>
    </row>
    <row r="72" spans="2:39" s="13" customFormat="1" ht="15" customHeight="1">
      <c r="B72" s="21" t="s">
        <v>184</v>
      </c>
      <c r="C72" s="1"/>
      <c r="D72" s="22" t="s">
        <v>541</v>
      </c>
      <c r="E72" s="1" t="s">
        <v>542</v>
      </c>
      <c r="F72" s="94" t="s">
        <v>30</v>
      </c>
      <c r="G72" s="24"/>
      <c r="H72" s="25">
        <v>2538</v>
      </c>
      <c r="I72" s="24"/>
      <c r="J72" s="25" t="b">
        <v>0</v>
      </c>
      <c r="K72" s="19"/>
      <c r="L72" s="26"/>
      <c r="M72" s="27"/>
      <c r="AB72" s="13" t="str">
        <f t="array" ref="AB72">IFERROR(INDEX(B71:B84, SMALL(IF("V"=F71:F84, ROW(F71:F84)-MIN(ROW(F71:F84))+1, ""), ROW() -70 )), "")</f>
        <v>Martin Methodist College</v>
      </c>
      <c r="AC72" s="13">
        <f t="array" ref="AC72">IFERROR(INDEX(C71:C84, SMALL(IF("V"=F71:F84, ROW(F71:F84)-MIN(ROW(F71:F84))+1, ""), ROW() -70 )), "")</f>
        <v>0</v>
      </c>
      <c r="AD72" s="13" t="str">
        <f t="array" ref="AD72">IFERROR(INDEX(D71:D84, SMALL(IF("V"=F71:F84, ROW(F71:F84)-MIN(ROW(F71:F84))+1, ""), ROW() -70 )), "")</f>
        <v>15-197213</v>
      </c>
      <c r="AE72" s="13" t="str">
        <f t="array" ref="AE72">IFERROR(INDEX(E71:E84, SMALL(IF("V"=F71:F84, ROW(F71:F84)-MIN(ROW(F71:F84))+1, ""), ROW() -70 )), "")</f>
        <v>Hannah Carbocci</v>
      </c>
      <c r="AF72" s="13" t="str">
        <f t="array" ref="AF72">IFERROR(INDEX(B71:B84, SMALL(IF(ISNUMBER(SEARCH("JV1",F71:F84)), ROW(F71:F84)-MIN(ROW(F71:F84))+1, ""), ROW() -70 )), "")</f>
        <v/>
      </c>
      <c r="AG72" s="13" t="str">
        <f t="array" ref="AG72">IFERROR(INDEX(C71:C84, SMALL(IF(ISNUMBER(SEARCH("JV1",F71:F84)), ROW(F71:F84)-MIN(ROW(F71:F84))+1, ""), ROW() -70 )), "")</f>
        <v/>
      </c>
      <c r="AH72" s="13" t="str">
        <f t="array" ref="AH72">IFERROR(INDEX(D71:D84, SMALL(IF(ISNUMBER(SEARCH("JV1",F71:F84)), ROW(F71:F84)-MIN(ROW(F71:F84))+1, ""), ROW() -70 )), "")</f>
        <v/>
      </c>
      <c r="AI72" s="13" t="str">
        <f t="array" ref="AI72">IFERROR(INDEX(E71:E84, SMALL(IF(ISNUMBER(SEARCH("JV1",F71:F84)), ROW(F71:F84)-MIN(ROW(F71:F84))+1, ""), ROW() -70 )), "")</f>
        <v/>
      </c>
      <c r="AJ72" s="13" t="str">
        <f t="array" ref="AJ72">IFERROR(INDEX(B71:B84, SMALL(IF(ISNUMBER(SEARCH("JV2",F71:F84)), ROW(F71:F84)-MIN(ROW(F71:F84))+1, ""), ROW() -70 )), "")</f>
        <v/>
      </c>
      <c r="AK72" s="13" t="str">
        <f t="array" ref="AK72">IFERROR(INDEX(C71:C84, SMALL(IF(ISNUMBER(SEARCH("JV2",F71:F84)), ROW(F71:F84)-MIN(ROW(F71:F84))+1, ""), ROW() -70 )), "")</f>
        <v/>
      </c>
      <c r="AL72" s="13" t="str">
        <f t="array" ref="AL72">IFERROR(INDEX(D71:D84, SMALL(IF(ISNUMBER(SEARCH("JV2",F71:F84)), ROW(F71:F84)-MIN(ROW(F71:F84))+1, ""), ROW() -70 )), "")</f>
        <v/>
      </c>
      <c r="AM72" s="13" t="str">
        <f t="array" ref="AM72">IFERROR(INDEX(E71:E84, SMALL(IF(ISNUMBER(SEARCH("JV2",F71:F84)), ROW(F71:F84)-MIN(ROW(F71:F84))+1, ""), ROW() -70 )), "")</f>
        <v/>
      </c>
    </row>
    <row r="73" spans="2:39" s="13" customFormat="1" ht="15" customHeight="1">
      <c r="B73" s="21" t="s">
        <v>184</v>
      </c>
      <c r="C73" s="1"/>
      <c r="D73" s="22" t="s">
        <v>543</v>
      </c>
      <c r="E73" s="1" t="s">
        <v>544</v>
      </c>
      <c r="F73" s="94" t="s">
        <v>30</v>
      </c>
      <c r="G73" s="24"/>
      <c r="H73" s="25">
        <v>2538</v>
      </c>
      <c r="I73" s="24"/>
      <c r="J73" s="25" t="b">
        <v>0</v>
      </c>
      <c r="K73" s="19"/>
      <c r="L73" s="26"/>
      <c r="M73" s="27"/>
      <c r="AB73" s="13" t="str">
        <f t="array" ref="AB73">IFERROR(INDEX(B71:B84, SMALL(IF("V"=F71:F84, ROW(F71:F84)-MIN(ROW(F71:F84))+1, ""), ROW() -70 )), "")</f>
        <v>Martin Methodist College</v>
      </c>
      <c r="AC73" s="13">
        <f t="array" ref="AC73">IFERROR(INDEX(C71:C84, SMALL(IF("V"=F71:F84, ROW(F71:F84)-MIN(ROW(F71:F84))+1, ""), ROW() -70 )), "")</f>
        <v>0</v>
      </c>
      <c r="AD73" s="13" t="str">
        <f t="array" ref="AD73">IFERROR(INDEX(D71:D84, SMALL(IF("V"=F71:F84, ROW(F71:F84)-MIN(ROW(F71:F84))+1, ""), ROW() -70 )), "")</f>
        <v>6504-6040</v>
      </c>
      <c r="AE73" s="13" t="str">
        <f t="array" ref="AE73">IFERROR(INDEX(E71:E84, SMALL(IF("V"=F71:F84, ROW(F71:F84)-MIN(ROW(F71:F84))+1, ""), ROW() -70 )), "")</f>
        <v>Heather Gold</v>
      </c>
      <c r="AF73" s="13" t="str">
        <f t="array" ref="AF73">IFERROR(INDEX(B71:B84, SMALL(IF(ISNUMBER(SEARCH("JV1",F71:F84)), ROW(F71:F84)-MIN(ROW(F71:F84))+1, ""), ROW() -70 )), "")</f>
        <v/>
      </c>
      <c r="AG73" s="13" t="str">
        <f t="array" ref="AG73">IFERROR(INDEX(C71:C84, SMALL(IF(ISNUMBER(SEARCH("JV1",F71:F84)), ROW(F71:F84)-MIN(ROW(F71:F84))+1, ""), ROW() -70 )), "")</f>
        <v/>
      </c>
      <c r="AH73" s="13" t="str">
        <f t="array" ref="AH73">IFERROR(INDEX(D71:D84, SMALL(IF(ISNUMBER(SEARCH("JV1",F71:F84)), ROW(F71:F84)-MIN(ROW(F71:F84))+1, ""), ROW() -70 )), "")</f>
        <v/>
      </c>
      <c r="AI73" s="13" t="str">
        <f t="array" ref="AI73">IFERROR(INDEX(E71:E84, SMALL(IF(ISNUMBER(SEARCH("JV1",F71:F84)), ROW(F71:F84)-MIN(ROW(F71:F84))+1, ""), ROW() -70 )), "")</f>
        <v/>
      </c>
      <c r="AJ73" s="13" t="str">
        <f t="array" ref="AJ73">IFERROR(INDEX(B71:B84, SMALL(IF(ISNUMBER(SEARCH("JV2",F71:F84)), ROW(F71:F84)-MIN(ROW(F71:F84))+1, ""), ROW() -70 )), "")</f>
        <v/>
      </c>
      <c r="AK73" s="13" t="str">
        <f t="array" ref="AK73">IFERROR(INDEX(C71:C84, SMALL(IF(ISNUMBER(SEARCH("JV2",F71:F84)), ROW(F71:F84)-MIN(ROW(F71:F84))+1, ""), ROW() -70 )), "")</f>
        <v/>
      </c>
      <c r="AL73" s="13" t="str">
        <f t="array" ref="AL73">IFERROR(INDEX(D71:D84, SMALL(IF(ISNUMBER(SEARCH("JV2",F71:F84)), ROW(F71:F84)-MIN(ROW(F71:F84))+1, ""), ROW() -70 )), "")</f>
        <v/>
      </c>
      <c r="AM73" s="13" t="str">
        <f t="array" ref="AM73">IFERROR(INDEX(E71:E84, SMALL(IF(ISNUMBER(SEARCH("JV2",F71:F84)), ROW(F71:F84)-MIN(ROW(F71:F84))+1, ""), ROW() -70 )), "")</f>
        <v/>
      </c>
    </row>
    <row r="74" spans="2:39" s="13" customFormat="1" ht="15" customHeight="1">
      <c r="B74" s="21" t="s">
        <v>184</v>
      </c>
      <c r="C74" s="1"/>
      <c r="D74" s="22" t="s">
        <v>545</v>
      </c>
      <c r="E74" s="1" t="s">
        <v>546</v>
      </c>
      <c r="F74" s="94" t="s">
        <v>14</v>
      </c>
      <c r="G74" s="24"/>
      <c r="H74" s="25">
        <v>2538</v>
      </c>
      <c r="I74" s="24"/>
      <c r="J74" s="25" t="b">
        <v>0</v>
      </c>
      <c r="K74" s="19"/>
      <c r="L74" s="26"/>
      <c r="M74" s="27"/>
      <c r="AB74" s="13" t="str">
        <f t="array" ref="AB74">IFERROR(INDEX(B71:B84, SMALL(IF("V"=F71:F84, ROW(F71:F84)-MIN(ROW(F71:F84))+1, ""), ROW() -70 )), "")</f>
        <v>Martin Methodist College</v>
      </c>
      <c r="AC74" s="13">
        <f t="array" ref="AC74">IFERROR(INDEX(C71:C84, SMALL(IF("V"=F71:F84, ROW(F71:F84)-MIN(ROW(F71:F84))+1, ""), ROW() -70 )), "")</f>
        <v>0</v>
      </c>
      <c r="AD74" s="13" t="str">
        <f t="array" ref="AD74">IFERROR(INDEX(D71:D84, SMALL(IF("V"=F71:F84, ROW(F71:F84)-MIN(ROW(F71:F84))+1, ""), ROW() -70 )), "")</f>
        <v>18-101938</v>
      </c>
      <c r="AE74" s="13" t="str">
        <f t="array" ref="AE74">IFERROR(INDEX(E71:E84, SMALL(IF("V"=F71:F84, ROW(F71:F84)-MIN(ROW(F71:F84))+1, ""), ROW() -70 )), "")</f>
        <v>Kara Strong</v>
      </c>
      <c r="AF74" s="13" t="str">
        <f t="array" ref="AF74">IFERROR(INDEX(B71:B84, SMALL(IF(ISNUMBER(SEARCH("JV1",F71:F84)), ROW(F71:F84)-MIN(ROW(F71:F84))+1, ""), ROW() -70 )), "")</f>
        <v/>
      </c>
      <c r="AG74" s="13" t="str">
        <f t="array" ref="AG74">IFERROR(INDEX(C71:C84, SMALL(IF(ISNUMBER(SEARCH("JV1",F71:F84)), ROW(F71:F84)-MIN(ROW(F71:F84))+1, ""), ROW() -70 )), "")</f>
        <v/>
      </c>
      <c r="AH74" s="13" t="str">
        <f t="array" ref="AH74">IFERROR(INDEX(D71:D84, SMALL(IF(ISNUMBER(SEARCH("JV1",F71:F84)), ROW(F71:F84)-MIN(ROW(F71:F84))+1, ""), ROW() -70 )), "")</f>
        <v/>
      </c>
      <c r="AI74" s="13" t="str">
        <f t="array" ref="AI74">IFERROR(INDEX(E71:E84, SMALL(IF(ISNUMBER(SEARCH("JV1",F71:F84)), ROW(F71:F84)-MIN(ROW(F71:F84))+1, ""), ROW() -70 )), "")</f>
        <v/>
      </c>
      <c r="AJ74" s="13" t="str">
        <f t="array" ref="AJ74">IFERROR(INDEX(B71:B84, SMALL(IF(ISNUMBER(SEARCH("JV2",F71:F84)), ROW(F71:F84)-MIN(ROW(F71:F84))+1, ""), ROW() -70 )), "")</f>
        <v/>
      </c>
      <c r="AK74" s="13" t="str">
        <f t="array" ref="AK74">IFERROR(INDEX(C71:C84, SMALL(IF(ISNUMBER(SEARCH("JV2",F71:F84)), ROW(F71:F84)-MIN(ROW(F71:F84))+1, ""), ROW() -70 )), "")</f>
        <v/>
      </c>
      <c r="AL74" s="13" t="str">
        <f t="array" ref="AL74">IFERROR(INDEX(D71:D84, SMALL(IF(ISNUMBER(SEARCH("JV2",F71:F84)), ROW(F71:F84)-MIN(ROW(F71:F84))+1, ""), ROW() -70 )), "")</f>
        <v/>
      </c>
      <c r="AM74" s="13" t="str">
        <f t="array" ref="AM74">IFERROR(INDEX(E71:E84, SMALL(IF(ISNUMBER(SEARCH("JV2",F71:F84)), ROW(F71:F84)-MIN(ROW(F71:F84))+1, ""), ROW() -70 )), "")</f>
        <v/>
      </c>
    </row>
    <row r="75" spans="2:39" s="13" customFormat="1" ht="15" customHeight="1">
      <c r="B75" s="21" t="s">
        <v>184</v>
      </c>
      <c r="C75" s="1"/>
      <c r="D75" s="22" t="s">
        <v>547</v>
      </c>
      <c r="E75" s="1" t="s">
        <v>548</v>
      </c>
      <c r="F75" s="94" t="s">
        <v>14</v>
      </c>
      <c r="G75" s="24"/>
      <c r="H75" s="25">
        <v>2538</v>
      </c>
      <c r="I75" s="24"/>
      <c r="J75" s="25" t="b">
        <v>0</v>
      </c>
      <c r="K75" s="19"/>
      <c r="L75" s="26"/>
      <c r="M75" s="27"/>
      <c r="AB75" s="13" t="str">
        <f t="array" ref="AB75">IFERROR(INDEX(B71:B84, SMALL(IF("V"=F71:F84, ROW(F71:F84)-MIN(ROW(F71:F84))+1, ""), ROW() -70 )), "")</f>
        <v>Martin Methodist College</v>
      </c>
      <c r="AC75" s="13">
        <f t="array" ref="AC75">IFERROR(INDEX(C71:C84, SMALL(IF("V"=F71:F84, ROW(F71:F84)-MIN(ROW(F71:F84))+1, ""), ROW() -70 )), "")</f>
        <v>0</v>
      </c>
      <c r="AD75" s="13" t="str">
        <f t="array" ref="AD75">IFERROR(INDEX(D71:D84, SMALL(IF("V"=F71:F84, ROW(F71:F84)-MIN(ROW(F71:F84))+1, ""), ROW() -70 )), "")</f>
        <v>11-73564</v>
      </c>
      <c r="AE75" s="13" t="str">
        <f t="array" ref="AE75">IFERROR(INDEX(E71:E84, SMALL(IF("V"=F71:F84, ROW(F71:F84)-MIN(ROW(F71:F84))+1, ""), ROW() -70 )), "")</f>
        <v>Katie Paris</v>
      </c>
      <c r="AF75" s="13" t="str">
        <f t="array" ref="AF75">IFERROR(INDEX(B71:B84, SMALL(IF(ISNUMBER(SEARCH("JV1",F71:F84)), ROW(F71:F84)-MIN(ROW(F71:F84))+1, ""), ROW() -70 )), "")</f>
        <v/>
      </c>
      <c r="AG75" s="13" t="str">
        <f t="array" ref="AG75">IFERROR(INDEX(C71:C84, SMALL(IF(ISNUMBER(SEARCH("JV1",F71:F84)), ROW(F71:F84)-MIN(ROW(F71:F84))+1, ""), ROW() -70 )), "")</f>
        <v/>
      </c>
      <c r="AH75" s="13" t="str">
        <f t="array" ref="AH75">IFERROR(INDEX(D71:D84, SMALL(IF(ISNUMBER(SEARCH("JV1",F71:F84)), ROW(F71:F84)-MIN(ROW(F71:F84))+1, ""), ROW() -70 )), "")</f>
        <v/>
      </c>
      <c r="AI75" s="13" t="str">
        <f t="array" ref="AI75">IFERROR(INDEX(E71:E84, SMALL(IF(ISNUMBER(SEARCH("JV1",F71:F84)), ROW(F71:F84)-MIN(ROW(F71:F84))+1, ""), ROW() -70 )), "")</f>
        <v/>
      </c>
      <c r="AJ75" s="13" t="str">
        <f t="array" ref="AJ75">IFERROR(INDEX(B71:B84, SMALL(IF(ISNUMBER(SEARCH("JV2",F71:F84)), ROW(F71:F84)-MIN(ROW(F71:F84))+1, ""), ROW() -70 )), "")</f>
        <v/>
      </c>
      <c r="AK75" s="13" t="str">
        <f t="array" ref="AK75">IFERROR(INDEX(C71:C84, SMALL(IF(ISNUMBER(SEARCH("JV2",F71:F84)), ROW(F71:F84)-MIN(ROW(F71:F84))+1, ""), ROW() -70 )), "")</f>
        <v/>
      </c>
      <c r="AL75" s="13" t="str">
        <f t="array" ref="AL75">IFERROR(INDEX(D71:D84, SMALL(IF(ISNUMBER(SEARCH("JV2",F71:F84)), ROW(F71:F84)-MIN(ROW(F71:F84))+1, ""), ROW() -70 )), "")</f>
        <v/>
      </c>
      <c r="AM75" s="13" t="str">
        <f t="array" ref="AM75">IFERROR(INDEX(E71:E84, SMALL(IF(ISNUMBER(SEARCH("JV2",F71:F84)), ROW(F71:F84)-MIN(ROW(F71:F84))+1, ""), ROW() -70 )), "")</f>
        <v/>
      </c>
    </row>
    <row r="76" spans="2:39" s="13" customFormat="1" ht="15" customHeight="1">
      <c r="B76" s="21" t="s">
        <v>184</v>
      </c>
      <c r="C76" s="1"/>
      <c r="D76" s="22" t="s">
        <v>549</v>
      </c>
      <c r="E76" s="1" t="s">
        <v>550</v>
      </c>
      <c r="F76" s="94" t="s">
        <v>30</v>
      </c>
      <c r="G76" s="24"/>
      <c r="H76" s="25">
        <v>2538</v>
      </c>
      <c r="I76" s="24"/>
      <c r="J76" s="25" t="b">
        <v>0</v>
      </c>
      <c r="K76" s="19"/>
      <c r="L76" s="26"/>
      <c r="M76" s="27"/>
      <c r="AB76" s="13" t="str">
        <f t="array" ref="AB76">IFERROR(INDEX(B71:B84, SMALL(IF("V"=F71:F84, ROW(F71:F84)-MIN(ROW(F71:F84))+1, ""), ROW() -70 )), "")</f>
        <v>Martin Methodist College</v>
      </c>
      <c r="AC76" s="13">
        <f t="array" ref="AC76">IFERROR(INDEX(C71:C84, SMALL(IF("V"=F71:F84, ROW(F71:F84)-MIN(ROW(F71:F84))+1, ""), ROW() -70 )), "")</f>
        <v>0</v>
      </c>
      <c r="AD76" s="13" t="str">
        <f t="array" ref="AD76">IFERROR(INDEX(D71:D84, SMALL(IF("V"=F71:F84, ROW(F71:F84)-MIN(ROW(F71:F84))+1, ""), ROW() -70 )), "")</f>
        <v>11-449182</v>
      </c>
      <c r="AE76" s="13" t="str">
        <f t="array" ref="AE76">IFERROR(INDEX(E71:E84, SMALL(IF("V"=F71:F84, ROW(F71:F84)-MIN(ROW(F71:F84))+1, ""), ROW() -70 )), "")</f>
        <v>Kayla Berry</v>
      </c>
      <c r="AF76" s="13" t="str">
        <f t="array" ref="AF76">IFERROR(INDEX(B71:B84, SMALL(IF(ISNUMBER(SEARCH("JV1",F71:F84)), ROW(F71:F84)-MIN(ROW(F71:F84))+1, ""), ROW() -70 )), "")</f>
        <v/>
      </c>
      <c r="AG76" s="13" t="str">
        <f t="array" ref="AG76">IFERROR(INDEX(C71:C84, SMALL(IF(ISNUMBER(SEARCH("JV1",F71:F84)), ROW(F71:F84)-MIN(ROW(F71:F84))+1, ""), ROW() -70 )), "")</f>
        <v/>
      </c>
      <c r="AH76" s="13" t="str">
        <f t="array" ref="AH76">IFERROR(INDEX(D71:D84, SMALL(IF(ISNUMBER(SEARCH("JV1",F71:F84)), ROW(F71:F84)-MIN(ROW(F71:F84))+1, ""), ROW() -70 )), "")</f>
        <v/>
      </c>
      <c r="AI76" s="13" t="str">
        <f t="array" ref="AI76">IFERROR(INDEX(E71:E84, SMALL(IF(ISNUMBER(SEARCH("JV1",F71:F84)), ROW(F71:F84)-MIN(ROW(F71:F84))+1, ""), ROW() -70 )), "")</f>
        <v/>
      </c>
      <c r="AJ76" s="13" t="str">
        <f t="array" ref="AJ76">IFERROR(INDEX(B71:B84, SMALL(IF(ISNUMBER(SEARCH("JV2",F71:F84)), ROW(F71:F84)-MIN(ROW(F71:F84))+1, ""), ROW() -70 )), "")</f>
        <v/>
      </c>
      <c r="AK76" s="13" t="str">
        <f t="array" ref="AK76">IFERROR(INDEX(C71:C84, SMALL(IF(ISNUMBER(SEARCH("JV2",F71:F84)), ROW(F71:F84)-MIN(ROW(F71:F84))+1, ""), ROW() -70 )), "")</f>
        <v/>
      </c>
      <c r="AL76" s="13" t="str">
        <f t="array" ref="AL76">IFERROR(INDEX(D71:D84, SMALL(IF(ISNUMBER(SEARCH("JV2",F71:F84)), ROW(F71:F84)-MIN(ROW(F71:F84))+1, ""), ROW() -70 )), "")</f>
        <v/>
      </c>
      <c r="AM76" s="13" t="str">
        <f t="array" ref="AM76">IFERROR(INDEX(E71:E84, SMALL(IF(ISNUMBER(SEARCH("JV2",F71:F84)), ROW(F71:F84)-MIN(ROW(F71:F84))+1, ""), ROW() -70 )), "")</f>
        <v/>
      </c>
    </row>
    <row r="77" spans="2:39" s="13" customFormat="1" ht="15" customHeight="1">
      <c r="B77" s="21" t="s">
        <v>184</v>
      </c>
      <c r="C77" s="1"/>
      <c r="D77" s="22" t="s">
        <v>551</v>
      </c>
      <c r="E77" s="1" t="s">
        <v>552</v>
      </c>
      <c r="F77" s="94" t="s">
        <v>14</v>
      </c>
      <c r="G77" s="24"/>
      <c r="H77" s="25">
        <v>2538</v>
      </c>
      <c r="I77" s="24"/>
      <c r="J77" s="25" t="b">
        <v>0</v>
      </c>
      <c r="K77" s="19"/>
      <c r="L77" s="26"/>
      <c r="M77" s="27"/>
      <c r="AB77" s="13" t="str">
        <f t="array" ref="AB77">IFERROR(INDEX(B71:B84, SMALL(IF("V"=F71:F84, ROW(F71:F84)-MIN(ROW(F71:F84))+1, ""), ROW() -70 )), "")</f>
        <v>Martin Methodist College</v>
      </c>
      <c r="AC77" s="13">
        <f t="array" ref="AC77">IFERROR(INDEX(C71:C84, SMALL(IF("V"=F71:F84, ROW(F71:F84)-MIN(ROW(F71:F84))+1, ""), ROW() -70 )), "")</f>
        <v>0</v>
      </c>
      <c r="AD77" s="13" t="str">
        <f t="array" ref="AD77">IFERROR(INDEX(D71:D84, SMALL(IF("V"=F71:F84, ROW(F71:F84)-MIN(ROW(F71:F84))+1, ""), ROW() -70 )), "")</f>
        <v>11-231894</v>
      </c>
      <c r="AE77" s="13" t="str">
        <f t="array" ref="AE77">IFERROR(INDEX(E71:E84, SMALL(IF("V"=F71:F84, ROW(F71:F84)-MIN(ROW(F71:F84))+1, ""), ROW() -70 )), "")</f>
        <v>Lindsay Brown</v>
      </c>
      <c r="AF77" s="13" t="str">
        <f t="array" ref="AF77">IFERROR(INDEX(B71:B84, SMALL(IF(ISNUMBER(SEARCH("JV1",F71:F84)), ROW(F71:F84)-MIN(ROW(F71:F84))+1, ""), ROW() -70 )), "")</f>
        <v/>
      </c>
      <c r="AG77" s="13" t="str">
        <f t="array" ref="AG77">IFERROR(INDEX(C71:C84, SMALL(IF(ISNUMBER(SEARCH("JV1",F71:F84)), ROW(F71:F84)-MIN(ROW(F71:F84))+1, ""), ROW() -70 )), "")</f>
        <v/>
      </c>
      <c r="AH77" s="13" t="str">
        <f t="array" ref="AH77">IFERROR(INDEX(D71:D84, SMALL(IF(ISNUMBER(SEARCH("JV1",F71:F84)), ROW(F71:F84)-MIN(ROW(F71:F84))+1, ""), ROW() -70 )), "")</f>
        <v/>
      </c>
      <c r="AI77" s="13" t="str">
        <f t="array" ref="AI77">IFERROR(INDEX(E71:E84, SMALL(IF(ISNUMBER(SEARCH("JV1",F71:F84)), ROW(F71:F84)-MIN(ROW(F71:F84))+1, ""), ROW() -70 )), "")</f>
        <v/>
      </c>
      <c r="AJ77" s="13" t="str">
        <f t="array" ref="AJ77">IFERROR(INDEX(B71:B84, SMALL(IF(ISNUMBER(SEARCH("JV2",F71:F84)), ROW(F71:F84)-MIN(ROW(F71:F84))+1, ""), ROW() -70 )), "")</f>
        <v/>
      </c>
      <c r="AK77" s="13" t="str">
        <f t="array" ref="AK77">IFERROR(INDEX(C71:C84, SMALL(IF(ISNUMBER(SEARCH("JV2",F71:F84)), ROW(F71:F84)-MIN(ROW(F71:F84))+1, ""), ROW() -70 )), "")</f>
        <v/>
      </c>
      <c r="AL77" s="13" t="str">
        <f t="array" ref="AL77">IFERROR(INDEX(D71:D84, SMALL(IF(ISNUMBER(SEARCH("JV2",F71:F84)), ROW(F71:F84)-MIN(ROW(F71:F84))+1, ""), ROW() -70 )), "")</f>
        <v/>
      </c>
      <c r="AM77" s="13" t="str">
        <f t="array" ref="AM77">IFERROR(INDEX(E71:E84, SMALL(IF(ISNUMBER(SEARCH("JV2",F71:F84)), ROW(F71:F84)-MIN(ROW(F71:F84))+1, ""), ROW() -70 )), "")</f>
        <v/>
      </c>
    </row>
    <row r="78" spans="2:39" s="13" customFormat="1" ht="15" customHeight="1">
      <c r="B78" s="21" t="s">
        <v>184</v>
      </c>
      <c r="C78" s="1"/>
      <c r="D78" s="22" t="s">
        <v>553</v>
      </c>
      <c r="E78" s="1" t="s">
        <v>554</v>
      </c>
      <c r="F78" s="94" t="s">
        <v>14</v>
      </c>
      <c r="G78" s="24"/>
      <c r="H78" s="25">
        <v>2538</v>
      </c>
      <c r="I78" s="24"/>
      <c r="J78" s="25" t="b">
        <v>0</v>
      </c>
      <c r="K78" s="19"/>
      <c r="L78" s="26"/>
      <c r="M78" s="27"/>
      <c r="AB78" s="13" t="str">
        <f t="array" ref="AB78">IFERROR(INDEX(B71:B84, SMALL(IF("V"=F71:F84, ROW(F71:F84)-MIN(ROW(F71:F84))+1, ""), ROW() -70 )), "")</f>
        <v>Martin Methodist College</v>
      </c>
      <c r="AC78" s="13">
        <f t="array" ref="AC78">IFERROR(INDEX(C71:C84, SMALL(IF("V"=F71:F84, ROW(F71:F84)-MIN(ROW(F71:F84))+1, ""), ROW() -70 )), "")</f>
        <v>0</v>
      </c>
      <c r="AD78" s="13" t="str">
        <f t="array" ref="AD78">IFERROR(INDEX(D71:D84, SMALL(IF("V"=F71:F84, ROW(F71:F84)-MIN(ROW(F71:F84))+1, ""), ROW() -70 )), "")</f>
        <v>15-183289</v>
      </c>
      <c r="AE78" s="13" t="str">
        <f t="array" ref="AE78">IFERROR(INDEX(E71:E84, SMALL(IF("V"=F71:F84, ROW(F71:F84)-MIN(ROW(F71:F84))+1, ""), ROW() -70 )), "")</f>
        <v>Tea' Shutt</v>
      </c>
      <c r="AF78" s="13" t="str">
        <f t="array" ref="AF78">IFERROR(INDEX(B71:B84, SMALL(IF(ISNUMBER(SEARCH("JV1",F71:F84)), ROW(F71:F84)-MIN(ROW(F71:F84))+1, ""), ROW() -70 )), "")</f>
        <v/>
      </c>
      <c r="AG78" s="13" t="str">
        <f t="array" ref="AG78">IFERROR(INDEX(C71:C84, SMALL(IF(ISNUMBER(SEARCH("JV1",F71:F84)), ROW(F71:F84)-MIN(ROW(F71:F84))+1, ""), ROW() -70 )), "")</f>
        <v/>
      </c>
      <c r="AH78" s="13" t="str">
        <f t="array" ref="AH78">IFERROR(INDEX(D71:D84, SMALL(IF(ISNUMBER(SEARCH("JV1",F71:F84)), ROW(F71:F84)-MIN(ROW(F71:F84))+1, ""), ROW() -70 )), "")</f>
        <v/>
      </c>
      <c r="AI78" s="13" t="str">
        <f t="array" ref="AI78">IFERROR(INDEX(E71:E84, SMALL(IF(ISNUMBER(SEARCH("JV1",F71:F84)), ROW(F71:F84)-MIN(ROW(F71:F84))+1, ""), ROW() -70 )), "")</f>
        <v/>
      </c>
      <c r="AJ78" s="13" t="str">
        <f t="array" ref="AJ78">IFERROR(INDEX(B71:B84, SMALL(IF(ISNUMBER(SEARCH("JV2",F71:F84)), ROW(F71:F84)-MIN(ROW(F71:F84))+1, ""), ROW() -70 )), "")</f>
        <v/>
      </c>
      <c r="AK78" s="13" t="str">
        <f t="array" ref="AK78">IFERROR(INDEX(C71:C84, SMALL(IF(ISNUMBER(SEARCH("JV2",F71:F84)), ROW(F71:F84)-MIN(ROW(F71:F84))+1, ""), ROW() -70 )), "")</f>
        <v/>
      </c>
      <c r="AL78" s="13" t="str">
        <f t="array" ref="AL78">IFERROR(INDEX(D71:D84, SMALL(IF(ISNUMBER(SEARCH("JV2",F71:F84)), ROW(F71:F84)-MIN(ROW(F71:F84))+1, ""), ROW() -70 )), "")</f>
        <v/>
      </c>
      <c r="AM78" s="13" t="str">
        <f t="array" ref="AM78">IFERROR(INDEX(E71:E84, SMALL(IF(ISNUMBER(SEARCH("JV2",F71:F84)), ROW(F71:F84)-MIN(ROW(F71:F84))+1, ""), ROW() -70 )), "")</f>
        <v/>
      </c>
    </row>
    <row r="79" spans="2:39" s="13" customFormat="1" ht="15" customHeight="1">
      <c r="B79" s="21" t="s">
        <v>184</v>
      </c>
      <c r="C79" s="1"/>
      <c r="D79" s="22" t="s">
        <v>555</v>
      </c>
      <c r="E79" s="1" t="s">
        <v>556</v>
      </c>
      <c r="F79" s="94" t="s">
        <v>14</v>
      </c>
      <c r="G79" s="24"/>
      <c r="H79" s="25">
        <v>2538</v>
      </c>
      <c r="I79" s="24"/>
      <c r="J79" s="25" t="b">
        <v>0</v>
      </c>
      <c r="K79" s="19"/>
      <c r="L79" s="26"/>
      <c r="M79" s="27"/>
    </row>
    <row r="80" spans="2:39" s="13" customFormat="1" ht="15" customHeight="1">
      <c r="B80" s="21" t="s">
        <v>184</v>
      </c>
      <c r="C80" s="1"/>
      <c r="D80" s="22" t="s">
        <v>557</v>
      </c>
      <c r="E80" s="1" t="s">
        <v>558</v>
      </c>
      <c r="F80" s="94" t="s">
        <v>14</v>
      </c>
      <c r="G80" s="24"/>
      <c r="H80" s="25">
        <v>2538</v>
      </c>
      <c r="I80" s="24"/>
      <c r="J80" s="25" t="b">
        <v>0</v>
      </c>
      <c r="K80" s="19"/>
      <c r="L80" s="26"/>
      <c r="M80" s="27"/>
    </row>
    <row r="81" spans="2:39" s="13" customFormat="1" ht="15" customHeight="1">
      <c r="B81" s="21" t="s">
        <v>184</v>
      </c>
      <c r="C81" s="1"/>
      <c r="D81" s="22" t="s">
        <v>559</v>
      </c>
      <c r="E81" s="1" t="s">
        <v>560</v>
      </c>
      <c r="F81" s="94" t="s">
        <v>30</v>
      </c>
      <c r="G81" s="24"/>
      <c r="H81" s="25">
        <v>2538</v>
      </c>
      <c r="I81" s="24"/>
      <c r="J81" s="25" t="b">
        <v>0</v>
      </c>
      <c r="K81" s="19"/>
      <c r="L81" s="26"/>
      <c r="M81" s="27"/>
    </row>
    <row r="82" spans="2:39" s="13" customFormat="1" ht="15" customHeight="1">
      <c r="B82" s="21" t="s">
        <v>184</v>
      </c>
      <c r="C82" s="1"/>
      <c r="D82" s="22" t="s">
        <v>561</v>
      </c>
      <c r="E82" s="1" t="s">
        <v>562</v>
      </c>
      <c r="F82" s="94" t="s">
        <v>14</v>
      </c>
      <c r="G82" s="24"/>
      <c r="H82" s="25">
        <v>2538</v>
      </c>
      <c r="I82" s="24"/>
      <c r="J82" s="25" t="b">
        <v>0</v>
      </c>
      <c r="K82" s="19"/>
      <c r="L82" s="26"/>
      <c r="M82" s="27"/>
    </row>
    <row r="83" spans="2:39" s="13" customFormat="1" ht="15" customHeight="1">
      <c r="B83" s="21" t="s">
        <v>184</v>
      </c>
      <c r="C83" s="1"/>
      <c r="D83" s="22" t="s">
        <v>563</v>
      </c>
      <c r="E83" s="1" t="s">
        <v>564</v>
      </c>
      <c r="F83" s="94" t="s">
        <v>30</v>
      </c>
      <c r="G83" s="24"/>
      <c r="H83" s="25">
        <v>2538</v>
      </c>
      <c r="I83" s="24"/>
      <c r="J83" s="25" t="b">
        <v>0</v>
      </c>
      <c r="K83" s="19"/>
      <c r="L83" s="26"/>
      <c r="M83" s="27"/>
    </row>
    <row r="84" spans="2:39" s="13" customFormat="1" ht="15" customHeight="1">
      <c r="B84" s="21" t="s">
        <v>184</v>
      </c>
      <c r="C84" s="1"/>
      <c r="D84" s="22" t="s">
        <v>565</v>
      </c>
      <c r="E84" s="1" t="s">
        <v>566</v>
      </c>
      <c r="F84" s="94" t="s">
        <v>14</v>
      </c>
      <c r="G84" s="24"/>
      <c r="H84" s="25">
        <v>2538</v>
      </c>
      <c r="I84" s="24"/>
      <c r="J84" s="25" t="b">
        <v>0</v>
      </c>
      <c r="K84" s="19"/>
      <c r="L84" s="26"/>
      <c r="M84" s="27"/>
    </row>
    <row r="85" spans="2:39" s="13" customFormat="1" ht="15" customHeight="1">
      <c r="B85" s="21" t="s">
        <v>233</v>
      </c>
      <c r="C85" s="1"/>
      <c r="D85" s="22" t="s">
        <v>567</v>
      </c>
      <c r="E85" s="1" t="s">
        <v>568</v>
      </c>
      <c r="F85" s="94" t="s">
        <v>14</v>
      </c>
      <c r="G85" s="24"/>
      <c r="H85" s="25">
        <v>4500</v>
      </c>
      <c r="I85" s="24"/>
      <c r="J85" s="25" t="b">
        <v>0</v>
      </c>
      <c r="K85" s="19"/>
      <c r="L85" s="26"/>
      <c r="M85" s="27"/>
      <c r="AB85" s="13" t="str">
        <f t="array" ref="AB85">IFERROR(INDEX(B85:B95, SMALL(IF("V"=F85:F95, ROW(F85:F95)-MIN(ROW(F85:F95))+1, ""), ROW() -84 )), "")</f>
        <v>Midway University</v>
      </c>
      <c r="AC85" s="13">
        <f t="array" ref="AC85">IFERROR(INDEX(C85:C95, SMALL(IF("V"=F85:F95, ROW(F85:F95)-MIN(ROW(F85:F95))+1, ""), ROW() -84 )), "")</f>
        <v>0</v>
      </c>
      <c r="AD85" s="13" t="str">
        <f t="array" ref="AD85">IFERROR(INDEX(D85:D95, SMALL(IF("V"=F85:F95, ROW(F85:F95)-MIN(ROW(F85:F95))+1, ""), ROW() -84 )), "")</f>
        <v>8596-26825</v>
      </c>
      <c r="AE85" s="13" t="str">
        <f t="array" ref="AE85">IFERROR(INDEX(E85:E95, SMALL(IF("V"=F85:F95, ROW(F85:F95)-MIN(ROW(F85:F95))+1, ""), ROW() -84 )), "")</f>
        <v>Afton Lords</v>
      </c>
      <c r="AF85" s="13" t="str">
        <f t="array" ref="AF85">IFERROR(INDEX(B85:B95, SMALL(IF(ISNUMBER(SEARCH("JV1",F85:F95)), ROW(F85:F95)-MIN(ROW(F85:F95))+1, ""), ROW() -84 )), "")</f>
        <v>Midway University</v>
      </c>
      <c r="AG85" s="13">
        <f t="array" ref="AG85">IFERROR(INDEX(C85:C95, SMALL(IF(ISNUMBER(SEARCH("JV1",F85:F95)), ROW(F85:F95)-MIN(ROW(F85:F95))+1, ""), ROW() -84 )), "")</f>
        <v>0</v>
      </c>
      <c r="AH85" s="13" t="str">
        <f t="array" ref="AH85">IFERROR(INDEX(D85:D95, SMALL(IF(ISNUMBER(SEARCH("JV1",F85:F95)), ROW(F85:F95)-MIN(ROW(F85:F95))+1, ""), ROW() -84 )), "")</f>
        <v>7914-18271</v>
      </c>
      <c r="AI85" s="13" t="str">
        <f t="array" ref="AI85">IFERROR(INDEX(E85:E95, SMALL(IF(ISNUMBER(SEARCH("JV1",F85:F95)), ROW(F85:F95)-MIN(ROW(F85:F95))+1, ""), ROW() -84 )), "")</f>
        <v>Bryanna Marie Taylor</v>
      </c>
      <c r="AJ85" s="13" t="str">
        <f t="array" ref="AJ85">IFERROR(INDEX(B85:B95, SMALL(IF(ISNUMBER(SEARCH("JV2",F85:F95)), ROW(F85:F95)-MIN(ROW(F85:F95))+1, ""), ROW() -84 )), "")</f>
        <v/>
      </c>
      <c r="AK85" s="13" t="str">
        <f t="array" ref="AK85">IFERROR(INDEX(C85:C95, SMALL(IF(ISNUMBER(SEARCH("JV2",F85:F95)), ROW(F85:F95)-MIN(ROW(F85:F95))+1, ""), ROW() -84 )), "")</f>
        <v/>
      </c>
      <c r="AL85" s="13" t="str">
        <f t="array" ref="AL85">IFERROR(INDEX(D85:D95, SMALL(IF(ISNUMBER(SEARCH("JV2",F85:F95)), ROW(F85:F95)-MIN(ROW(F85:F95))+1, ""), ROW() -84 )), "")</f>
        <v/>
      </c>
      <c r="AM85" s="13" t="str">
        <f t="array" ref="AM85">IFERROR(INDEX(E85:E95, SMALL(IF(ISNUMBER(SEARCH("JV2",F85:F95)), ROW(F85:F95)-MIN(ROW(F85:F95))+1, ""), ROW() -84 )), "")</f>
        <v/>
      </c>
    </row>
    <row r="86" spans="2:39" s="13" customFormat="1" ht="15" customHeight="1">
      <c r="B86" s="21" t="s">
        <v>233</v>
      </c>
      <c r="C86" s="1"/>
      <c r="D86" s="22" t="s">
        <v>569</v>
      </c>
      <c r="E86" s="1" t="s">
        <v>570</v>
      </c>
      <c r="F86" s="94" t="s">
        <v>14</v>
      </c>
      <c r="G86" s="24"/>
      <c r="H86" s="25">
        <v>4500</v>
      </c>
      <c r="I86" s="24"/>
      <c r="J86" s="25" t="b">
        <v>0</v>
      </c>
      <c r="K86" s="19"/>
      <c r="L86" s="26"/>
      <c r="M86" s="27"/>
      <c r="AB86" s="13" t="str">
        <f t="array" ref="AB86">IFERROR(INDEX(B85:B95, SMALL(IF("V"=F85:F95, ROW(F85:F95)-MIN(ROW(F85:F95))+1, ""), ROW() -84 )), "")</f>
        <v>Midway University</v>
      </c>
      <c r="AC86" s="13">
        <f t="array" ref="AC86">IFERROR(INDEX(C85:C95, SMALL(IF("V"=F85:F95, ROW(F85:F95)-MIN(ROW(F85:F95))+1, ""), ROW() -84 )), "")</f>
        <v>0</v>
      </c>
      <c r="AD86" s="13" t="str">
        <f t="array" ref="AD86">IFERROR(INDEX(D85:D95, SMALL(IF("V"=F85:F95, ROW(F85:F95)-MIN(ROW(F85:F95))+1, ""), ROW() -84 )), "")</f>
        <v>15-191883</v>
      </c>
      <c r="AE86" s="13" t="str">
        <f t="array" ref="AE86">IFERROR(INDEX(E85:E95, SMALL(IF("V"=F85:F95, ROW(F85:F95)-MIN(ROW(F85:F95))+1, ""), ROW() -84 )), "")</f>
        <v>Ashley Smith</v>
      </c>
      <c r="AF86" s="13" t="str">
        <f t="array" ref="AF86">IFERROR(INDEX(B85:B95, SMALL(IF(ISNUMBER(SEARCH("JV1",F85:F95)), ROW(F85:F95)-MIN(ROW(F85:F95))+1, ""), ROW() -84 )), "")</f>
        <v>Midway University</v>
      </c>
      <c r="AG86" s="13">
        <f t="array" ref="AG86">IFERROR(INDEX(C85:C95, SMALL(IF(ISNUMBER(SEARCH("JV1",F85:F95)), ROW(F85:F95)-MIN(ROW(F85:F95))+1, ""), ROW() -84 )), "")</f>
        <v>0</v>
      </c>
      <c r="AH86" s="13" t="str">
        <f t="array" ref="AH86">IFERROR(INDEX(D85:D95, SMALL(IF(ISNUMBER(SEARCH("JV1",F85:F95)), ROW(F85:F95)-MIN(ROW(F85:F95))+1, ""), ROW() -84 )), "")</f>
        <v>11-692354</v>
      </c>
      <c r="AI86" s="13" t="str">
        <f t="array" ref="AI86">IFERROR(INDEX(E85:E95, SMALL(IF(ISNUMBER(SEARCH("JV1",F85:F95)), ROW(F85:F95)-MIN(ROW(F85:F95))+1, ""), ROW() -84 )), "")</f>
        <v>Gracie Wyatt</v>
      </c>
      <c r="AJ86" s="13" t="str">
        <f t="array" ref="AJ86">IFERROR(INDEX(B85:B95, SMALL(IF(ISNUMBER(SEARCH("JV2",F85:F95)), ROW(F85:F95)-MIN(ROW(F85:F95))+1, ""), ROW() -84 )), "")</f>
        <v/>
      </c>
      <c r="AK86" s="13" t="str">
        <f t="array" ref="AK86">IFERROR(INDEX(C85:C95, SMALL(IF(ISNUMBER(SEARCH("JV2",F85:F95)), ROW(F85:F95)-MIN(ROW(F85:F95))+1, ""), ROW() -84 )), "")</f>
        <v/>
      </c>
      <c r="AL86" s="13" t="str">
        <f t="array" ref="AL86">IFERROR(INDEX(D85:D95, SMALL(IF(ISNUMBER(SEARCH("JV2",F85:F95)), ROW(F85:F95)-MIN(ROW(F85:F95))+1, ""), ROW() -84 )), "")</f>
        <v/>
      </c>
      <c r="AM86" s="13" t="str">
        <f t="array" ref="AM86">IFERROR(INDEX(E85:E95, SMALL(IF(ISNUMBER(SEARCH("JV2",F85:F95)), ROW(F85:F95)-MIN(ROW(F85:F95))+1, ""), ROW() -84 )), "")</f>
        <v/>
      </c>
    </row>
    <row r="87" spans="2:39" s="13" customFormat="1" ht="15" customHeight="1">
      <c r="B87" s="21" t="s">
        <v>233</v>
      </c>
      <c r="C87" s="1"/>
      <c r="D87" s="22" t="s">
        <v>571</v>
      </c>
      <c r="E87" s="1" t="s">
        <v>572</v>
      </c>
      <c r="F87" s="94" t="s">
        <v>17</v>
      </c>
      <c r="G87" s="24"/>
      <c r="H87" s="25">
        <v>4500</v>
      </c>
      <c r="I87" s="24"/>
      <c r="J87" s="25" t="b">
        <v>0</v>
      </c>
      <c r="K87" s="19"/>
      <c r="L87" s="26"/>
      <c r="M87" s="27"/>
      <c r="AB87" s="13" t="str">
        <f t="array" ref="AB87">IFERROR(INDEX(B85:B95, SMALL(IF("V"=F85:F95, ROW(F85:F95)-MIN(ROW(F85:F95))+1, ""), ROW() -84 )), "")</f>
        <v>Midway University</v>
      </c>
      <c r="AC87" s="13">
        <f t="array" ref="AC87">IFERROR(INDEX(C85:C95, SMALL(IF("V"=F85:F95, ROW(F85:F95)-MIN(ROW(F85:F95))+1, ""), ROW() -84 )), "")</f>
        <v>0</v>
      </c>
      <c r="AD87" s="13" t="str">
        <f t="array" ref="AD87">IFERROR(INDEX(D85:D95, SMALL(IF("V"=F85:F95, ROW(F85:F95)-MIN(ROW(F85:F95))+1, ""), ROW() -84 )), "")</f>
        <v>16-98425</v>
      </c>
      <c r="AE87" s="13" t="str">
        <f t="array" ref="AE87">IFERROR(INDEX(E85:E95, SMALL(IF("V"=F85:F95, ROW(F85:F95)-MIN(ROW(F85:F95))+1, ""), ROW() -84 )), "")</f>
        <v>Kayla Horn</v>
      </c>
      <c r="AF87" s="13" t="str">
        <f t="array" ref="AF87">IFERROR(INDEX(B85:B95, SMALL(IF(ISNUMBER(SEARCH("JV1",F85:F95)), ROW(F85:F95)-MIN(ROW(F85:F95))+1, ""), ROW() -84 )), "")</f>
        <v>Midway University</v>
      </c>
      <c r="AG87" s="13">
        <f t="array" ref="AG87">IFERROR(INDEX(C85:C95, SMALL(IF(ISNUMBER(SEARCH("JV1",F85:F95)), ROW(F85:F95)-MIN(ROW(F85:F95))+1, ""), ROW() -84 )), "")</f>
        <v>0</v>
      </c>
      <c r="AH87" s="13" t="str">
        <f t="array" ref="AH87">IFERROR(INDEX(D85:D95, SMALL(IF(ISNUMBER(SEARCH("JV1",F85:F95)), ROW(F85:F95)-MIN(ROW(F85:F95))+1, ""), ROW() -84 )), "")</f>
        <v>15-10116</v>
      </c>
      <c r="AI87" s="13" t="str">
        <f t="array" ref="AI87">IFERROR(INDEX(E85:E95, SMALL(IF(ISNUMBER(SEARCH("JV1",F85:F95)), ROW(F85:F95)-MIN(ROW(F85:F95))+1, ""), ROW() -84 )), "")</f>
        <v>Hannah King</v>
      </c>
      <c r="AJ87" s="13" t="str">
        <f t="array" ref="AJ87">IFERROR(INDEX(B85:B95, SMALL(IF(ISNUMBER(SEARCH("JV2",F85:F95)), ROW(F85:F95)-MIN(ROW(F85:F95))+1, ""), ROW() -84 )), "")</f>
        <v/>
      </c>
      <c r="AK87" s="13" t="str">
        <f t="array" ref="AK87">IFERROR(INDEX(C85:C95, SMALL(IF(ISNUMBER(SEARCH("JV2",F85:F95)), ROW(F85:F95)-MIN(ROW(F85:F95))+1, ""), ROW() -84 )), "")</f>
        <v/>
      </c>
      <c r="AL87" s="13" t="str">
        <f t="array" ref="AL87">IFERROR(INDEX(D85:D95, SMALL(IF(ISNUMBER(SEARCH("JV2",F85:F95)), ROW(F85:F95)-MIN(ROW(F85:F95))+1, ""), ROW() -84 )), "")</f>
        <v/>
      </c>
      <c r="AM87" s="13" t="str">
        <f t="array" ref="AM87">IFERROR(INDEX(E85:E95, SMALL(IF(ISNUMBER(SEARCH("JV2",F85:F95)), ROW(F85:F95)-MIN(ROW(F85:F95))+1, ""), ROW() -84 )), "")</f>
        <v/>
      </c>
    </row>
    <row r="88" spans="2:39" s="13" customFormat="1" ht="15" customHeight="1">
      <c r="B88" s="21" t="s">
        <v>233</v>
      </c>
      <c r="C88" s="1"/>
      <c r="D88" s="22" t="s">
        <v>573</v>
      </c>
      <c r="E88" s="1" t="s">
        <v>574</v>
      </c>
      <c r="F88" s="94" t="s">
        <v>17</v>
      </c>
      <c r="G88" s="24"/>
      <c r="H88" s="25">
        <v>4500</v>
      </c>
      <c r="I88" s="24"/>
      <c r="J88" s="25" t="b">
        <v>0</v>
      </c>
      <c r="K88" s="19"/>
      <c r="L88" s="26"/>
      <c r="M88" s="27"/>
      <c r="AB88" s="13" t="str">
        <f t="array" ref="AB88">IFERROR(INDEX(B85:B95, SMALL(IF("V"=F85:F95, ROW(F85:F95)-MIN(ROW(F85:F95))+1, ""), ROW() -84 )), "")</f>
        <v>Midway University</v>
      </c>
      <c r="AC88" s="13">
        <f t="array" ref="AC88">IFERROR(INDEX(C85:C95, SMALL(IF("V"=F85:F95, ROW(F85:F95)-MIN(ROW(F85:F95))+1, ""), ROW() -84 )), "")</f>
        <v>0</v>
      </c>
      <c r="AD88" s="13" t="str">
        <f t="array" ref="AD88">IFERROR(INDEX(D85:D95, SMALL(IF("V"=F85:F95, ROW(F85:F95)-MIN(ROW(F85:F95))+1, ""), ROW() -84 )), "")</f>
        <v>18-81743</v>
      </c>
      <c r="AE88" s="13" t="str">
        <f t="array" ref="AE88">IFERROR(INDEX(E85:E95, SMALL(IF("V"=F85:F95, ROW(F85:F95)-MIN(ROW(F85:F95))+1, ""), ROW() -84 )), "")</f>
        <v>Madison Roberts</v>
      </c>
      <c r="AF88" s="13" t="str">
        <f t="array" ref="AF88">IFERROR(INDEX(B85:B95, SMALL(IF(ISNUMBER(SEARCH("JV1",F85:F95)), ROW(F85:F95)-MIN(ROW(F85:F95))+1, ""), ROW() -84 )), "")</f>
        <v>Midway University</v>
      </c>
      <c r="AG88" s="13">
        <f t="array" ref="AG88">IFERROR(INDEX(C85:C95, SMALL(IF(ISNUMBER(SEARCH("JV1",F85:F95)), ROW(F85:F95)-MIN(ROW(F85:F95))+1, ""), ROW() -84 )), "")</f>
        <v>0</v>
      </c>
      <c r="AH88" s="13" t="str">
        <f t="array" ref="AH88">IFERROR(INDEX(D85:D95, SMALL(IF(ISNUMBER(SEARCH("JV1",F85:F95)), ROW(F85:F95)-MIN(ROW(F85:F95))+1, ""), ROW() -84 )), "")</f>
        <v>11-553909</v>
      </c>
      <c r="AI88" s="13" t="str">
        <f t="array" ref="AI88">IFERROR(INDEX(E85:E95, SMALL(IF(ISNUMBER(SEARCH("JV1",F85:F95)), ROW(F85:F95)-MIN(ROW(F85:F95))+1, ""), ROW() -84 )), "")</f>
        <v>Malinda Godfrey</v>
      </c>
      <c r="AJ88" s="13" t="str">
        <f t="array" ref="AJ88">IFERROR(INDEX(B85:B95, SMALL(IF(ISNUMBER(SEARCH("JV2",F85:F95)), ROW(F85:F95)-MIN(ROW(F85:F95))+1, ""), ROW() -84 )), "")</f>
        <v/>
      </c>
      <c r="AK88" s="13" t="str">
        <f t="array" ref="AK88">IFERROR(INDEX(C85:C95, SMALL(IF(ISNUMBER(SEARCH("JV2",F85:F95)), ROW(F85:F95)-MIN(ROW(F85:F95))+1, ""), ROW() -84 )), "")</f>
        <v/>
      </c>
      <c r="AL88" s="13" t="str">
        <f t="array" ref="AL88">IFERROR(INDEX(D85:D95, SMALL(IF(ISNUMBER(SEARCH("JV2",F85:F95)), ROW(F85:F95)-MIN(ROW(F85:F95))+1, ""), ROW() -84 )), "")</f>
        <v/>
      </c>
      <c r="AM88" s="13" t="str">
        <f t="array" ref="AM88">IFERROR(INDEX(E85:E95, SMALL(IF(ISNUMBER(SEARCH("JV2",F85:F95)), ROW(F85:F95)-MIN(ROW(F85:F95))+1, ""), ROW() -84 )), "")</f>
        <v/>
      </c>
    </row>
    <row r="89" spans="2:39" s="13" customFormat="1" ht="15" customHeight="1">
      <c r="B89" s="21" t="s">
        <v>233</v>
      </c>
      <c r="C89" s="1"/>
      <c r="D89" s="22" t="s">
        <v>575</v>
      </c>
      <c r="E89" s="1" t="s">
        <v>576</v>
      </c>
      <c r="F89" s="94" t="s">
        <v>17</v>
      </c>
      <c r="G89" s="24"/>
      <c r="H89" s="25">
        <v>4500</v>
      </c>
      <c r="I89" s="24"/>
      <c r="J89" s="25" t="b">
        <v>0</v>
      </c>
      <c r="K89" s="19"/>
      <c r="L89" s="26"/>
      <c r="M89" s="27"/>
      <c r="AB89" s="13" t="str">
        <f t="array" ref="AB89">IFERROR(INDEX(B85:B95, SMALL(IF("V"=F85:F95, ROW(F85:F95)-MIN(ROW(F85:F95))+1, ""), ROW() -84 )), "")</f>
        <v>Midway University</v>
      </c>
      <c r="AC89" s="13">
        <f t="array" ref="AC89">IFERROR(INDEX(C85:C95, SMALL(IF("V"=F85:F95, ROW(F85:F95)-MIN(ROW(F85:F95))+1, ""), ROW() -84 )), "")</f>
        <v>0</v>
      </c>
      <c r="AD89" s="13" t="str">
        <f t="array" ref="AD89">IFERROR(INDEX(D85:D95, SMALL(IF("V"=F85:F95, ROW(F85:F95)-MIN(ROW(F85:F95))+1, ""), ROW() -84 )), "")</f>
        <v>7914-48034</v>
      </c>
      <c r="AE89" s="13" t="str">
        <f t="array" ref="AE89">IFERROR(INDEX(E85:E95, SMALL(IF("V"=F85:F95, ROW(F85:F95)-MIN(ROW(F85:F95))+1, ""), ROW() -84 )), "")</f>
        <v>Taylor Petrey</v>
      </c>
      <c r="AF89" s="13" t="str">
        <f t="array" ref="AF89">IFERROR(INDEX(B85:B95, SMALL(IF(ISNUMBER(SEARCH("JV1",F85:F95)), ROW(F85:F95)-MIN(ROW(F85:F95))+1, ""), ROW() -84 )), "")</f>
        <v>Midway University</v>
      </c>
      <c r="AG89" s="13">
        <f t="array" ref="AG89">IFERROR(INDEX(C85:C95, SMALL(IF(ISNUMBER(SEARCH("JV1",F85:F95)), ROW(F85:F95)-MIN(ROW(F85:F95))+1, ""), ROW() -84 )), "")</f>
        <v>0</v>
      </c>
      <c r="AH89" s="13" t="str">
        <f t="array" ref="AH89">IFERROR(INDEX(D85:D95, SMALL(IF(ISNUMBER(SEARCH("JV1",F85:F95)), ROW(F85:F95)-MIN(ROW(F85:F95))+1, ""), ROW() -84 )), "")</f>
        <v>20-2900</v>
      </c>
      <c r="AI89" s="13" t="str">
        <f t="array" ref="AI89">IFERROR(INDEX(E85:E95, SMALL(IF(ISNUMBER(SEARCH("JV1",F85:F95)), ROW(F85:F95)-MIN(ROW(F85:F95))+1, ""), ROW() -84 )), "")</f>
        <v>Pieper Mallett</v>
      </c>
      <c r="AJ89" s="13" t="str">
        <f t="array" ref="AJ89">IFERROR(INDEX(B85:B95, SMALL(IF(ISNUMBER(SEARCH("JV2",F85:F95)), ROW(F85:F95)-MIN(ROW(F85:F95))+1, ""), ROW() -84 )), "")</f>
        <v/>
      </c>
      <c r="AK89" s="13" t="str">
        <f t="array" ref="AK89">IFERROR(INDEX(C85:C95, SMALL(IF(ISNUMBER(SEARCH("JV2",F85:F95)), ROW(F85:F95)-MIN(ROW(F85:F95))+1, ""), ROW() -84 )), "")</f>
        <v/>
      </c>
      <c r="AL89" s="13" t="str">
        <f t="array" ref="AL89">IFERROR(INDEX(D85:D95, SMALL(IF(ISNUMBER(SEARCH("JV2",F85:F95)), ROW(F85:F95)-MIN(ROW(F85:F95))+1, ""), ROW() -84 )), "")</f>
        <v/>
      </c>
      <c r="AM89" s="13" t="str">
        <f t="array" ref="AM89">IFERROR(INDEX(E85:E95, SMALL(IF(ISNUMBER(SEARCH("JV2",F85:F95)), ROW(F85:F95)-MIN(ROW(F85:F95))+1, ""), ROW() -84 )), "")</f>
        <v/>
      </c>
    </row>
    <row r="90" spans="2:39" s="13" customFormat="1" ht="15" customHeight="1">
      <c r="B90" s="21" t="s">
        <v>233</v>
      </c>
      <c r="C90" s="1"/>
      <c r="D90" s="22" t="s">
        <v>577</v>
      </c>
      <c r="E90" s="1" t="s">
        <v>578</v>
      </c>
      <c r="F90" s="94" t="s">
        <v>14</v>
      </c>
      <c r="G90" s="24"/>
      <c r="H90" s="25">
        <v>4500</v>
      </c>
      <c r="I90" s="24"/>
      <c r="J90" s="25" t="b">
        <v>0</v>
      </c>
      <c r="K90" s="19"/>
      <c r="L90" s="26"/>
      <c r="M90" s="27"/>
      <c r="AB90" s="13" t="str">
        <f t="array" ref="AB90">IFERROR(INDEX(B85:B95, SMALL(IF("V"=F85:F95, ROW(F85:F95)-MIN(ROW(F85:F95))+1, ""), ROW() -84 )), "")</f>
        <v>Midway University</v>
      </c>
      <c r="AC90" s="13">
        <f t="array" ref="AC90">IFERROR(INDEX(C85:C95, SMALL(IF("V"=F85:F95, ROW(F85:F95)-MIN(ROW(F85:F95))+1, ""), ROW() -84 )), "")</f>
        <v>0</v>
      </c>
      <c r="AD90" s="13" t="str">
        <f t="array" ref="AD90">IFERROR(INDEX(D85:D95, SMALL(IF("V"=F85:F95, ROW(F85:F95)-MIN(ROW(F85:F95))+1, ""), ROW() -84 )), "")</f>
        <v>16-163984</v>
      </c>
      <c r="AE90" s="13" t="str">
        <f t="array" ref="AE90">IFERROR(INDEX(E85:E95, SMALL(IF("V"=F85:F95, ROW(F85:F95)-MIN(ROW(F85:F95))+1, ""), ROW() -84 )), "")</f>
        <v>Trista Lee</v>
      </c>
      <c r="AF90" s="13" t="str">
        <f t="array" ref="AF90">IFERROR(INDEX(B85:B95, SMALL(IF(ISNUMBER(SEARCH("JV1",F85:F95)), ROW(F85:F95)-MIN(ROW(F85:F95))+1, ""), ROW() -84 )), "")</f>
        <v/>
      </c>
      <c r="AG90" s="13" t="str">
        <f t="array" ref="AG90">IFERROR(INDEX(C85:C95, SMALL(IF(ISNUMBER(SEARCH("JV1",F85:F95)), ROW(F85:F95)-MIN(ROW(F85:F95))+1, ""), ROW() -84 )), "")</f>
        <v/>
      </c>
      <c r="AH90" s="13" t="str">
        <f t="array" ref="AH90">IFERROR(INDEX(D85:D95, SMALL(IF(ISNUMBER(SEARCH("JV1",F85:F95)), ROW(F85:F95)-MIN(ROW(F85:F95))+1, ""), ROW() -84 )), "")</f>
        <v/>
      </c>
      <c r="AI90" s="13" t="str">
        <f t="array" ref="AI90">IFERROR(INDEX(E85:E95, SMALL(IF(ISNUMBER(SEARCH("JV1",F85:F95)), ROW(F85:F95)-MIN(ROW(F85:F95))+1, ""), ROW() -84 )), "")</f>
        <v/>
      </c>
      <c r="AJ90" s="13" t="str">
        <f t="array" ref="AJ90">IFERROR(INDEX(B85:B95, SMALL(IF(ISNUMBER(SEARCH("JV2",F85:F95)), ROW(F85:F95)-MIN(ROW(F85:F95))+1, ""), ROW() -84 )), "")</f>
        <v/>
      </c>
      <c r="AK90" s="13" t="str">
        <f t="array" ref="AK90">IFERROR(INDEX(C85:C95, SMALL(IF(ISNUMBER(SEARCH("JV2",F85:F95)), ROW(F85:F95)-MIN(ROW(F85:F95))+1, ""), ROW() -84 )), "")</f>
        <v/>
      </c>
      <c r="AL90" s="13" t="str">
        <f t="array" ref="AL90">IFERROR(INDEX(D85:D95, SMALL(IF(ISNUMBER(SEARCH("JV2",F85:F95)), ROW(F85:F95)-MIN(ROW(F85:F95))+1, ""), ROW() -84 )), "")</f>
        <v/>
      </c>
      <c r="AM90" s="13" t="str">
        <f t="array" ref="AM90">IFERROR(INDEX(E85:E95, SMALL(IF(ISNUMBER(SEARCH("JV2",F85:F95)), ROW(F85:F95)-MIN(ROW(F85:F95))+1, ""), ROW() -84 )), "")</f>
        <v/>
      </c>
    </row>
    <row r="91" spans="2:39" s="13" customFormat="1" ht="15" customHeight="1">
      <c r="B91" s="21" t="s">
        <v>233</v>
      </c>
      <c r="C91" s="1"/>
      <c r="D91" s="22" t="s">
        <v>579</v>
      </c>
      <c r="E91" s="1" t="s">
        <v>580</v>
      </c>
      <c r="F91" s="94" t="s">
        <v>14</v>
      </c>
      <c r="G91" s="24"/>
      <c r="H91" s="25">
        <v>4500</v>
      </c>
      <c r="I91" s="24"/>
      <c r="J91" s="25" t="b">
        <v>0</v>
      </c>
      <c r="K91" s="19"/>
      <c r="L91" s="26"/>
      <c r="M91" s="27"/>
      <c r="AB91" s="13" t="str">
        <f t="array" ref="AB91">IFERROR(INDEX(B85:B95, SMALL(IF("V"=F85:F95, ROW(F85:F95)-MIN(ROW(F85:F95))+1, ""), ROW() -84 )), "")</f>
        <v/>
      </c>
      <c r="AC91" s="13" t="str">
        <f t="array" ref="AC91">IFERROR(INDEX(C85:C95, SMALL(IF("V"=F85:F95, ROW(F85:F95)-MIN(ROW(F85:F95))+1, ""), ROW() -84 )), "")</f>
        <v/>
      </c>
      <c r="AD91" s="13" t="str">
        <f t="array" ref="AD91">IFERROR(INDEX(D85:D95, SMALL(IF("V"=F85:F95, ROW(F85:F95)-MIN(ROW(F85:F95))+1, ""), ROW() -84 )), "")</f>
        <v/>
      </c>
      <c r="AE91" s="13" t="str">
        <f t="array" ref="AE91">IFERROR(INDEX(E85:E95, SMALL(IF("V"=F85:F95, ROW(F85:F95)-MIN(ROW(F85:F95))+1, ""), ROW() -84 )), "")</f>
        <v/>
      </c>
      <c r="AF91" s="13" t="str">
        <f t="array" ref="AF91">IFERROR(INDEX(B85:B95, SMALL(IF(ISNUMBER(SEARCH("JV1",F85:F95)), ROW(F85:F95)-MIN(ROW(F85:F95))+1, ""), ROW() -84 )), "")</f>
        <v/>
      </c>
      <c r="AG91" s="13" t="str">
        <f t="array" ref="AG91">IFERROR(INDEX(C85:C95, SMALL(IF(ISNUMBER(SEARCH("JV1",F85:F95)), ROW(F85:F95)-MIN(ROW(F85:F95))+1, ""), ROW() -84 )), "")</f>
        <v/>
      </c>
      <c r="AH91" s="13" t="str">
        <f t="array" ref="AH91">IFERROR(INDEX(D85:D95, SMALL(IF(ISNUMBER(SEARCH("JV1",F85:F95)), ROW(F85:F95)-MIN(ROW(F85:F95))+1, ""), ROW() -84 )), "")</f>
        <v/>
      </c>
      <c r="AI91" s="13" t="str">
        <f t="array" ref="AI91">IFERROR(INDEX(E85:E95, SMALL(IF(ISNUMBER(SEARCH("JV1",F85:F95)), ROW(F85:F95)-MIN(ROW(F85:F95))+1, ""), ROW() -84 )), "")</f>
        <v/>
      </c>
      <c r="AJ91" s="13" t="str">
        <f t="array" ref="AJ91">IFERROR(INDEX(B85:B95, SMALL(IF(ISNUMBER(SEARCH("JV2",F85:F95)), ROW(F85:F95)-MIN(ROW(F85:F95))+1, ""), ROW() -84 )), "")</f>
        <v/>
      </c>
      <c r="AK91" s="13" t="str">
        <f t="array" ref="AK91">IFERROR(INDEX(C85:C95, SMALL(IF(ISNUMBER(SEARCH("JV2",F85:F95)), ROW(F85:F95)-MIN(ROW(F85:F95))+1, ""), ROW() -84 )), "")</f>
        <v/>
      </c>
      <c r="AL91" s="13" t="str">
        <f t="array" ref="AL91">IFERROR(INDEX(D85:D95, SMALL(IF(ISNUMBER(SEARCH("JV2",F85:F95)), ROW(F85:F95)-MIN(ROW(F85:F95))+1, ""), ROW() -84 )), "")</f>
        <v/>
      </c>
      <c r="AM91" s="13" t="str">
        <f t="array" ref="AM91">IFERROR(INDEX(E85:E95, SMALL(IF(ISNUMBER(SEARCH("JV2",F85:F95)), ROW(F85:F95)-MIN(ROW(F85:F95))+1, ""), ROW() -84 )), "")</f>
        <v/>
      </c>
    </row>
    <row r="92" spans="2:39" s="13" customFormat="1" ht="15" customHeight="1">
      <c r="B92" s="21" t="s">
        <v>233</v>
      </c>
      <c r="C92" s="1"/>
      <c r="D92" s="22" t="s">
        <v>581</v>
      </c>
      <c r="E92" s="1" t="s">
        <v>582</v>
      </c>
      <c r="F92" s="94" t="s">
        <v>17</v>
      </c>
      <c r="G92" s="24"/>
      <c r="H92" s="25">
        <v>4500</v>
      </c>
      <c r="I92" s="24"/>
      <c r="J92" s="25" t="b">
        <v>0</v>
      </c>
      <c r="K92" s="19"/>
      <c r="L92" s="26"/>
      <c r="M92" s="27"/>
      <c r="AB92" s="13" t="str">
        <f t="array" ref="AB92">IFERROR(INDEX(B85:B95, SMALL(IF("V"=F85:F95, ROW(F85:F95)-MIN(ROW(F85:F95))+1, ""), ROW() -84 )), "")</f>
        <v/>
      </c>
      <c r="AC92" s="13" t="str">
        <f t="array" ref="AC92">IFERROR(INDEX(C85:C95, SMALL(IF("V"=F85:F95, ROW(F85:F95)-MIN(ROW(F85:F95))+1, ""), ROW() -84 )), "")</f>
        <v/>
      </c>
      <c r="AD92" s="13" t="str">
        <f t="array" ref="AD92">IFERROR(INDEX(D85:D95, SMALL(IF("V"=F85:F95, ROW(F85:F95)-MIN(ROW(F85:F95))+1, ""), ROW() -84 )), "")</f>
        <v/>
      </c>
      <c r="AE92" s="13" t="str">
        <f t="array" ref="AE92">IFERROR(INDEX(E85:E95, SMALL(IF("V"=F85:F95, ROW(F85:F95)-MIN(ROW(F85:F95))+1, ""), ROW() -84 )), "")</f>
        <v/>
      </c>
      <c r="AF92" s="13" t="str">
        <f t="array" ref="AF92">IFERROR(INDEX(B85:B95, SMALL(IF(ISNUMBER(SEARCH("JV1",F85:F95)), ROW(F85:F95)-MIN(ROW(F85:F95))+1, ""), ROW() -84 )), "")</f>
        <v/>
      </c>
      <c r="AG92" s="13" t="str">
        <f t="array" ref="AG92">IFERROR(INDEX(C85:C95, SMALL(IF(ISNUMBER(SEARCH("JV1",F85:F95)), ROW(F85:F95)-MIN(ROW(F85:F95))+1, ""), ROW() -84 )), "")</f>
        <v/>
      </c>
      <c r="AH92" s="13" t="str">
        <f t="array" ref="AH92">IFERROR(INDEX(D85:D95, SMALL(IF(ISNUMBER(SEARCH("JV1",F85:F95)), ROW(F85:F95)-MIN(ROW(F85:F95))+1, ""), ROW() -84 )), "")</f>
        <v/>
      </c>
      <c r="AI92" s="13" t="str">
        <f t="array" ref="AI92">IFERROR(INDEX(E85:E95, SMALL(IF(ISNUMBER(SEARCH("JV1",F85:F95)), ROW(F85:F95)-MIN(ROW(F85:F95))+1, ""), ROW() -84 )), "")</f>
        <v/>
      </c>
      <c r="AJ92" s="13" t="str">
        <f t="array" ref="AJ92">IFERROR(INDEX(B85:B95, SMALL(IF(ISNUMBER(SEARCH("JV2",F85:F95)), ROW(F85:F95)-MIN(ROW(F85:F95))+1, ""), ROW() -84 )), "")</f>
        <v/>
      </c>
      <c r="AK92" s="13" t="str">
        <f t="array" ref="AK92">IFERROR(INDEX(C85:C95, SMALL(IF(ISNUMBER(SEARCH("JV2",F85:F95)), ROW(F85:F95)-MIN(ROW(F85:F95))+1, ""), ROW() -84 )), "")</f>
        <v/>
      </c>
      <c r="AL92" s="13" t="str">
        <f t="array" ref="AL92">IFERROR(INDEX(D85:D95, SMALL(IF(ISNUMBER(SEARCH("JV2",F85:F95)), ROW(F85:F95)-MIN(ROW(F85:F95))+1, ""), ROW() -84 )), "")</f>
        <v/>
      </c>
      <c r="AM92" s="13" t="str">
        <f t="array" ref="AM92">IFERROR(INDEX(E85:E95, SMALL(IF(ISNUMBER(SEARCH("JV2",F85:F95)), ROW(F85:F95)-MIN(ROW(F85:F95))+1, ""), ROW() -84 )), "")</f>
        <v/>
      </c>
    </row>
    <row r="93" spans="2:39" s="13" customFormat="1" ht="15" customHeight="1">
      <c r="B93" s="21" t="s">
        <v>233</v>
      </c>
      <c r="C93" s="1"/>
      <c r="D93" s="22" t="s">
        <v>583</v>
      </c>
      <c r="E93" s="1" t="s">
        <v>584</v>
      </c>
      <c r="F93" s="94" t="s">
        <v>17</v>
      </c>
      <c r="G93" s="24"/>
      <c r="H93" s="25">
        <v>4500</v>
      </c>
      <c r="I93" s="24"/>
      <c r="J93" s="25" t="b">
        <v>0</v>
      </c>
      <c r="K93" s="19"/>
      <c r="L93" s="26"/>
      <c r="M93" s="27"/>
    </row>
    <row r="94" spans="2:39" s="13" customFormat="1" ht="15" customHeight="1">
      <c r="B94" s="21" t="s">
        <v>233</v>
      </c>
      <c r="C94" s="1"/>
      <c r="D94" s="22" t="s">
        <v>585</v>
      </c>
      <c r="E94" s="1" t="s">
        <v>586</v>
      </c>
      <c r="F94" s="94" t="s">
        <v>14</v>
      </c>
      <c r="G94" s="24"/>
      <c r="H94" s="25">
        <v>4500</v>
      </c>
      <c r="I94" s="24"/>
      <c r="J94" s="25" t="b">
        <v>0</v>
      </c>
      <c r="K94" s="19"/>
      <c r="L94" s="26"/>
      <c r="M94" s="27"/>
    </row>
    <row r="95" spans="2:39" s="13" customFormat="1" ht="15" customHeight="1">
      <c r="B95" s="21" t="s">
        <v>233</v>
      </c>
      <c r="C95" s="1"/>
      <c r="D95" s="22" t="s">
        <v>587</v>
      </c>
      <c r="E95" s="1" t="s">
        <v>588</v>
      </c>
      <c r="F95" s="94" t="s">
        <v>14</v>
      </c>
      <c r="G95" s="24"/>
      <c r="H95" s="25">
        <v>4500</v>
      </c>
      <c r="I95" s="24"/>
      <c r="J95" s="25" t="b">
        <v>0</v>
      </c>
      <c r="K95" s="19"/>
      <c r="L95" s="26"/>
      <c r="M95" s="27"/>
    </row>
    <row r="96" spans="2:39" s="13" customFormat="1" ht="15" customHeight="1">
      <c r="B96" s="21" t="s">
        <v>268</v>
      </c>
      <c r="C96" s="1"/>
      <c r="D96" s="22" t="s">
        <v>589</v>
      </c>
      <c r="E96" s="1" t="s">
        <v>590</v>
      </c>
      <c r="F96" s="94" t="s">
        <v>30</v>
      </c>
      <c r="G96" s="24"/>
      <c r="H96" s="25">
        <v>2492</v>
      </c>
      <c r="I96" s="24"/>
      <c r="J96" s="25" t="b">
        <v>0</v>
      </c>
      <c r="K96" s="19"/>
      <c r="L96" s="26"/>
      <c r="M96" s="27"/>
      <c r="AB96" s="13" t="str">
        <f t="array" ref="AB96">IFERROR(INDEX(B96:B112, SMALL(IF("V"=F96:F112, ROW(F96:F112)-MIN(ROW(F96:F112))+1, ""), ROW() -95 )), "")</f>
        <v>Pikeville ,University Of</v>
      </c>
      <c r="AC96" s="13">
        <f t="array" ref="AC96">IFERROR(INDEX(C96:C112, SMALL(IF("V"=F96:F112, ROW(F96:F112)-MIN(ROW(F96:F112))+1, ""), ROW() -95 )), "")</f>
        <v>0</v>
      </c>
      <c r="AD96" s="13" t="str">
        <f t="array" ref="AD96">IFERROR(INDEX(D96:D112, SMALL(IF("V"=F96:F112, ROW(F96:F112)-MIN(ROW(F96:F112))+1, ""), ROW() -95 )), "")</f>
        <v>11-78450</v>
      </c>
      <c r="AE96" s="13" t="str">
        <f t="array" ref="AE96">IFERROR(INDEX(E96:E112, SMALL(IF("V"=F96:F112, ROW(F96:F112)-MIN(ROW(F96:F112))+1, ""), ROW() -95 )), "")</f>
        <v>Carrington Russell</v>
      </c>
      <c r="AF96" s="13" t="str">
        <f t="array" ref="AF96">IFERROR(INDEX(B96:B112, SMALL(IF(ISNUMBER(SEARCH("JV1",F96:F112)), ROW(F96:F112)-MIN(ROW(F96:F112))+1, ""), ROW() -95 )), "")</f>
        <v>Pikeville ,University Of</v>
      </c>
      <c r="AG96" s="13">
        <f t="array" ref="AG96">IFERROR(INDEX(C96:C112, SMALL(IF(ISNUMBER(SEARCH("JV1",F96:F112)), ROW(F96:F112)-MIN(ROW(F96:F112))+1, ""), ROW() -95 )), "")</f>
        <v>0</v>
      </c>
      <c r="AH96" s="13" t="str">
        <f t="array" ref="AH96">IFERROR(INDEX(D96:D112, SMALL(IF(ISNUMBER(SEARCH("JV1",F96:F112)), ROW(F96:F112)-MIN(ROW(F96:F112))+1, ""), ROW() -95 )), "")</f>
        <v>11-734238</v>
      </c>
      <c r="AI96" s="13" t="str">
        <f t="array" ref="AI96">IFERROR(INDEX(E96:E112, SMALL(IF(ISNUMBER(SEARCH("JV1",F96:F112)), ROW(F96:F112)-MIN(ROW(F96:F112))+1, ""), ROW() -95 )), "")</f>
        <v>Ashleigh Maldonado</v>
      </c>
      <c r="AJ96" s="13" t="str">
        <f t="array" ref="AJ96">IFERROR(INDEX(B96:B112, SMALL(IF(ISNUMBER(SEARCH("JV2",F96:F112)), ROW(F96:F112)-MIN(ROW(F96:F112))+1, ""), ROW() -95 )), "")</f>
        <v/>
      </c>
      <c r="AK96" s="13" t="str">
        <f t="array" ref="AK96">IFERROR(INDEX(C96:C112, SMALL(IF(ISNUMBER(SEARCH("JV2",F96:F112)), ROW(F96:F112)-MIN(ROW(F96:F112))+1, ""), ROW() -95 )), "")</f>
        <v/>
      </c>
      <c r="AL96" s="13" t="str">
        <f t="array" ref="AL96">IFERROR(INDEX(D96:D112, SMALL(IF(ISNUMBER(SEARCH("JV2",F96:F112)), ROW(F96:F112)-MIN(ROW(F96:F112))+1, ""), ROW() -95 )), "")</f>
        <v/>
      </c>
      <c r="AM96" s="13" t="str">
        <f t="array" ref="AM96">IFERROR(INDEX(E96:E112, SMALL(IF(ISNUMBER(SEARCH("JV2",F96:F112)), ROW(F96:F112)-MIN(ROW(F96:F112))+1, ""), ROW() -95 )), "")</f>
        <v/>
      </c>
    </row>
    <row r="97" spans="2:39" s="13" customFormat="1" ht="15" customHeight="1">
      <c r="B97" s="21" t="s">
        <v>268</v>
      </c>
      <c r="C97" s="1"/>
      <c r="D97" s="22" t="s">
        <v>591</v>
      </c>
      <c r="E97" s="1" t="s">
        <v>592</v>
      </c>
      <c r="F97" s="94" t="s">
        <v>17</v>
      </c>
      <c r="G97" s="24"/>
      <c r="H97" s="25">
        <v>2492</v>
      </c>
      <c r="I97" s="24"/>
      <c r="J97" s="25" t="b">
        <v>0</v>
      </c>
      <c r="K97" s="19"/>
      <c r="L97" s="26"/>
      <c r="M97" s="27"/>
      <c r="AB97" s="13" t="str">
        <f t="array" ref="AB97">IFERROR(INDEX(B96:B112, SMALL(IF("V"=F96:F112, ROW(F96:F112)-MIN(ROW(F96:F112))+1, ""), ROW() -95 )), "")</f>
        <v>Pikeville ,University Of</v>
      </c>
      <c r="AC97" s="13">
        <f t="array" ref="AC97">IFERROR(INDEX(C96:C112, SMALL(IF("V"=F96:F112, ROW(F96:F112)-MIN(ROW(F96:F112))+1, ""), ROW() -95 )), "")</f>
        <v>0</v>
      </c>
      <c r="AD97" s="13" t="str">
        <f t="array" ref="AD97">IFERROR(INDEX(D96:D112, SMALL(IF("V"=F96:F112, ROW(F96:F112)-MIN(ROW(F96:F112))+1, ""), ROW() -95 )), "")</f>
        <v>5956-2822</v>
      </c>
      <c r="AE97" s="13" t="str">
        <f t="array" ref="AE97">IFERROR(INDEX(E96:E112, SMALL(IF("V"=F96:F112, ROW(F96:F112)-MIN(ROW(F96:F112))+1, ""), ROW() -95 )), "")</f>
        <v>Emily Tull</v>
      </c>
      <c r="AF97" s="13" t="str">
        <f t="array" ref="AF97">IFERROR(INDEX(B96:B112, SMALL(IF(ISNUMBER(SEARCH("JV1",F96:F112)), ROW(F96:F112)-MIN(ROW(F96:F112))+1, ""), ROW() -95 )), "")</f>
        <v>Pikeville ,University Of</v>
      </c>
      <c r="AG97" s="13">
        <f t="array" ref="AG97">IFERROR(INDEX(C96:C112, SMALL(IF(ISNUMBER(SEARCH("JV1",F96:F112)), ROW(F96:F112)-MIN(ROW(F96:F112))+1, ""), ROW() -95 )), "")</f>
        <v>0</v>
      </c>
      <c r="AH97" s="13" t="str">
        <f t="array" ref="AH97">IFERROR(INDEX(D96:D112, SMALL(IF(ISNUMBER(SEARCH("JV1",F96:F112)), ROW(F96:F112)-MIN(ROW(F96:F112))+1, ""), ROW() -95 )), "")</f>
        <v>11-101982</v>
      </c>
      <c r="AI97" s="13" t="str">
        <f t="array" ref="AI97">IFERROR(INDEX(E96:E112, SMALL(IF(ISNUMBER(SEARCH("JV1",F96:F112)), ROW(F96:F112)-MIN(ROW(F96:F112))+1, ""), ROW() -95 )), "")</f>
        <v>Erin Thibeault</v>
      </c>
      <c r="AJ97" s="13" t="str">
        <f t="array" ref="AJ97">IFERROR(INDEX(B96:B112, SMALL(IF(ISNUMBER(SEARCH("JV2",F96:F112)), ROW(F96:F112)-MIN(ROW(F96:F112))+1, ""), ROW() -95 )), "")</f>
        <v/>
      </c>
      <c r="AK97" s="13" t="str">
        <f t="array" ref="AK97">IFERROR(INDEX(C96:C112, SMALL(IF(ISNUMBER(SEARCH("JV2",F96:F112)), ROW(F96:F112)-MIN(ROW(F96:F112))+1, ""), ROW() -95 )), "")</f>
        <v/>
      </c>
      <c r="AL97" s="13" t="str">
        <f t="array" ref="AL97">IFERROR(INDEX(D96:D112, SMALL(IF(ISNUMBER(SEARCH("JV2",F96:F112)), ROW(F96:F112)-MIN(ROW(F96:F112))+1, ""), ROW() -95 )), "")</f>
        <v/>
      </c>
      <c r="AM97" s="13" t="str">
        <f t="array" ref="AM97">IFERROR(INDEX(E96:E112, SMALL(IF(ISNUMBER(SEARCH("JV2",F96:F112)), ROW(F96:F112)-MIN(ROW(F96:F112))+1, ""), ROW() -95 )), "")</f>
        <v/>
      </c>
    </row>
    <row r="98" spans="2:39" s="13" customFormat="1" ht="15" customHeight="1">
      <c r="B98" s="21" t="s">
        <v>268</v>
      </c>
      <c r="C98" s="1"/>
      <c r="D98" s="22" t="s">
        <v>593</v>
      </c>
      <c r="E98" s="1" t="s">
        <v>594</v>
      </c>
      <c r="F98" s="94" t="s">
        <v>30</v>
      </c>
      <c r="G98" s="24"/>
      <c r="H98" s="25">
        <v>2492</v>
      </c>
      <c r="I98" s="24"/>
      <c r="J98" s="25" t="b">
        <v>0</v>
      </c>
      <c r="K98" s="19"/>
      <c r="L98" s="26"/>
      <c r="M98" s="27"/>
      <c r="AB98" s="13" t="str">
        <f t="array" ref="AB98">IFERROR(INDEX(B96:B112, SMALL(IF("V"=F96:F112, ROW(F96:F112)-MIN(ROW(F96:F112))+1, ""), ROW() -95 )), "")</f>
        <v>Pikeville ,University Of</v>
      </c>
      <c r="AC98" s="13">
        <f t="array" ref="AC98">IFERROR(INDEX(C96:C112, SMALL(IF("V"=F96:F112, ROW(F96:F112)-MIN(ROW(F96:F112))+1, ""), ROW() -95 )), "")</f>
        <v>0</v>
      </c>
      <c r="AD98" s="13" t="str">
        <f t="array" ref="AD98">IFERROR(INDEX(D96:D112, SMALL(IF("V"=F96:F112, ROW(F96:F112)-MIN(ROW(F96:F112))+1, ""), ROW() -95 )), "")</f>
        <v>11-617216</v>
      </c>
      <c r="AE98" s="13" t="str">
        <f t="array" ref="AE98">IFERROR(INDEX(E96:E112, SMALL(IF("V"=F96:F112, ROW(F96:F112)-MIN(ROW(F96:F112))+1, ""), ROW() -95 )), "")</f>
        <v>Erika Sisk</v>
      </c>
      <c r="AF98" s="13" t="str">
        <f t="array" ref="AF98">IFERROR(INDEX(B96:B112, SMALL(IF(ISNUMBER(SEARCH("JV1",F96:F112)), ROW(F96:F112)-MIN(ROW(F96:F112))+1, ""), ROW() -95 )), "")</f>
        <v>Pikeville ,University Of</v>
      </c>
      <c r="AG98" s="13">
        <f t="array" ref="AG98">IFERROR(INDEX(C96:C112, SMALL(IF(ISNUMBER(SEARCH("JV1",F96:F112)), ROW(F96:F112)-MIN(ROW(F96:F112))+1, ""), ROW() -95 )), "")</f>
        <v>0</v>
      </c>
      <c r="AH98" s="13" t="str">
        <f t="array" ref="AH98">IFERROR(INDEX(D96:D112, SMALL(IF(ISNUMBER(SEARCH("JV1",F96:F112)), ROW(F96:F112)-MIN(ROW(F96:F112))+1, ""), ROW() -95 )), "")</f>
        <v>11-411123</v>
      </c>
      <c r="AI98" s="13" t="str">
        <f t="array" ref="AI98">IFERROR(INDEX(E96:E112, SMALL(IF(ISNUMBER(SEARCH("JV1",F96:F112)), ROW(F96:F112)-MIN(ROW(F96:F112))+1, ""), ROW() -95 )), "")</f>
        <v>Faythe Reid</v>
      </c>
      <c r="AJ98" s="13" t="str">
        <f t="array" ref="AJ98">IFERROR(INDEX(B96:B112, SMALL(IF(ISNUMBER(SEARCH("JV2",F96:F112)), ROW(F96:F112)-MIN(ROW(F96:F112))+1, ""), ROW() -95 )), "")</f>
        <v/>
      </c>
      <c r="AK98" s="13" t="str">
        <f t="array" ref="AK98">IFERROR(INDEX(C96:C112, SMALL(IF(ISNUMBER(SEARCH("JV2",F96:F112)), ROW(F96:F112)-MIN(ROW(F96:F112))+1, ""), ROW() -95 )), "")</f>
        <v/>
      </c>
      <c r="AL98" s="13" t="str">
        <f t="array" ref="AL98">IFERROR(INDEX(D96:D112, SMALL(IF(ISNUMBER(SEARCH("JV2",F96:F112)), ROW(F96:F112)-MIN(ROW(F96:F112))+1, ""), ROW() -95 )), "")</f>
        <v/>
      </c>
      <c r="AM98" s="13" t="str">
        <f t="array" ref="AM98">IFERROR(INDEX(E96:E112, SMALL(IF(ISNUMBER(SEARCH("JV2",F96:F112)), ROW(F96:F112)-MIN(ROW(F96:F112))+1, ""), ROW() -95 )), "")</f>
        <v/>
      </c>
    </row>
    <row r="99" spans="2:39" s="13" customFormat="1" ht="15" customHeight="1">
      <c r="B99" s="21" t="s">
        <v>268</v>
      </c>
      <c r="C99" s="1"/>
      <c r="D99" s="22" t="s">
        <v>595</v>
      </c>
      <c r="E99" s="1" t="s">
        <v>596</v>
      </c>
      <c r="F99" s="94" t="s">
        <v>14</v>
      </c>
      <c r="G99" s="24"/>
      <c r="H99" s="25">
        <v>2492</v>
      </c>
      <c r="I99" s="24"/>
      <c r="J99" s="25" t="b">
        <v>0</v>
      </c>
      <c r="K99" s="19"/>
      <c r="L99" s="26"/>
      <c r="M99" s="27"/>
      <c r="AB99" s="13" t="str">
        <f t="array" ref="AB99">IFERROR(INDEX(B96:B112, SMALL(IF("V"=F96:F112, ROW(F96:F112)-MIN(ROW(F96:F112))+1, ""), ROW() -95 )), "")</f>
        <v>Pikeville ,University Of</v>
      </c>
      <c r="AC99" s="13">
        <f t="array" ref="AC99">IFERROR(INDEX(C96:C112, SMALL(IF("V"=F96:F112, ROW(F96:F112)-MIN(ROW(F96:F112))+1, ""), ROW() -95 )), "")</f>
        <v>0</v>
      </c>
      <c r="AD99" s="13" t="str">
        <f t="array" ref="AD99">IFERROR(INDEX(D96:D112, SMALL(IF("V"=F96:F112, ROW(F96:F112)-MIN(ROW(F96:F112))+1, ""), ROW() -95 )), "")</f>
        <v>11-240433</v>
      </c>
      <c r="AE99" s="13" t="str">
        <f t="array" ref="AE99">IFERROR(INDEX(E96:E112, SMALL(IF("V"=F96:F112, ROW(F96:F112)-MIN(ROW(F96:F112))+1, ""), ROW() -95 )), "")</f>
        <v>Kristina Catoe</v>
      </c>
      <c r="AF99" s="13" t="str">
        <f t="array" ref="AF99">IFERROR(INDEX(B96:B112, SMALL(IF(ISNUMBER(SEARCH("JV1",F96:F112)), ROW(F96:F112)-MIN(ROW(F96:F112))+1, ""), ROW() -95 )), "")</f>
        <v>Pikeville ,University Of</v>
      </c>
      <c r="AG99" s="13">
        <f t="array" ref="AG99">IFERROR(INDEX(C96:C112, SMALL(IF(ISNUMBER(SEARCH("JV1",F96:F112)), ROW(F96:F112)-MIN(ROW(F96:F112))+1, ""), ROW() -95 )), "")</f>
        <v>0</v>
      </c>
      <c r="AH99" s="13" t="str">
        <f t="array" ref="AH99">IFERROR(INDEX(D96:D112, SMALL(IF(ISNUMBER(SEARCH("JV1",F96:F112)), ROW(F96:F112)-MIN(ROW(F96:F112))+1, ""), ROW() -95 )), "")</f>
        <v>11-648329</v>
      </c>
      <c r="AI99" s="13" t="str">
        <f t="array" ref="AI99">IFERROR(INDEX(E96:E112, SMALL(IF(ISNUMBER(SEARCH("JV1",F96:F112)), ROW(F96:F112)-MIN(ROW(F96:F112))+1, ""), ROW() -95 )), "")</f>
        <v>Grace Williams</v>
      </c>
      <c r="AJ99" s="13" t="str">
        <f t="array" ref="AJ99">IFERROR(INDEX(B96:B112, SMALL(IF(ISNUMBER(SEARCH("JV2",F96:F112)), ROW(F96:F112)-MIN(ROW(F96:F112))+1, ""), ROW() -95 )), "")</f>
        <v/>
      </c>
      <c r="AK99" s="13" t="str">
        <f t="array" ref="AK99">IFERROR(INDEX(C96:C112, SMALL(IF(ISNUMBER(SEARCH("JV2",F96:F112)), ROW(F96:F112)-MIN(ROW(F96:F112))+1, ""), ROW() -95 )), "")</f>
        <v/>
      </c>
      <c r="AL99" s="13" t="str">
        <f t="array" ref="AL99">IFERROR(INDEX(D96:D112, SMALL(IF(ISNUMBER(SEARCH("JV2",F96:F112)), ROW(F96:F112)-MIN(ROW(F96:F112))+1, ""), ROW() -95 )), "")</f>
        <v/>
      </c>
      <c r="AM99" s="13" t="str">
        <f t="array" ref="AM99">IFERROR(INDEX(E96:E112, SMALL(IF(ISNUMBER(SEARCH("JV2",F96:F112)), ROW(F96:F112)-MIN(ROW(F96:F112))+1, ""), ROW() -95 )), "")</f>
        <v/>
      </c>
    </row>
    <row r="100" spans="2:39" s="13" customFormat="1" ht="15" customHeight="1">
      <c r="B100" s="21" t="s">
        <v>268</v>
      </c>
      <c r="C100" s="1"/>
      <c r="D100" s="22" t="s">
        <v>597</v>
      </c>
      <c r="E100" s="1" t="s">
        <v>598</v>
      </c>
      <c r="F100" s="94" t="s">
        <v>14</v>
      </c>
      <c r="G100" s="24"/>
      <c r="H100" s="25">
        <v>2492</v>
      </c>
      <c r="I100" s="24"/>
      <c r="J100" s="25" t="b">
        <v>0</v>
      </c>
      <c r="K100" s="19"/>
      <c r="L100" s="26"/>
      <c r="M100" s="27"/>
      <c r="AB100" s="13" t="str">
        <f t="array" ref="AB100">IFERROR(INDEX(B96:B112, SMALL(IF("V"=F96:F112, ROW(F96:F112)-MIN(ROW(F96:F112))+1, ""), ROW() -95 )), "")</f>
        <v>Pikeville ,University Of</v>
      </c>
      <c r="AC100" s="13">
        <f t="array" ref="AC100">IFERROR(INDEX(C96:C112, SMALL(IF("V"=F96:F112, ROW(F96:F112)-MIN(ROW(F96:F112))+1, ""), ROW() -95 )), "")</f>
        <v>0</v>
      </c>
      <c r="AD100" s="13" t="str">
        <f t="array" ref="AD100">IFERROR(INDEX(D96:D112, SMALL(IF("V"=F96:F112, ROW(F96:F112)-MIN(ROW(F96:F112))+1, ""), ROW() -95 )), "")</f>
        <v>11-473566</v>
      </c>
      <c r="AE100" s="13" t="str">
        <f t="array" ref="AE100">IFERROR(INDEX(E96:E112, SMALL(IF("V"=F96:F112, ROW(F96:F112)-MIN(ROW(F96:F112))+1, ""), ROW() -95 )), "")</f>
        <v>Nicole Gilbert</v>
      </c>
      <c r="AF100" s="13" t="str">
        <f t="array" ref="AF100">IFERROR(INDEX(B96:B112, SMALL(IF(ISNUMBER(SEARCH("JV1",F96:F112)), ROW(F96:F112)-MIN(ROW(F96:F112))+1, ""), ROW() -95 )), "")</f>
        <v>Pikeville ,University Of</v>
      </c>
      <c r="AG100" s="13">
        <f t="array" ref="AG100">IFERROR(INDEX(C96:C112, SMALL(IF(ISNUMBER(SEARCH("JV1",F96:F112)), ROW(F96:F112)-MIN(ROW(F96:F112))+1, ""), ROW() -95 )), "")</f>
        <v>0</v>
      </c>
      <c r="AH100" s="13" t="str">
        <f t="array" ref="AH100">IFERROR(INDEX(D96:D112, SMALL(IF(ISNUMBER(SEARCH("JV1",F96:F112)), ROW(F96:F112)-MIN(ROW(F96:F112))+1, ""), ROW() -95 )), "")</f>
        <v>11-42975</v>
      </c>
      <c r="AI100" s="13" t="str">
        <f t="array" ref="AI100">IFERROR(INDEX(E96:E112, SMALL(IF(ISNUMBER(SEARCH("JV1",F96:F112)), ROW(F96:F112)-MIN(ROW(F96:F112))+1, ""), ROW() -95 )), "")</f>
        <v>Kadie Dicken</v>
      </c>
      <c r="AJ100" s="13" t="str">
        <f t="array" ref="AJ100">IFERROR(INDEX(B96:B112, SMALL(IF(ISNUMBER(SEARCH("JV2",F96:F112)), ROW(F96:F112)-MIN(ROW(F96:F112))+1, ""), ROW() -95 )), "")</f>
        <v/>
      </c>
      <c r="AK100" s="13" t="str">
        <f t="array" ref="AK100">IFERROR(INDEX(C96:C112, SMALL(IF(ISNUMBER(SEARCH("JV2",F96:F112)), ROW(F96:F112)-MIN(ROW(F96:F112))+1, ""), ROW() -95 )), "")</f>
        <v/>
      </c>
      <c r="AL100" s="13" t="str">
        <f t="array" ref="AL100">IFERROR(INDEX(D96:D112, SMALL(IF(ISNUMBER(SEARCH("JV2",F96:F112)), ROW(F96:F112)-MIN(ROW(F96:F112))+1, ""), ROW() -95 )), "")</f>
        <v/>
      </c>
      <c r="AM100" s="13" t="str">
        <f t="array" ref="AM100">IFERROR(INDEX(E96:E112, SMALL(IF(ISNUMBER(SEARCH("JV2",F96:F112)), ROW(F96:F112)-MIN(ROW(F96:F112))+1, ""), ROW() -95 )), "")</f>
        <v/>
      </c>
    </row>
    <row r="101" spans="2:39" s="13" customFormat="1" ht="15" customHeight="1">
      <c r="B101" s="21" t="s">
        <v>268</v>
      </c>
      <c r="C101" s="1"/>
      <c r="D101" s="22" t="s">
        <v>599</v>
      </c>
      <c r="E101" s="1" t="s">
        <v>600</v>
      </c>
      <c r="F101" s="94" t="s">
        <v>14</v>
      </c>
      <c r="G101" s="24"/>
      <c r="H101" s="25">
        <v>2492</v>
      </c>
      <c r="I101" s="24"/>
      <c r="J101" s="25" t="b">
        <v>0</v>
      </c>
      <c r="K101" s="19"/>
      <c r="L101" s="26"/>
      <c r="M101" s="27"/>
      <c r="AB101" s="13" t="str">
        <f t="array" ref="AB101">IFERROR(INDEX(B96:B112, SMALL(IF("V"=F96:F112, ROW(F96:F112)-MIN(ROW(F96:F112))+1, ""), ROW() -95 )), "")</f>
        <v>Pikeville ,University Of</v>
      </c>
      <c r="AC101" s="13">
        <f t="array" ref="AC101">IFERROR(INDEX(C96:C112, SMALL(IF("V"=F96:F112, ROW(F96:F112)-MIN(ROW(F96:F112))+1, ""), ROW() -95 )), "")</f>
        <v>0</v>
      </c>
      <c r="AD101" s="13" t="str">
        <f t="array" ref="AD101">IFERROR(INDEX(D96:D112, SMALL(IF("V"=F96:F112, ROW(F96:F112)-MIN(ROW(F96:F112))+1, ""), ROW() -95 )), "")</f>
        <v>15-179528</v>
      </c>
      <c r="AE101" s="13" t="str">
        <f t="array" ref="AE101">IFERROR(INDEX(E96:E112, SMALL(IF("V"=F96:F112, ROW(F96:F112)-MIN(ROW(F96:F112))+1, ""), ROW() -95 )), "")</f>
        <v>Stephanie Crider</v>
      </c>
      <c r="AF101" s="13" t="str">
        <f t="array" ref="AF101">IFERROR(INDEX(B96:B112, SMALL(IF(ISNUMBER(SEARCH("JV1",F96:F112)), ROW(F96:F112)-MIN(ROW(F96:F112))+1, ""), ROW() -95 )), "")</f>
        <v>Pikeville ,University Of</v>
      </c>
      <c r="AG101" s="13">
        <f t="array" ref="AG101">IFERROR(INDEX(C96:C112, SMALL(IF(ISNUMBER(SEARCH("JV1",F96:F112)), ROW(F96:F112)-MIN(ROW(F96:F112))+1, ""), ROW() -95 )), "")</f>
        <v>0</v>
      </c>
      <c r="AH101" s="13" t="str">
        <f t="array" ref="AH101">IFERROR(INDEX(D96:D112, SMALL(IF(ISNUMBER(SEARCH("JV1",F96:F112)), ROW(F96:F112)-MIN(ROW(F96:F112))+1, ""), ROW() -95 )), "")</f>
        <v>7914-52807</v>
      </c>
      <c r="AI101" s="13" t="str">
        <f t="array" ref="AI101">IFERROR(INDEX(E96:E112, SMALL(IF(ISNUMBER(SEARCH("JV1",F96:F112)), ROW(F96:F112)-MIN(ROW(F96:F112))+1, ""), ROW() -95 )), "")</f>
        <v>Kristina Rowe</v>
      </c>
      <c r="AJ101" s="13" t="str">
        <f t="array" ref="AJ101">IFERROR(INDEX(B96:B112, SMALL(IF(ISNUMBER(SEARCH("JV2",F96:F112)), ROW(F96:F112)-MIN(ROW(F96:F112))+1, ""), ROW() -95 )), "")</f>
        <v/>
      </c>
      <c r="AK101" s="13" t="str">
        <f t="array" ref="AK101">IFERROR(INDEX(C96:C112, SMALL(IF(ISNUMBER(SEARCH("JV2",F96:F112)), ROW(F96:F112)-MIN(ROW(F96:F112))+1, ""), ROW() -95 )), "")</f>
        <v/>
      </c>
      <c r="AL101" s="13" t="str">
        <f t="array" ref="AL101">IFERROR(INDEX(D96:D112, SMALL(IF(ISNUMBER(SEARCH("JV2",F96:F112)), ROW(F96:F112)-MIN(ROW(F96:F112))+1, ""), ROW() -95 )), "")</f>
        <v/>
      </c>
      <c r="AM101" s="13" t="str">
        <f t="array" ref="AM101">IFERROR(INDEX(E96:E112, SMALL(IF(ISNUMBER(SEARCH("JV2",F96:F112)), ROW(F96:F112)-MIN(ROW(F96:F112))+1, ""), ROW() -95 )), "")</f>
        <v/>
      </c>
    </row>
    <row r="102" spans="2:39" s="13" customFormat="1" ht="15" customHeight="1">
      <c r="B102" s="21" t="s">
        <v>268</v>
      </c>
      <c r="C102" s="1"/>
      <c r="D102" s="22" t="s">
        <v>601</v>
      </c>
      <c r="E102" s="1" t="s">
        <v>602</v>
      </c>
      <c r="F102" s="94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  <c r="AB102" s="13" t="str">
        <f t="array" ref="AB102">IFERROR(INDEX(B96:B112, SMALL(IF("V"=F96:F112, ROW(F96:F112)-MIN(ROW(F96:F112))+1, ""), ROW() -95 )), "")</f>
        <v>Pikeville ,University Of</v>
      </c>
      <c r="AC102" s="13">
        <f t="array" ref="AC102">IFERROR(INDEX(C96:C112, SMALL(IF("V"=F96:F112, ROW(F96:F112)-MIN(ROW(F96:F112))+1, ""), ROW() -95 )), "")</f>
        <v>0</v>
      </c>
      <c r="AD102" s="13" t="str">
        <f t="array" ref="AD102">IFERROR(INDEX(D96:D112, SMALL(IF("V"=F96:F112, ROW(F96:F112)-MIN(ROW(F96:F112))+1, ""), ROW() -95 )), "")</f>
        <v>11-518119</v>
      </c>
      <c r="AE102" s="13" t="str">
        <f t="array" ref="AE102">IFERROR(INDEX(E96:E112, SMALL(IF("V"=F96:F112, ROW(F96:F112)-MIN(ROW(F96:F112))+1, ""), ROW() -95 )), "")</f>
        <v>Vanessa Fuzie</v>
      </c>
      <c r="AF102" s="13" t="str">
        <f t="array" ref="AF102">IFERROR(INDEX(B96:B112, SMALL(IF(ISNUMBER(SEARCH("JV1",F96:F112)), ROW(F96:F112)-MIN(ROW(F96:F112))+1, ""), ROW() -95 )), "")</f>
        <v>Pikeville ,University Of</v>
      </c>
      <c r="AG102" s="13">
        <f t="array" ref="AG102">IFERROR(INDEX(C96:C112, SMALL(IF(ISNUMBER(SEARCH("JV1",F96:F112)), ROW(F96:F112)-MIN(ROW(F96:F112))+1, ""), ROW() -95 )), "")</f>
        <v>0</v>
      </c>
      <c r="AH102" s="13" t="str">
        <f t="array" ref="AH102">IFERROR(INDEX(D96:D112, SMALL(IF(ISNUMBER(SEARCH("JV1",F96:F112)), ROW(F96:F112)-MIN(ROW(F96:F112))+1, ""), ROW() -95 )), "")</f>
        <v>11-397209</v>
      </c>
      <c r="AI102" s="13" t="str">
        <f t="array" ref="AI102">IFERROR(INDEX(E96:E112, SMALL(IF(ISNUMBER(SEARCH("JV1",F96:F112)), ROW(F96:F112)-MIN(ROW(F96:F112))+1, ""), ROW() -95 )), "")</f>
        <v>Lexia Stolakis</v>
      </c>
      <c r="AJ102" s="13" t="str">
        <f t="array" ref="AJ102">IFERROR(INDEX(B96:B112, SMALL(IF(ISNUMBER(SEARCH("JV2",F96:F112)), ROW(F96:F112)-MIN(ROW(F96:F112))+1, ""), ROW() -95 )), "")</f>
        <v/>
      </c>
      <c r="AK102" s="13" t="str">
        <f t="array" ref="AK102">IFERROR(INDEX(C96:C112, SMALL(IF(ISNUMBER(SEARCH("JV2",F96:F112)), ROW(F96:F112)-MIN(ROW(F96:F112))+1, ""), ROW() -95 )), "")</f>
        <v/>
      </c>
      <c r="AL102" s="13" t="str">
        <f t="array" ref="AL102">IFERROR(INDEX(D96:D112, SMALL(IF(ISNUMBER(SEARCH("JV2",F96:F112)), ROW(F96:F112)-MIN(ROW(F96:F112))+1, ""), ROW() -95 )), "")</f>
        <v/>
      </c>
      <c r="AM102" s="13" t="str">
        <f t="array" ref="AM102">IFERROR(INDEX(E96:E112, SMALL(IF(ISNUMBER(SEARCH("JV2",F96:F112)), ROW(F96:F112)-MIN(ROW(F96:F112))+1, ""), ROW() -95 )), "")</f>
        <v/>
      </c>
    </row>
    <row r="103" spans="2:39" s="13" customFormat="1" ht="15" customHeight="1">
      <c r="B103" s="21" t="s">
        <v>268</v>
      </c>
      <c r="C103" s="1"/>
      <c r="D103" s="22" t="s">
        <v>603</v>
      </c>
      <c r="E103" s="1" t="s">
        <v>604</v>
      </c>
      <c r="F103" s="94" t="s">
        <v>17</v>
      </c>
      <c r="G103" s="24"/>
      <c r="H103" s="25">
        <v>2492</v>
      </c>
      <c r="I103" s="24"/>
      <c r="J103" s="25" t="b">
        <v>0</v>
      </c>
      <c r="K103" s="19"/>
      <c r="L103" s="26"/>
      <c r="M103" s="27"/>
      <c r="AB103" s="13" t="str">
        <f t="array" ref="AB103">IFERROR(INDEX(B96:B112, SMALL(IF("V"=F96:F112, ROW(F96:F112)-MIN(ROW(F96:F112))+1, ""), ROW() -95 )), "")</f>
        <v/>
      </c>
      <c r="AC103" s="13" t="str">
        <f t="array" ref="AC103">IFERROR(INDEX(C96:C112, SMALL(IF("V"=F96:F112, ROW(F96:F112)-MIN(ROW(F96:F112))+1, ""), ROW() -95 )), "")</f>
        <v/>
      </c>
      <c r="AD103" s="13" t="str">
        <f t="array" ref="AD103">IFERROR(INDEX(D96:D112, SMALL(IF("V"=F96:F112, ROW(F96:F112)-MIN(ROW(F96:F112))+1, ""), ROW() -95 )), "")</f>
        <v/>
      </c>
      <c r="AE103" s="13" t="str">
        <f t="array" ref="AE103">IFERROR(INDEX(E96:E112, SMALL(IF("V"=F96:F112, ROW(F96:F112)-MIN(ROW(F96:F112))+1, ""), ROW() -95 )), "")</f>
        <v/>
      </c>
      <c r="AF103" s="13" t="str">
        <f t="array" ref="AF103">IFERROR(INDEX(B96:B112, SMALL(IF(ISNUMBER(SEARCH("JV1",F96:F112)), ROW(F96:F112)-MIN(ROW(F96:F112))+1, ""), ROW() -95 )), "")</f>
        <v>Pikeville ,University Of</v>
      </c>
      <c r="AG103" s="13">
        <f t="array" ref="AG103">IFERROR(INDEX(C96:C112, SMALL(IF(ISNUMBER(SEARCH("JV1",F96:F112)), ROW(F96:F112)-MIN(ROW(F96:F112))+1, ""), ROW() -95 )), "")</f>
        <v>0</v>
      </c>
      <c r="AH103" s="13" t="str">
        <f t="array" ref="AH103">IFERROR(INDEX(D96:D112, SMALL(IF(ISNUMBER(SEARCH("JV1",F96:F112)), ROW(F96:F112)-MIN(ROW(F96:F112))+1, ""), ROW() -95 )), "")</f>
        <v>6267-1095</v>
      </c>
      <c r="AI103" s="13" t="str">
        <f t="array" ref="AI103">IFERROR(INDEX(E96:E112, SMALL(IF(ISNUMBER(SEARCH("JV1",F96:F112)), ROW(F96:F112)-MIN(ROW(F96:F112))+1, ""), ROW() -95 )), "")</f>
        <v>Michelle Dekowski</v>
      </c>
      <c r="AJ103" s="13" t="str">
        <f t="array" ref="AJ103">IFERROR(INDEX(B96:B112, SMALL(IF(ISNUMBER(SEARCH("JV2",F96:F112)), ROW(F96:F112)-MIN(ROW(F96:F112))+1, ""), ROW() -95 )), "")</f>
        <v/>
      </c>
      <c r="AK103" s="13" t="str">
        <f t="array" ref="AK103">IFERROR(INDEX(C96:C112, SMALL(IF(ISNUMBER(SEARCH("JV2",F96:F112)), ROW(F96:F112)-MIN(ROW(F96:F112))+1, ""), ROW() -95 )), "")</f>
        <v/>
      </c>
      <c r="AL103" s="13" t="str">
        <f t="array" ref="AL103">IFERROR(INDEX(D96:D112, SMALL(IF(ISNUMBER(SEARCH("JV2",F96:F112)), ROW(F96:F112)-MIN(ROW(F96:F112))+1, ""), ROW() -95 )), "")</f>
        <v/>
      </c>
      <c r="AM103" s="13" t="str">
        <f t="array" ref="AM103">IFERROR(INDEX(E96:E112, SMALL(IF(ISNUMBER(SEARCH("JV2",F96:F112)), ROW(F96:F112)-MIN(ROW(F96:F112))+1, ""), ROW() -95 )), "")</f>
        <v/>
      </c>
    </row>
    <row r="104" spans="2:39" s="13" customFormat="1" ht="15" customHeight="1">
      <c r="B104" s="21" t="s">
        <v>268</v>
      </c>
      <c r="C104" s="1"/>
      <c r="D104" s="22" t="s">
        <v>605</v>
      </c>
      <c r="E104" s="1" t="s">
        <v>606</v>
      </c>
      <c r="F104" s="94" t="s">
        <v>17</v>
      </c>
      <c r="G104" s="24"/>
      <c r="H104" s="25">
        <v>2492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268</v>
      </c>
      <c r="C105" s="1"/>
      <c r="D105" s="22" t="s">
        <v>607</v>
      </c>
      <c r="E105" s="1" t="s">
        <v>608</v>
      </c>
      <c r="F105" s="94" t="s">
        <v>17</v>
      </c>
      <c r="G105" s="24"/>
      <c r="H105" s="25">
        <v>2492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268</v>
      </c>
      <c r="C106" s="1"/>
      <c r="D106" s="22" t="s">
        <v>609</v>
      </c>
      <c r="E106" s="1" t="s">
        <v>610</v>
      </c>
      <c r="F106" s="94" t="s">
        <v>14</v>
      </c>
      <c r="G106" s="24"/>
      <c r="H106" s="25">
        <v>2492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268</v>
      </c>
      <c r="C107" s="1"/>
      <c r="D107" s="22" t="s">
        <v>611</v>
      </c>
      <c r="E107" s="1" t="s">
        <v>612</v>
      </c>
      <c r="F107" s="94" t="s">
        <v>17</v>
      </c>
      <c r="G107" s="24"/>
      <c r="H107" s="25">
        <v>2492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268</v>
      </c>
      <c r="C108" s="1"/>
      <c r="D108" s="22" t="s">
        <v>613</v>
      </c>
      <c r="E108" s="1" t="s">
        <v>614</v>
      </c>
      <c r="F108" s="94" t="s">
        <v>17</v>
      </c>
      <c r="G108" s="24"/>
      <c r="H108" s="25">
        <v>2492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268</v>
      </c>
      <c r="C109" s="1"/>
      <c r="D109" s="22" t="s">
        <v>615</v>
      </c>
      <c r="E109" s="1" t="s">
        <v>616</v>
      </c>
      <c r="F109" s="94" t="s">
        <v>17</v>
      </c>
      <c r="G109" s="24"/>
      <c r="H109" s="25">
        <v>2492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268</v>
      </c>
      <c r="C110" s="1"/>
      <c r="D110" s="22" t="s">
        <v>617</v>
      </c>
      <c r="E110" s="1" t="s">
        <v>618</v>
      </c>
      <c r="F110" s="94" t="s">
        <v>14</v>
      </c>
      <c r="G110" s="24"/>
      <c r="H110" s="25">
        <v>2492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268</v>
      </c>
      <c r="C111" s="1"/>
      <c r="D111" s="22" t="s">
        <v>619</v>
      </c>
      <c r="E111" s="1" t="s">
        <v>620</v>
      </c>
      <c r="F111" s="94" t="s">
        <v>14</v>
      </c>
      <c r="G111" s="24"/>
      <c r="H111" s="25">
        <v>2492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268</v>
      </c>
      <c r="C112" s="1"/>
      <c r="D112" s="22" t="s">
        <v>621</v>
      </c>
      <c r="E112" s="1" t="s">
        <v>622</v>
      </c>
      <c r="F112" s="94" t="s">
        <v>14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303</v>
      </c>
      <c r="C113" s="1"/>
      <c r="D113" s="22" t="s">
        <v>623</v>
      </c>
      <c r="E113" s="1" t="s">
        <v>624</v>
      </c>
      <c r="F113" s="94" t="s">
        <v>14</v>
      </c>
      <c r="G113" s="24"/>
      <c r="H113" s="25">
        <v>4455</v>
      </c>
      <c r="I113" s="24"/>
      <c r="J113" s="25" t="b">
        <v>0</v>
      </c>
      <c r="K113" s="19"/>
      <c r="L113" s="26"/>
      <c r="M113" s="27"/>
      <c r="AB113" s="13" t="str">
        <f t="array" ref="AB113">IFERROR(INDEX(B113:B122, SMALL(IF("V"=F113:F122, ROW(F113:F122)-MIN(ROW(F113:F122))+1, ""), ROW() -112 )), "")</f>
        <v>Shawnee State University</v>
      </c>
      <c r="AC113" s="13">
        <f t="array" ref="AC113">IFERROR(INDEX(C113:C122, SMALL(IF("V"=F113:F122, ROW(F113:F122)-MIN(ROW(F113:F122))+1, ""), ROW() -112 )), "")</f>
        <v>0</v>
      </c>
      <c r="AD113" s="13" t="str">
        <f t="array" ref="AD113">IFERROR(INDEX(D113:D122, SMALL(IF("V"=F113:F122, ROW(F113:F122)-MIN(ROW(F113:F122))+1, ""), ROW() -112 )), "")</f>
        <v>8652-2927</v>
      </c>
      <c r="AE113" s="13" t="str">
        <f t="array" ref="AE113">IFERROR(INDEX(E113:E122, SMALL(IF("V"=F113:F122, ROW(F113:F122)-MIN(ROW(F113:F122))+1, ""), ROW() -112 )), "")</f>
        <v>Andrea Ruark</v>
      </c>
      <c r="AF113" s="13" t="str">
        <f t="array" ref="AF113">IFERROR(INDEX(B113:B122, SMALL(IF(ISNUMBER(SEARCH("JV1",F113:F122)), ROW(F113:F122)-MIN(ROW(F113:F122))+1, ""), ROW() -112 )), "")</f>
        <v/>
      </c>
      <c r="AG113" s="13" t="str">
        <f t="array" ref="AG113">IFERROR(INDEX(C113:C122, SMALL(IF(ISNUMBER(SEARCH("JV1",F113:F122)), ROW(F113:F122)-MIN(ROW(F113:F122))+1, ""), ROW() -112 )), "")</f>
        <v/>
      </c>
      <c r="AH113" s="13" t="str">
        <f t="array" ref="AH113">IFERROR(INDEX(D113:D122, SMALL(IF(ISNUMBER(SEARCH("JV1",F113:F122)), ROW(F113:F122)-MIN(ROW(F113:F122))+1, ""), ROW() -112 )), "")</f>
        <v/>
      </c>
      <c r="AI113" s="13" t="str">
        <f t="array" ref="AI113">IFERROR(INDEX(E113:E122, SMALL(IF(ISNUMBER(SEARCH("JV1",F113:F122)), ROW(F113:F122)-MIN(ROW(F113:F122))+1, ""), ROW() -112 )), "")</f>
        <v/>
      </c>
      <c r="AJ113" s="13" t="str">
        <f t="array" ref="AJ113">IFERROR(INDEX(B113:B122, SMALL(IF(ISNUMBER(SEARCH("JV2",F113:F122)), ROW(F113:F122)-MIN(ROW(F113:F122))+1, ""), ROW() -112 )), "")</f>
        <v/>
      </c>
      <c r="AK113" s="13" t="str">
        <f t="array" ref="AK113">IFERROR(INDEX(C113:C122, SMALL(IF(ISNUMBER(SEARCH("JV2",F113:F122)), ROW(F113:F122)-MIN(ROW(F113:F122))+1, ""), ROW() -112 )), "")</f>
        <v/>
      </c>
      <c r="AL113" s="13" t="str">
        <f t="array" ref="AL113">IFERROR(INDEX(D113:D122, SMALL(IF(ISNUMBER(SEARCH("JV2",F113:F122)), ROW(F113:F122)-MIN(ROW(F113:F122))+1, ""), ROW() -112 )), "")</f>
        <v/>
      </c>
      <c r="AM113" s="13" t="str">
        <f t="array" ref="AM113">IFERROR(INDEX(E113:E122, SMALL(IF(ISNUMBER(SEARCH("JV2",F113:F122)), ROW(F113:F122)-MIN(ROW(F113:F122))+1, ""), ROW() -112 )), "")</f>
        <v/>
      </c>
    </row>
    <row r="114" spans="2:39" s="13" customFormat="1" ht="15" customHeight="1">
      <c r="B114" s="21" t="s">
        <v>303</v>
      </c>
      <c r="C114" s="1"/>
      <c r="D114" s="22" t="s">
        <v>625</v>
      </c>
      <c r="E114" s="1" t="s">
        <v>626</v>
      </c>
      <c r="F114" s="94" t="s">
        <v>30</v>
      </c>
      <c r="G114" s="24"/>
      <c r="H114" s="25">
        <v>4455</v>
      </c>
      <c r="I114" s="24"/>
      <c r="J114" s="25" t="b">
        <v>0</v>
      </c>
      <c r="K114" s="19"/>
      <c r="L114" s="26"/>
      <c r="M114" s="27"/>
      <c r="AB114" s="13" t="str">
        <f t="array" ref="AB114">IFERROR(INDEX(B113:B122, SMALL(IF("V"=F113:F122, ROW(F113:F122)-MIN(ROW(F113:F122))+1, ""), ROW() -112 )), "")</f>
        <v>Shawnee State University</v>
      </c>
      <c r="AC114" s="13">
        <f t="array" ref="AC114">IFERROR(INDEX(C113:C122, SMALL(IF("V"=F113:F122, ROW(F113:F122)-MIN(ROW(F113:F122))+1, ""), ROW() -112 )), "")</f>
        <v>0</v>
      </c>
      <c r="AD114" s="13" t="str">
        <f t="array" ref="AD114">IFERROR(INDEX(D113:D122, SMALL(IF("V"=F113:F122, ROW(F113:F122)-MIN(ROW(F113:F122))+1, ""), ROW() -112 )), "")</f>
        <v>11-707333</v>
      </c>
      <c r="AE114" s="13" t="str">
        <f t="array" ref="AE114">IFERROR(INDEX(E113:E122, SMALL(IF("V"=F113:F122, ROW(F113:F122)-MIN(ROW(F113:F122))+1, ""), ROW() -112 )), "")</f>
        <v>Chloe Long</v>
      </c>
      <c r="AF114" s="13" t="str">
        <f t="array" ref="AF114">IFERROR(INDEX(B113:B122, SMALL(IF(ISNUMBER(SEARCH("JV1",F113:F122)), ROW(F113:F122)-MIN(ROW(F113:F122))+1, ""), ROW() -112 )), "")</f>
        <v/>
      </c>
      <c r="AG114" s="13" t="str">
        <f t="array" ref="AG114">IFERROR(INDEX(C113:C122, SMALL(IF(ISNUMBER(SEARCH("JV1",F113:F122)), ROW(F113:F122)-MIN(ROW(F113:F122))+1, ""), ROW() -112 )), "")</f>
        <v/>
      </c>
      <c r="AH114" s="13" t="str">
        <f t="array" ref="AH114">IFERROR(INDEX(D113:D122, SMALL(IF(ISNUMBER(SEARCH("JV1",F113:F122)), ROW(F113:F122)-MIN(ROW(F113:F122))+1, ""), ROW() -112 )), "")</f>
        <v/>
      </c>
      <c r="AI114" s="13" t="str">
        <f t="array" ref="AI114">IFERROR(INDEX(E113:E122, SMALL(IF(ISNUMBER(SEARCH("JV1",F113:F122)), ROW(F113:F122)-MIN(ROW(F113:F122))+1, ""), ROW() -112 )), "")</f>
        <v/>
      </c>
      <c r="AJ114" s="13" t="str">
        <f t="array" ref="AJ114">IFERROR(INDEX(B113:B122, SMALL(IF(ISNUMBER(SEARCH("JV2",F113:F122)), ROW(F113:F122)-MIN(ROW(F113:F122))+1, ""), ROW() -112 )), "")</f>
        <v/>
      </c>
      <c r="AK114" s="13" t="str">
        <f t="array" ref="AK114">IFERROR(INDEX(C113:C122, SMALL(IF(ISNUMBER(SEARCH("JV2",F113:F122)), ROW(F113:F122)-MIN(ROW(F113:F122))+1, ""), ROW() -112 )), "")</f>
        <v/>
      </c>
      <c r="AL114" s="13" t="str">
        <f t="array" ref="AL114">IFERROR(INDEX(D113:D122, SMALL(IF(ISNUMBER(SEARCH("JV2",F113:F122)), ROW(F113:F122)-MIN(ROW(F113:F122))+1, ""), ROW() -112 )), "")</f>
        <v/>
      </c>
      <c r="AM114" s="13" t="str">
        <f t="array" ref="AM114">IFERROR(INDEX(E113:E122, SMALL(IF(ISNUMBER(SEARCH("JV2",F113:F122)), ROW(F113:F122)-MIN(ROW(F113:F122))+1, ""), ROW() -112 )), "")</f>
        <v/>
      </c>
    </row>
    <row r="115" spans="2:39" s="13" customFormat="1" ht="15" customHeight="1">
      <c r="B115" s="21" t="s">
        <v>303</v>
      </c>
      <c r="C115" s="1"/>
      <c r="D115" s="22" t="s">
        <v>627</v>
      </c>
      <c r="E115" s="1" t="s">
        <v>628</v>
      </c>
      <c r="F115" s="94" t="s">
        <v>14</v>
      </c>
      <c r="G115" s="24"/>
      <c r="H115" s="25">
        <v>4455</v>
      </c>
      <c r="I115" s="24"/>
      <c r="J115" s="25" t="b">
        <v>0</v>
      </c>
      <c r="K115" s="19"/>
      <c r="L115" s="26"/>
      <c r="M115" s="27"/>
      <c r="AB115" s="13" t="str">
        <f t="array" ref="AB115">IFERROR(INDEX(B113:B122, SMALL(IF("V"=F113:F122, ROW(F113:F122)-MIN(ROW(F113:F122))+1, ""), ROW() -112 )), "")</f>
        <v>Shawnee State University</v>
      </c>
      <c r="AC115" s="13">
        <f t="array" ref="AC115">IFERROR(INDEX(C113:C122, SMALL(IF("V"=F113:F122, ROW(F113:F122)-MIN(ROW(F113:F122))+1, ""), ROW() -112 )), "")</f>
        <v>0</v>
      </c>
      <c r="AD115" s="13" t="str">
        <f t="array" ref="AD115">IFERROR(INDEX(D113:D122, SMALL(IF("V"=F113:F122, ROW(F113:F122)-MIN(ROW(F113:F122))+1, ""), ROW() -112 )), "")</f>
        <v>16-123411</v>
      </c>
      <c r="AE115" s="13" t="str">
        <f t="array" ref="AE115">IFERROR(INDEX(E113:E122, SMALL(IF("V"=F113:F122, ROW(F113:F122)-MIN(ROW(F113:F122))+1, ""), ROW() -112 )), "")</f>
        <v>Hallie Nichols</v>
      </c>
      <c r="AF115" s="13" t="str">
        <f t="array" ref="AF115">IFERROR(INDEX(B113:B122, SMALL(IF(ISNUMBER(SEARCH("JV1",F113:F122)), ROW(F113:F122)-MIN(ROW(F113:F122))+1, ""), ROW() -112 )), "")</f>
        <v/>
      </c>
      <c r="AG115" s="13" t="str">
        <f t="array" ref="AG115">IFERROR(INDEX(C113:C122, SMALL(IF(ISNUMBER(SEARCH("JV1",F113:F122)), ROW(F113:F122)-MIN(ROW(F113:F122))+1, ""), ROW() -112 )), "")</f>
        <v/>
      </c>
      <c r="AH115" s="13" t="str">
        <f t="array" ref="AH115">IFERROR(INDEX(D113:D122, SMALL(IF(ISNUMBER(SEARCH("JV1",F113:F122)), ROW(F113:F122)-MIN(ROW(F113:F122))+1, ""), ROW() -112 )), "")</f>
        <v/>
      </c>
      <c r="AI115" s="13" t="str">
        <f t="array" ref="AI115">IFERROR(INDEX(E113:E122, SMALL(IF(ISNUMBER(SEARCH("JV1",F113:F122)), ROW(F113:F122)-MIN(ROW(F113:F122))+1, ""), ROW() -112 )), "")</f>
        <v/>
      </c>
      <c r="AJ115" s="13" t="str">
        <f t="array" ref="AJ115">IFERROR(INDEX(B113:B122, SMALL(IF(ISNUMBER(SEARCH("JV2",F113:F122)), ROW(F113:F122)-MIN(ROW(F113:F122))+1, ""), ROW() -112 )), "")</f>
        <v/>
      </c>
      <c r="AK115" s="13" t="str">
        <f t="array" ref="AK115">IFERROR(INDEX(C113:C122, SMALL(IF(ISNUMBER(SEARCH("JV2",F113:F122)), ROW(F113:F122)-MIN(ROW(F113:F122))+1, ""), ROW() -112 )), "")</f>
        <v/>
      </c>
      <c r="AL115" s="13" t="str">
        <f t="array" ref="AL115">IFERROR(INDEX(D113:D122, SMALL(IF(ISNUMBER(SEARCH("JV2",F113:F122)), ROW(F113:F122)-MIN(ROW(F113:F122))+1, ""), ROW() -112 )), "")</f>
        <v/>
      </c>
      <c r="AM115" s="13" t="str">
        <f t="array" ref="AM115">IFERROR(INDEX(E113:E122, SMALL(IF(ISNUMBER(SEARCH("JV2",F113:F122)), ROW(F113:F122)-MIN(ROW(F113:F122))+1, ""), ROW() -112 )), "")</f>
        <v/>
      </c>
    </row>
    <row r="116" spans="2:39" s="13" customFormat="1" ht="15" customHeight="1">
      <c r="B116" s="21" t="s">
        <v>303</v>
      </c>
      <c r="C116" s="1"/>
      <c r="D116" s="22" t="s">
        <v>629</v>
      </c>
      <c r="E116" s="1" t="s">
        <v>630</v>
      </c>
      <c r="F116" s="94" t="s">
        <v>14</v>
      </c>
      <c r="G116" s="24"/>
      <c r="H116" s="25">
        <v>4455</v>
      </c>
      <c r="I116" s="24"/>
      <c r="J116" s="25" t="b">
        <v>0</v>
      </c>
      <c r="K116" s="19"/>
      <c r="L116" s="26"/>
      <c r="M116" s="27"/>
      <c r="AB116" s="13" t="str">
        <f t="array" ref="AB116">IFERROR(INDEX(B113:B122, SMALL(IF("V"=F113:F122, ROW(F113:F122)-MIN(ROW(F113:F122))+1, ""), ROW() -112 )), "")</f>
        <v>Shawnee State University</v>
      </c>
      <c r="AC116" s="13">
        <f t="array" ref="AC116">IFERROR(INDEX(C113:C122, SMALL(IF("V"=F113:F122, ROW(F113:F122)-MIN(ROW(F113:F122))+1, ""), ROW() -112 )), "")</f>
        <v>0</v>
      </c>
      <c r="AD116" s="13" t="str">
        <f t="array" ref="AD116">IFERROR(INDEX(D113:D122, SMALL(IF("V"=F113:F122, ROW(F113:F122)-MIN(ROW(F113:F122))+1, ""), ROW() -112 )), "")</f>
        <v>18-5106</v>
      </c>
      <c r="AE116" s="13" t="str">
        <f t="array" ref="AE116">IFERROR(INDEX(E113:E122, SMALL(IF("V"=F113:F122, ROW(F113:F122)-MIN(ROW(F113:F122))+1, ""), ROW() -112 )), "")</f>
        <v>Mackenzie Mason</v>
      </c>
      <c r="AF116" s="13" t="str">
        <f t="array" ref="AF116">IFERROR(INDEX(B113:B122, SMALL(IF(ISNUMBER(SEARCH("JV1",F113:F122)), ROW(F113:F122)-MIN(ROW(F113:F122))+1, ""), ROW() -112 )), "")</f>
        <v/>
      </c>
      <c r="AG116" s="13" t="str">
        <f t="array" ref="AG116">IFERROR(INDEX(C113:C122, SMALL(IF(ISNUMBER(SEARCH("JV1",F113:F122)), ROW(F113:F122)-MIN(ROW(F113:F122))+1, ""), ROW() -112 )), "")</f>
        <v/>
      </c>
      <c r="AH116" s="13" t="str">
        <f t="array" ref="AH116">IFERROR(INDEX(D113:D122, SMALL(IF(ISNUMBER(SEARCH("JV1",F113:F122)), ROW(F113:F122)-MIN(ROW(F113:F122))+1, ""), ROW() -112 )), "")</f>
        <v/>
      </c>
      <c r="AI116" s="13" t="str">
        <f t="array" ref="AI116">IFERROR(INDEX(E113:E122, SMALL(IF(ISNUMBER(SEARCH("JV1",F113:F122)), ROW(F113:F122)-MIN(ROW(F113:F122))+1, ""), ROW() -112 )), "")</f>
        <v/>
      </c>
      <c r="AJ116" s="13" t="str">
        <f t="array" ref="AJ116">IFERROR(INDEX(B113:B122, SMALL(IF(ISNUMBER(SEARCH("JV2",F113:F122)), ROW(F113:F122)-MIN(ROW(F113:F122))+1, ""), ROW() -112 )), "")</f>
        <v/>
      </c>
      <c r="AK116" s="13" t="str">
        <f t="array" ref="AK116">IFERROR(INDEX(C113:C122, SMALL(IF(ISNUMBER(SEARCH("JV2",F113:F122)), ROW(F113:F122)-MIN(ROW(F113:F122))+1, ""), ROW() -112 )), "")</f>
        <v/>
      </c>
      <c r="AL116" s="13" t="str">
        <f t="array" ref="AL116">IFERROR(INDEX(D113:D122, SMALL(IF(ISNUMBER(SEARCH("JV2",F113:F122)), ROW(F113:F122)-MIN(ROW(F113:F122))+1, ""), ROW() -112 )), "")</f>
        <v/>
      </c>
      <c r="AM116" s="13" t="str">
        <f t="array" ref="AM116">IFERROR(INDEX(E113:E122, SMALL(IF(ISNUMBER(SEARCH("JV2",F113:F122)), ROW(F113:F122)-MIN(ROW(F113:F122))+1, ""), ROW() -112 )), "")</f>
        <v/>
      </c>
    </row>
    <row r="117" spans="2:39" s="13" customFormat="1" ht="15" customHeight="1">
      <c r="B117" s="21" t="s">
        <v>303</v>
      </c>
      <c r="C117" s="1"/>
      <c r="D117" s="22" t="s">
        <v>631</v>
      </c>
      <c r="E117" s="1" t="s">
        <v>632</v>
      </c>
      <c r="F117" s="94" t="s">
        <v>30</v>
      </c>
      <c r="G117" s="24"/>
      <c r="H117" s="25">
        <v>4455</v>
      </c>
      <c r="I117" s="24"/>
      <c r="J117" s="25" t="b">
        <v>0</v>
      </c>
      <c r="K117" s="19"/>
      <c r="L117" s="26"/>
      <c r="M117" s="27"/>
      <c r="AB117" s="13" t="str">
        <f t="array" ref="AB117">IFERROR(INDEX(B113:B122, SMALL(IF("V"=F113:F122, ROW(F113:F122)-MIN(ROW(F113:F122))+1, ""), ROW() -112 )), "")</f>
        <v>Shawnee State University</v>
      </c>
      <c r="AC117" s="13">
        <f t="array" ref="AC117">IFERROR(INDEX(C113:C122, SMALL(IF("V"=F113:F122, ROW(F113:F122)-MIN(ROW(F113:F122))+1, ""), ROW() -112 )), "")</f>
        <v>0</v>
      </c>
      <c r="AD117" s="13" t="str">
        <f t="array" ref="AD117">IFERROR(INDEX(D113:D122, SMALL(IF("V"=F113:F122, ROW(F113:F122)-MIN(ROW(F113:F122))+1, ""), ROW() -112 )), "")</f>
        <v>11-109943</v>
      </c>
      <c r="AE117" s="13" t="str">
        <f t="array" ref="AE117">IFERROR(INDEX(E113:E122, SMALL(IF("V"=F113:F122, ROW(F113:F122)-MIN(ROW(F113:F122))+1, ""), ROW() -112 )), "")</f>
        <v>MaKayla McDaniel</v>
      </c>
      <c r="AF117" s="13" t="str">
        <f t="array" ref="AF117">IFERROR(INDEX(B113:B122, SMALL(IF(ISNUMBER(SEARCH("JV1",F113:F122)), ROW(F113:F122)-MIN(ROW(F113:F122))+1, ""), ROW() -112 )), "")</f>
        <v/>
      </c>
      <c r="AG117" s="13" t="str">
        <f t="array" ref="AG117">IFERROR(INDEX(C113:C122, SMALL(IF(ISNUMBER(SEARCH("JV1",F113:F122)), ROW(F113:F122)-MIN(ROW(F113:F122))+1, ""), ROW() -112 )), "")</f>
        <v/>
      </c>
      <c r="AH117" s="13" t="str">
        <f t="array" ref="AH117">IFERROR(INDEX(D113:D122, SMALL(IF(ISNUMBER(SEARCH("JV1",F113:F122)), ROW(F113:F122)-MIN(ROW(F113:F122))+1, ""), ROW() -112 )), "")</f>
        <v/>
      </c>
      <c r="AI117" s="13" t="str">
        <f t="array" ref="AI117">IFERROR(INDEX(E113:E122, SMALL(IF(ISNUMBER(SEARCH("JV1",F113:F122)), ROW(F113:F122)-MIN(ROW(F113:F122))+1, ""), ROW() -112 )), "")</f>
        <v/>
      </c>
      <c r="AJ117" s="13" t="str">
        <f t="array" ref="AJ117">IFERROR(INDEX(B113:B122, SMALL(IF(ISNUMBER(SEARCH("JV2",F113:F122)), ROW(F113:F122)-MIN(ROW(F113:F122))+1, ""), ROW() -112 )), "")</f>
        <v/>
      </c>
      <c r="AK117" s="13" t="str">
        <f t="array" ref="AK117">IFERROR(INDEX(C113:C122, SMALL(IF(ISNUMBER(SEARCH("JV2",F113:F122)), ROW(F113:F122)-MIN(ROW(F113:F122))+1, ""), ROW() -112 )), "")</f>
        <v/>
      </c>
      <c r="AL117" s="13" t="str">
        <f t="array" ref="AL117">IFERROR(INDEX(D113:D122, SMALL(IF(ISNUMBER(SEARCH("JV2",F113:F122)), ROW(F113:F122)-MIN(ROW(F113:F122))+1, ""), ROW() -112 )), "")</f>
        <v/>
      </c>
      <c r="AM117" s="13" t="str">
        <f t="array" ref="AM117">IFERROR(INDEX(E113:E122, SMALL(IF(ISNUMBER(SEARCH("JV2",F113:F122)), ROW(F113:F122)-MIN(ROW(F113:F122))+1, ""), ROW() -112 )), "")</f>
        <v/>
      </c>
    </row>
    <row r="118" spans="2:39" s="13" customFormat="1" ht="15" customHeight="1">
      <c r="B118" s="21" t="s">
        <v>303</v>
      </c>
      <c r="C118" s="1"/>
      <c r="D118" s="22" t="s">
        <v>633</v>
      </c>
      <c r="E118" s="1" t="s">
        <v>634</v>
      </c>
      <c r="F118" s="94" t="s">
        <v>14</v>
      </c>
      <c r="G118" s="24"/>
      <c r="H118" s="25">
        <v>4455</v>
      </c>
      <c r="I118" s="24"/>
      <c r="J118" s="25" t="b">
        <v>0</v>
      </c>
      <c r="K118" s="19"/>
      <c r="L118" s="26"/>
      <c r="M118" s="27"/>
      <c r="AB118" s="13" t="str">
        <f t="array" ref="AB118">IFERROR(INDEX(B113:B122, SMALL(IF("V"=F113:F122, ROW(F113:F122)-MIN(ROW(F113:F122))+1, ""), ROW() -112 )), "")</f>
        <v>Shawnee State University</v>
      </c>
      <c r="AC118" s="13">
        <f t="array" ref="AC118">IFERROR(INDEX(C113:C122, SMALL(IF("V"=F113:F122, ROW(F113:F122)-MIN(ROW(F113:F122))+1, ""), ROW() -112 )), "")</f>
        <v>0</v>
      </c>
      <c r="AD118" s="13" t="str">
        <f t="array" ref="AD118">IFERROR(INDEX(D113:D122, SMALL(IF("V"=F113:F122, ROW(F113:F122)-MIN(ROW(F113:F122))+1, ""), ROW() -112 )), "")</f>
        <v>5730-25753</v>
      </c>
      <c r="AE118" s="13" t="str">
        <f t="array" ref="AE118">IFERROR(INDEX(E113:E122, SMALL(IF("V"=F113:F122, ROW(F113:F122)-MIN(ROW(F113:F122))+1, ""), ROW() -112 )), "")</f>
        <v>Skylar Lane</v>
      </c>
      <c r="AF118" s="13" t="str">
        <f t="array" ref="AF118">IFERROR(INDEX(B113:B122, SMALL(IF(ISNUMBER(SEARCH("JV1",F113:F122)), ROW(F113:F122)-MIN(ROW(F113:F122))+1, ""), ROW() -112 )), "")</f>
        <v/>
      </c>
      <c r="AG118" s="13" t="str">
        <f t="array" ref="AG118">IFERROR(INDEX(C113:C122, SMALL(IF(ISNUMBER(SEARCH("JV1",F113:F122)), ROW(F113:F122)-MIN(ROW(F113:F122))+1, ""), ROW() -112 )), "")</f>
        <v/>
      </c>
      <c r="AH118" s="13" t="str">
        <f t="array" ref="AH118">IFERROR(INDEX(D113:D122, SMALL(IF(ISNUMBER(SEARCH("JV1",F113:F122)), ROW(F113:F122)-MIN(ROW(F113:F122))+1, ""), ROW() -112 )), "")</f>
        <v/>
      </c>
      <c r="AI118" s="13" t="str">
        <f t="array" ref="AI118">IFERROR(INDEX(E113:E122, SMALL(IF(ISNUMBER(SEARCH("JV1",F113:F122)), ROW(F113:F122)-MIN(ROW(F113:F122))+1, ""), ROW() -112 )), "")</f>
        <v/>
      </c>
      <c r="AJ118" s="13" t="str">
        <f t="array" ref="AJ118">IFERROR(INDEX(B113:B122, SMALL(IF(ISNUMBER(SEARCH("JV2",F113:F122)), ROW(F113:F122)-MIN(ROW(F113:F122))+1, ""), ROW() -112 )), "")</f>
        <v/>
      </c>
      <c r="AK118" s="13" t="str">
        <f t="array" ref="AK118">IFERROR(INDEX(C113:C122, SMALL(IF(ISNUMBER(SEARCH("JV2",F113:F122)), ROW(F113:F122)-MIN(ROW(F113:F122))+1, ""), ROW() -112 )), "")</f>
        <v/>
      </c>
      <c r="AL118" s="13" t="str">
        <f t="array" ref="AL118">IFERROR(INDEX(D113:D122, SMALL(IF(ISNUMBER(SEARCH("JV2",F113:F122)), ROW(F113:F122)-MIN(ROW(F113:F122))+1, ""), ROW() -112 )), "")</f>
        <v/>
      </c>
      <c r="AM118" s="13" t="str">
        <f t="array" ref="AM118">IFERROR(INDEX(E113:E122, SMALL(IF(ISNUMBER(SEARCH("JV2",F113:F122)), ROW(F113:F122)-MIN(ROW(F113:F122))+1, ""), ROW() -112 )), "")</f>
        <v/>
      </c>
    </row>
    <row r="119" spans="2:39" s="13" customFormat="1" ht="15" customHeight="1">
      <c r="B119" s="21" t="s">
        <v>303</v>
      </c>
      <c r="C119" s="1"/>
      <c r="D119" s="22" t="s">
        <v>635</v>
      </c>
      <c r="E119" s="1" t="s">
        <v>636</v>
      </c>
      <c r="F119" s="94" t="s">
        <v>14</v>
      </c>
      <c r="G119" s="24"/>
      <c r="H119" s="25">
        <v>4455</v>
      </c>
      <c r="I119" s="24"/>
      <c r="J119" s="25" t="b">
        <v>0</v>
      </c>
      <c r="K119" s="19"/>
      <c r="L119" s="26"/>
      <c r="M119" s="27"/>
      <c r="AB119" s="13" t="str">
        <f t="array" ref="AB119">IFERROR(INDEX(B113:B122, SMALL(IF("V"=F113:F122, ROW(F113:F122)-MIN(ROW(F113:F122))+1, ""), ROW() -112 )), "")</f>
        <v/>
      </c>
      <c r="AC119" s="13" t="str">
        <f t="array" ref="AC119">IFERROR(INDEX(C113:C122, SMALL(IF("V"=F113:F122, ROW(F113:F122)-MIN(ROW(F113:F122))+1, ""), ROW() -112 )), "")</f>
        <v/>
      </c>
      <c r="AD119" s="13" t="str">
        <f t="array" ref="AD119">IFERROR(INDEX(D113:D122, SMALL(IF("V"=F113:F122, ROW(F113:F122)-MIN(ROW(F113:F122))+1, ""), ROW() -112 )), "")</f>
        <v/>
      </c>
      <c r="AE119" s="13" t="str">
        <f t="array" ref="AE119">IFERROR(INDEX(E113:E122, SMALL(IF("V"=F113:F122, ROW(F113:F122)-MIN(ROW(F113:F122))+1, ""), ROW() -112 )), "")</f>
        <v/>
      </c>
      <c r="AF119" s="13" t="str">
        <f t="array" ref="AF119">IFERROR(INDEX(B113:B122, SMALL(IF(ISNUMBER(SEARCH("JV1",F113:F122)), ROW(F113:F122)-MIN(ROW(F113:F122))+1, ""), ROW() -112 )), "")</f>
        <v/>
      </c>
      <c r="AG119" s="13" t="str">
        <f t="array" ref="AG119">IFERROR(INDEX(C113:C122, SMALL(IF(ISNUMBER(SEARCH("JV1",F113:F122)), ROW(F113:F122)-MIN(ROW(F113:F122))+1, ""), ROW() -112 )), "")</f>
        <v/>
      </c>
      <c r="AH119" s="13" t="str">
        <f t="array" ref="AH119">IFERROR(INDEX(D113:D122, SMALL(IF(ISNUMBER(SEARCH("JV1",F113:F122)), ROW(F113:F122)-MIN(ROW(F113:F122))+1, ""), ROW() -112 )), "")</f>
        <v/>
      </c>
      <c r="AI119" s="13" t="str">
        <f t="array" ref="AI119">IFERROR(INDEX(E113:E122, SMALL(IF(ISNUMBER(SEARCH("JV1",F113:F122)), ROW(F113:F122)-MIN(ROW(F113:F122))+1, ""), ROW() -112 )), "")</f>
        <v/>
      </c>
      <c r="AJ119" s="13" t="str">
        <f t="array" ref="AJ119">IFERROR(INDEX(B113:B122, SMALL(IF(ISNUMBER(SEARCH("JV2",F113:F122)), ROW(F113:F122)-MIN(ROW(F113:F122))+1, ""), ROW() -112 )), "")</f>
        <v/>
      </c>
      <c r="AK119" s="13" t="str">
        <f t="array" ref="AK119">IFERROR(INDEX(C113:C122, SMALL(IF(ISNUMBER(SEARCH("JV2",F113:F122)), ROW(F113:F122)-MIN(ROW(F113:F122))+1, ""), ROW() -112 )), "")</f>
        <v/>
      </c>
      <c r="AL119" s="13" t="str">
        <f t="array" ref="AL119">IFERROR(INDEX(D113:D122, SMALL(IF(ISNUMBER(SEARCH("JV2",F113:F122)), ROW(F113:F122)-MIN(ROW(F113:F122))+1, ""), ROW() -112 )), "")</f>
        <v/>
      </c>
      <c r="AM119" s="13" t="str">
        <f t="array" ref="AM119">IFERROR(INDEX(E113:E122, SMALL(IF(ISNUMBER(SEARCH("JV2",F113:F122)), ROW(F113:F122)-MIN(ROW(F113:F122))+1, ""), ROW() -112 )), "")</f>
        <v/>
      </c>
    </row>
    <row r="120" spans="2:39" s="13" customFormat="1" ht="15" customHeight="1">
      <c r="B120" s="21" t="s">
        <v>303</v>
      </c>
      <c r="C120" s="1"/>
      <c r="D120" s="22" t="s">
        <v>637</v>
      </c>
      <c r="E120" s="1" t="s">
        <v>638</v>
      </c>
      <c r="F120" s="94" t="s">
        <v>30</v>
      </c>
      <c r="G120" s="24"/>
      <c r="H120" s="25">
        <v>4455</v>
      </c>
      <c r="I120" s="24"/>
      <c r="J120" s="25" t="b">
        <v>0</v>
      </c>
      <c r="K120" s="19"/>
      <c r="L120" s="26"/>
      <c r="M120" s="27"/>
      <c r="AB120" s="13" t="str">
        <f t="array" ref="AB120">IFERROR(INDEX(B113:B122, SMALL(IF("V"=F113:F122, ROW(F113:F122)-MIN(ROW(F113:F122))+1, ""), ROW() -112 )), "")</f>
        <v/>
      </c>
      <c r="AC120" s="13" t="str">
        <f t="array" ref="AC120">IFERROR(INDEX(C113:C122, SMALL(IF("V"=F113:F122, ROW(F113:F122)-MIN(ROW(F113:F122))+1, ""), ROW() -112 )), "")</f>
        <v/>
      </c>
      <c r="AD120" s="13" t="str">
        <f t="array" ref="AD120">IFERROR(INDEX(D113:D122, SMALL(IF("V"=F113:F122, ROW(F113:F122)-MIN(ROW(F113:F122))+1, ""), ROW() -112 )), "")</f>
        <v/>
      </c>
      <c r="AE120" s="13" t="str">
        <f t="array" ref="AE120">IFERROR(INDEX(E113:E122, SMALL(IF("V"=F113:F122, ROW(F113:F122)-MIN(ROW(F113:F122))+1, ""), ROW() -112 )), "")</f>
        <v/>
      </c>
      <c r="AF120" s="13" t="str">
        <f t="array" ref="AF120">IFERROR(INDEX(B113:B122, SMALL(IF(ISNUMBER(SEARCH("JV1",F113:F122)), ROW(F113:F122)-MIN(ROW(F113:F122))+1, ""), ROW() -112 )), "")</f>
        <v/>
      </c>
      <c r="AG120" s="13" t="str">
        <f t="array" ref="AG120">IFERROR(INDEX(C113:C122, SMALL(IF(ISNUMBER(SEARCH("JV1",F113:F122)), ROW(F113:F122)-MIN(ROW(F113:F122))+1, ""), ROW() -112 )), "")</f>
        <v/>
      </c>
      <c r="AH120" s="13" t="str">
        <f t="array" ref="AH120">IFERROR(INDEX(D113:D122, SMALL(IF(ISNUMBER(SEARCH("JV1",F113:F122)), ROW(F113:F122)-MIN(ROW(F113:F122))+1, ""), ROW() -112 )), "")</f>
        <v/>
      </c>
      <c r="AI120" s="13" t="str">
        <f t="array" ref="AI120">IFERROR(INDEX(E113:E122, SMALL(IF(ISNUMBER(SEARCH("JV1",F113:F122)), ROW(F113:F122)-MIN(ROW(F113:F122))+1, ""), ROW() -112 )), "")</f>
        <v/>
      </c>
      <c r="AJ120" s="13" t="str">
        <f t="array" ref="AJ120">IFERROR(INDEX(B113:B122, SMALL(IF(ISNUMBER(SEARCH("JV2",F113:F122)), ROW(F113:F122)-MIN(ROW(F113:F122))+1, ""), ROW() -112 )), "")</f>
        <v/>
      </c>
      <c r="AK120" s="13" t="str">
        <f t="array" ref="AK120">IFERROR(INDEX(C113:C122, SMALL(IF(ISNUMBER(SEARCH("JV2",F113:F122)), ROW(F113:F122)-MIN(ROW(F113:F122))+1, ""), ROW() -112 )), "")</f>
        <v/>
      </c>
      <c r="AL120" s="13" t="str">
        <f t="array" ref="AL120">IFERROR(INDEX(D113:D122, SMALL(IF(ISNUMBER(SEARCH("JV2",F113:F122)), ROW(F113:F122)-MIN(ROW(F113:F122))+1, ""), ROW() -112 )), "")</f>
        <v/>
      </c>
      <c r="AM120" s="13" t="str">
        <f t="array" ref="AM120">IFERROR(INDEX(E113:E122, SMALL(IF(ISNUMBER(SEARCH("JV2",F113:F122)), ROW(F113:F122)-MIN(ROW(F113:F122))+1, ""), ROW() -112 )), "")</f>
        <v/>
      </c>
    </row>
    <row r="121" spans="2:39" s="13" customFormat="1" ht="15" customHeight="1">
      <c r="B121" s="21" t="s">
        <v>303</v>
      </c>
      <c r="C121" s="1"/>
      <c r="D121" s="22" t="s">
        <v>639</v>
      </c>
      <c r="E121" s="1" t="s">
        <v>640</v>
      </c>
      <c r="F121" s="94" t="s">
        <v>14</v>
      </c>
      <c r="G121" s="24"/>
      <c r="H121" s="25">
        <v>4455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303</v>
      </c>
      <c r="C122" s="1"/>
      <c r="D122" s="22" t="s">
        <v>641</v>
      </c>
      <c r="E122" s="1" t="s">
        <v>642</v>
      </c>
      <c r="F122" s="94" t="s">
        <v>30</v>
      </c>
      <c r="G122" s="24"/>
      <c r="H122" s="25">
        <v>4455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332</v>
      </c>
      <c r="C123" s="1"/>
      <c r="D123" s="28" t="s">
        <v>110</v>
      </c>
      <c r="E123" s="23" t="s">
        <v>30</v>
      </c>
      <c r="F123" s="94" t="s">
        <v>30</v>
      </c>
      <c r="G123" s="24"/>
      <c r="H123" s="25">
        <v>4386</v>
      </c>
      <c r="I123" s="24"/>
      <c r="J123" s="25" t="b">
        <v>0</v>
      </c>
      <c r="K123" s="19"/>
      <c r="L123" s="26"/>
      <c r="M123" s="27"/>
      <c r="AB123" s="13" t="str">
        <f t="array" ref="AB123">IFERROR(INDEX(B123:B130, SMALL(IF("V"=F123:F130, ROW(F123:F130)-MIN(ROW(F123:F130))+1, ""), ROW() -122 )), "")</f>
        <v>Tennessee Wesleyan College</v>
      </c>
      <c r="AC123" s="13">
        <f t="array" ref="AC123">IFERROR(INDEX(C123:C130, SMALL(IF("V"=F123:F130, ROW(F123:F130)-MIN(ROW(F123:F130))+1, ""), ROW() -122 )), "")</f>
        <v>0</v>
      </c>
      <c r="AD123" s="13" t="str">
        <f t="array" ref="AD123">IFERROR(INDEX(D123:D130, SMALL(IF("V"=F123:F130, ROW(F123:F130)-MIN(ROW(F123:F130))+1, ""), ROW() -122 )), "")</f>
        <v>15-83151</v>
      </c>
      <c r="AE123" s="13" t="str">
        <f t="array" ref="AE123">IFERROR(INDEX(E123:E130, SMALL(IF("V"=F123:F130, ROW(F123:F130)-MIN(ROW(F123:F130))+1, ""), ROW() -122 )), "")</f>
        <v>Aleah White</v>
      </c>
      <c r="AF123" s="13" t="str">
        <f t="array" ref="AF123">IFERROR(INDEX(B123:B130, SMALL(IF(ISNUMBER(SEARCH("JV1",F123:F130)), ROW(F123:F130)-MIN(ROW(F123:F130))+1, ""), ROW() -122 )), "")</f>
        <v/>
      </c>
      <c r="AG123" s="13" t="str">
        <f t="array" ref="AG123">IFERROR(INDEX(C123:C130, SMALL(IF(ISNUMBER(SEARCH("JV1",F123:F130)), ROW(F123:F130)-MIN(ROW(F123:F130))+1, ""), ROW() -122 )), "")</f>
        <v/>
      </c>
      <c r="AH123" s="13" t="str">
        <f t="array" ref="AH123">IFERROR(INDEX(D123:D130, SMALL(IF(ISNUMBER(SEARCH("JV1",F123:F130)), ROW(F123:F130)-MIN(ROW(F123:F130))+1, ""), ROW() -122 )), "")</f>
        <v/>
      </c>
      <c r="AI123" s="13" t="str">
        <f t="array" ref="AI123">IFERROR(INDEX(E123:E130, SMALL(IF(ISNUMBER(SEARCH("JV1",F123:F130)), ROW(F123:F130)-MIN(ROW(F123:F130))+1, ""), ROW() -122 )), "")</f>
        <v/>
      </c>
      <c r="AJ123" s="13" t="str">
        <f t="array" ref="AJ123">IFERROR(INDEX(B123:B130, SMALL(IF(ISNUMBER(SEARCH("JV2",F123:F130)), ROW(F123:F130)-MIN(ROW(F123:F130))+1, ""), ROW() -122 )), "")</f>
        <v/>
      </c>
      <c r="AK123" s="13" t="str">
        <f t="array" ref="AK123">IFERROR(INDEX(C123:C130, SMALL(IF(ISNUMBER(SEARCH("JV2",F123:F130)), ROW(F123:F130)-MIN(ROW(F123:F130))+1, ""), ROW() -122 )), "")</f>
        <v/>
      </c>
      <c r="AL123" s="13" t="str">
        <f t="array" ref="AL123">IFERROR(INDEX(D123:D130, SMALL(IF(ISNUMBER(SEARCH("JV2",F123:F130)), ROW(F123:F130)-MIN(ROW(F123:F130))+1, ""), ROW() -122 )), "")</f>
        <v/>
      </c>
      <c r="AM123" s="13" t="str">
        <f t="array" ref="AM123">IFERROR(INDEX(E123:E130, SMALL(IF(ISNUMBER(SEARCH("JV2",F123:F130)), ROW(F123:F130)-MIN(ROW(F123:F130))+1, ""), ROW() -122 )), "")</f>
        <v/>
      </c>
    </row>
    <row r="124" spans="2:39" s="13" customFormat="1" ht="15" customHeight="1">
      <c r="B124" s="21" t="s">
        <v>332</v>
      </c>
      <c r="C124" s="1"/>
      <c r="D124" s="28" t="s">
        <v>110</v>
      </c>
      <c r="E124" s="23" t="s">
        <v>30</v>
      </c>
      <c r="F124" s="94" t="s">
        <v>30</v>
      </c>
      <c r="G124" s="24"/>
      <c r="H124" s="25">
        <v>4386</v>
      </c>
      <c r="I124" s="24"/>
      <c r="J124" s="25" t="b">
        <v>0</v>
      </c>
      <c r="K124" s="19"/>
      <c r="L124" s="26"/>
      <c r="M124" s="27"/>
      <c r="AB124" s="13" t="str">
        <f t="array" ref="AB124">IFERROR(INDEX(B123:B130, SMALL(IF("V"=F123:F130, ROW(F123:F130)-MIN(ROW(F123:F130))+1, ""), ROW() -122 )), "")</f>
        <v>Tennessee Wesleyan College</v>
      </c>
      <c r="AC124" s="13">
        <f t="array" ref="AC124">IFERROR(INDEX(C123:C130, SMALL(IF("V"=F123:F130, ROW(F123:F130)-MIN(ROW(F123:F130))+1, ""), ROW() -122 )), "")</f>
        <v>0</v>
      </c>
      <c r="AD124" s="13" t="str">
        <f t="array" ref="AD124">IFERROR(INDEX(D123:D130, SMALL(IF("V"=F123:F130, ROW(F123:F130)-MIN(ROW(F123:F130))+1, ""), ROW() -122 )), "")</f>
        <v>7914-16995</v>
      </c>
      <c r="AE124" s="13" t="str">
        <f t="array" ref="AE124">IFERROR(INDEX(E123:E130, SMALL(IF("V"=F123:F130, ROW(F123:F130)-MIN(ROW(F123:F130))+1, ""), ROW() -122 )), "")</f>
        <v>Makayla Stewart</v>
      </c>
      <c r="AF124" s="13" t="str">
        <f t="array" ref="AF124">IFERROR(INDEX(B123:B130, SMALL(IF(ISNUMBER(SEARCH("JV1",F123:F130)), ROW(F123:F130)-MIN(ROW(F123:F130))+1, ""), ROW() -122 )), "")</f>
        <v/>
      </c>
      <c r="AG124" s="13" t="str">
        <f t="array" ref="AG124">IFERROR(INDEX(C123:C130, SMALL(IF(ISNUMBER(SEARCH("JV1",F123:F130)), ROW(F123:F130)-MIN(ROW(F123:F130))+1, ""), ROW() -122 )), "")</f>
        <v/>
      </c>
      <c r="AH124" s="13" t="str">
        <f t="array" ref="AH124">IFERROR(INDEX(D123:D130, SMALL(IF(ISNUMBER(SEARCH("JV1",F123:F130)), ROW(F123:F130)-MIN(ROW(F123:F130))+1, ""), ROW() -122 )), "")</f>
        <v/>
      </c>
      <c r="AI124" s="13" t="str">
        <f t="array" ref="AI124">IFERROR(INDEX(E123:E130, SMALL(IF(ISNUMBER(SEARCH("JV1",F123:F130)), ROW(F123:F130)-MIN(ROW(F123:F130))+1, ""), ROW() -122 )), "")</f>
        <v/>
      </c>
      <c r="AJ124" s="13" t="str">
        <f t="array" ref="AJ124">IFERROR(INDEX(B123:B130, SMALL(IF(ISNUMBER(SEARCH("JV2",F123:F130)), ROW(F123:F130)-MIN(ROW(F123:F130))+1, ""), ROW() -122 )), "")</f>
        <v/>
      </c>
      <c r="AK124" s="13" t="str">
        <f t="array" ref="AK124">IFERROR(INDEX(C123:C130, SMALL(IF(ISNUMBER(SEARCH("JV2",F123:F130)), ROW(F123:F130)-MIN(ROW(F123:F130))+1, ""), ROW() -122 )), "")</f>
        <v/>
      </c>
      <c r="AL124" s="13" t="str">
        <f t="array" ref="AL124">IFERROR(INDEX(D123:D130, SMALL(IF(ISNUMBER(SEARCH("JV2",F123:F130)), ROW(F123:F130)-MIN(ROW(F123:F130))+1, ""), ROW() -122 )), "")</f>
        <v/>
      </c>
      <c r="AM124" s="13" t="str">
        <f t="array" ref="AM124">IFERROR(INDEX(E123:E130, SMALL(IF(ISNUMBER(SEARCH("JV2",F123:F130)), ROW(F123:F130)-MIN(ROW(F123:F130))+1, ""), ROW() -122 )), "")</f>
        <v/>
      </c>
    </row>
    <row r="125" spans="2:39" s="13" customFormat="1" ht="15" customHeight="1">
      <c r="B125" s="21" t="s">
        <v>332</v>
      </c>
      <c r="C125" s="1"/>
      <c r="D125" s="28" t="s">
        <v>110</v>
      </c>
      <c r="E125" s="23" t="s">
        <v>30</v>
      </c>
      <c r="F125" s="94" t="s">
        <v>30</v>
      </c>
      <c r="G125" s="24"/>
      <c r="H125" s="25">
        <v>4386</v>
      </c>
      <c r="I125" s="24"/>
      <c r="J125" s="25" t="b">
        <v>0</v>
      </c>
      <c r="K125" s="19"/>
      <c r="L125" s="26"/>
      <c r="M125" s="27"/>
      <c r="AB125" s="13" t="str">
        <f t="array" ref="AB125">IFERROR(INDEX(B123:B130, SMALL(IF("V"=F123:F130, ROW(F123:F130)-MIN(ROW(F123:F130))+1, ""), ROW() -122 )), "")</f>
        <v>Tennessee Wesleyan College</v>
      </c>
      <c r="AC125" s="13">
        <f t="array" ref="AC125">IFERROR(INDEX(C123:C130, SMALL(IF("V"=F123:F130, ROW(F123:F130)-MIN(ROW(F123:F130))+1, ""), ROW() -122 )), "")</f>
        <v>0</v>
      </c>
      <c r="AD125" s="13" t="str">
        <f t="array" ref="AD125">IFERROR(INDEX(D123:D130, SMALL(IF("V"=F123:F130, ROW(F123:F130)-MIN(ROW(F123:F130))+1, ""), ROW() -122 )), "")</f>
        <v>11-748138</v>
      </c>
      <c r="AE125" s="13" t="str">
        <f t="array" ref="AE125">IFERROR(INDEX(E123:E130, SMALL(IF("V"=F123:F130, ROW(F123:F130)-MIN(ROW(F123:F130))+1, ""), ROW() -122 )), "")</f>
        <v>Millie Shadden</v>
      </c>
      <c r="AF125" s="13" t="str">
        <f t="array" ref="AF125">IFERROR(INDEX(B123:B130, SMALL(IF(ISNUMBER(SEARCH("JV1",F123:F130)), ROW(F123:F130)-MIN(ROW(F123:F130))+1, ""), ROW() -122 )), "")</f>
        <v/>
      </c>
      <c r="AG125" s="13" t="str">
        <f t="array" ref="AG125">IFERROR(INDEX(C123:C130, SMALL(IF(ISNUMBER(SEARCH("JV1",F123:F130)), ROW(F123:F130)-MIN(ROW(F123:F130))+1, ""), ROW() -122 )), "")</f>
        <v/>
      </c>
      <c r="AH125" s="13" t="str">
        <f t="array" ref="AH125">IFERROR(INDEX(D123:D130, SMALL(IF(ISNUMBER(SEARCH("JV1",F123:F130)), ROW(F123:F130)-MIN(ROW(F123:F130))+1, ""), ROW() -122 )), "")</f>
        <v/>
      </c>
      <c r="AI125" s="13" t="str">
        <f t="array" ref="AI125">IFERROR(INDEX(E123:E130, SMALL(IF(ISNUMBER(SEARCH("JV1",F123:F130)), ROW(F123:F130)-MIN(ROW(F123:F130))+1, ""), ROW() -122 )), "")</f>
        <v/>
      </c>
      <c r="AJ125" s="13" t="str">
        <f t="array" ref="AJ125">IFERROR(INDEX(B123:B130, SMALL(IF(ISNUMBER(SEARCH("JV2",F123:F130)), ROW(F123:F130)-MIN(ROW(F123:F130))+1, ""), ROW() -122 )), "")</f>
        <v/>
      </c>
      <c r="AK125" s="13" t="str">
        <f t="array" ref="AK125">IFERROR(INDEX(C123:C130, SMALL(IF(ISNUMBER(SEARCH("JV2",F123:F130)), ROW(F123:F130)-MIN(ROW(F123:F130))+1, ""), ROW() -122 )), "")</f>
        <v/>
      </c>
      <c r="AL125" s="13" t="str">
        <f t="array" ref="AL125">IFERROR(INDEX(D123:D130, SMALL(IF(ISNUMBER(SEARCH("JV2",F123:F130)), ROW(F123:F130)-MIN(ROW(F123:F130))+1, ""), ROW() -122 )), "")</f>
        <v/>
      </c>
      <c r="AM125" s="13" t="str">
        <f t="array" ref="AM125">IFERROR(INDEX(E123:E130, SMALL(IF(ISNUMBER(SEARCH("JV2",F123:F130)), ROW(F123:F130)-MIN(ROW(F123:F130))+1, ""), ROW() -122 )), "")</f>
        <v/>
      </c>
    </row>
    <row r="126" spans="2:39" s="13" customFormat="1" ht="15" customHeight="1">
      <c r="B126" s="21" t="s">
        <v>332</v>
      </c>
      <c r="C126" s="1"/>
      <c r="D126" s="22" t="s">
        <v>643</v>
      </c>
      <c r="E126" s="1" t="s">
        <v>644</v>
      </c>
      <c r="F126" s="94" t="s">
        <v>14</v>
      </c>
      <c r="G126" s="24"/>
      <c r="H126" s="25">
        <v>4386</v>
      </c>
      <c r="I126" s="24"/>
      <c r="J126" s="25" t="b">
        <v>0</v>
      </c>
      <c r="K126" s="19"/>
      <c r="L126" s="26"/>
      <c r="M126" s="27"/>
      <c r="AB126" s="13" t="str">
        <f t="array" ref="AB126">IFERROR(INDEX(B123:B130, SMALL(IF("V"=F123:F130, ROW(F123:F130)-MIN(ROW(F123:F130))+1, ""), ROW() -122 )), "")</f>
        <v>Tennessee Wesleyan College</v>
      </c>
      <c r="AC126" s="13">
        <f t="array" ref="AC126">IFERROR(INDEX(C123:C130, SMALL(IF("V"=F123:F130, ROW(F123:F130)-MIN(ROW(F123:F130))+1, ""), ROW() -122 )), "")</f>
        <v>0</v>
      </c>
      <c r="AD126" s="13" t="str">
        <f t="array" ref="AD126">IFERROR(INDEX(D123:D130, SMALL(IF("V"=F123:F130, ROW(F123:F130)-MIN(ROW(F123:F130))+1, ""), ROW() -122 )), "")</f>
        <v>5822-935</v>
      </c>
      <c r="AE126" s="13" t="str">
        <f t="array" ref="AE126">IFERROR(INDEX(E123:E130, SMALL(IF("V"=F123:F130, ROW(F123:F130)-MIN(ROW(F123:F130))+1, ""), ROW() -122 )), "")</f>
        <v>Natily Haro</v>
      </c>
      <c r="AF126" s="13" t="str">
        <f t="array" ref="AF126">IFERROR(INDEX(B123:B130, SMALL(IF(ISNUMBER(SEARCH("JV1",F123:F130)), ROW(F123:F130)-MIN(ROW(F123:F130))+1, ""), ROW() -122 )), "")</f>
        <v/>
      </c>
      <c r="AG126" s="13" t="str">
        <f t="array" ref="AG126">IFERROR(INDEX(C123:C130, SMALL(IF(ISNUMBER(SEARCH("JV1",F123:F130)), ROW(F123:F130)-MIN(ROW(F123:F130))+1, ""), ROW() -122 )), "")</f>
        <v/>
      </c>
      <c r="AH126" s="13" t="str">
        <f t="array" ref="AH126">IFERROR(INDEX(D123:D130, SMALL(IF(ISNUMBER(SEARCH("JV1",F123:F130)), ROW(F123:F130)-MIN(ROW(F123:F130))+1, ""), ROW() -122 )), "")</f>
        <v/>
      </c>
      <c r="AI126" s="13" t="str">
        <f t="array" ref="AI126">IFERROR(INDEX(E123:E130, SMALL(IF(ISNUMBER(SEARCH("JV1",F123:F130)), ROW(F123:F130)-MIN(ROW(F123:F130))+1, ""), ROW() -122 )), "")</f>
        <v/>
      </c>
      <c r="AJ126" s="13" t="str">
        <f t="array" ref="AJ126">IFERROR(INDEX(B123:B130, SMALL(IF(ISNUMBER(SEARCH("JV2",F123:F130)), ROW(F123:F130)-MIN(ROW(F123:F130))+1, ""), ROW() -122 )), "")</f>
        <v/>
      </c>
      <c r="AK126" s="13" t="str">
        <f t="array" ref="AK126">IFERROR(INDEX(C123:C130, SMALL(IF(ISNUMBER(SEARCH("JV2",F123:F130)), ROW(F123:F130)-MIN(ROW(F123:F130))+1, ""), ROW() -122 )), "")</f>
        <v/>
      </c>
      <c r="AL126" s="13" t="str">
        <f t="array" ref="AL126">IFERROR(INDEX(D123:D130, SMALL(IF(ISNUMBER(SEARCH("JV2",F123:F130)), ROW(F123:F130)-MIN(ROW(F123:F130))+1, ""), ROW() -122 )), "")</f>
        <v/>
      </c>
      <c r="AM126" s="13" t="str">
        <f t="array" ref="AM126">IFERROR(INDEX(E123:E130, SMALL(IF(ISNUMBER(SEARCH("JV2",F123:F130)), ROW(F123:F130)-MIN(ROW(F123:F130))+1, ""), ROW() -122 )), "")</f>
        <v/>
      </c>
    </row>
    <row r="127" spans="2:39" s="13" customFormat="1" ht="15" customHeight="1">
      <c r="B127" s="21" t="s">
        <v>332</v>
      </c>
      <c r="C127" s="1"/>
      <c r="D127" s="22" t="s">
        <v>645</v>
      </c>
      <c r="E127" s="1" t="s">
        <v>646</v>
      </c>
      <c r="F127" s="94" t="s">
        <v>30</v>
      </c>
      <c r="G127" s="24"/>
      <c r="H127" s="25">
        <v>4386</v>
      </c>
      <c r="I127" s="24"/>
      <c r="J127" s="25" t="b">
        <v>0</v>
      </c>
      <c r="K127" s="19"/>
      <c r="L127" s="26"/>
      <c r="M127" s="27"/>
      <c r="AB127" s="13" t="str">
        <f t="array" ref="AB127">IFERROR(INDEX(B123:B130, SMALL(IF("V"=F123:F130, ROW(F123:F130)-MIN(ROW(F123:F130))+1, ""), ROW() -122 )), "")</f>
        <v/>
      </c>
      <c r="AC127" s="13" t="str">
        <f t="array" ref="AC127">IFERROR(INDEX(C123:C130, SMALL(IF("V"=F123:F130, ROW(F123:F130)-MIN(ROW(F123:F130))+1, ""), ROW() -122 )), "")</f>
        <v/>
      </c>
      <c r="AD127" s="13" t="str">
        <f t="array" ref="AD127">IFERROR(INDEX(D123:D130, SMALL(IF("V"=F123:F130, ROW(F123:F130)-MIN(ROW(F123:F130))+1, ""), ROW() -122 )), "")</f>
        <v/>
      </c>
      <c r="AE127" s="13" t="str">
        <f t="array" ref="AE127">IFERROR(INDEX(E123:E130, SMALL(IF("V"=F123:F130, ROW(F123:F130)-MIN(ROW(F123:F130))+1, ""), ROW() -122 )), "")</f>
        <v/>
      </c>
      <c r="AF127" s="13" t="str">
        <f t="array" ref="AF127">IFERROR(INDEX(B123:B130, SMALL(IF(ISNUMBER(SEARCH("JV1",F123:F130)), ROW(F123:F130)-MIN(ROW(F123:F130))+1, ""), ROW() -122 )), "")</f>
        <v/>
      </c>
      <c r="AG127" s="13" t="str">
        <f t="array" ref="AG127">IFERROR(INDEX(C123:C130, SMALL(IF(ISNUMBER(SEARCH("JV1",F123:F130)), ROW(F123:F130)-MIN(ROW(F123:F130))+1, ""), ROW() -122 )), "")</f>
        <v/>
      </c>
      <c r="AH127" s="13" t="str">
        <f t="array" ref="AH127">IFERROR(INDEX(D123:D130, SMALL(IF(ISNUMBER(SEARCH("JV1",F123:F130)), ROW(F123:F130)-MIN(ROW(F123:F130))+1, ""), ROW() -122 )), "")</f>
        <v/>
      </c>
      <c r="AI127" s="13" t="str">
        <f t="array" ref="AI127">IFERROR(INDEX(E123:E130, SMALL(IF(ISNUMBER(SEARCH("JV1",F123:F130)), ROW(F123:F130)-MIN(ROW(F123:F130))+1, ""), ROW() -122 )), "")</f>
        <v/>
      </c>
      <c r="AJ127" s="13" t="str">
        <f t="array" ref="AJ127">IFERROR(INDEX(B123:B130, SMALL(IF(ISNUMBER(SEARCH("JV2",F123:F130)), ROW(F123:F130)-MIN(ROW(F123:F130))+1, ""), ROW() -122 )), "")</f>
        <v/>
      </c>
      <c r="AK127" s="13" t="str">
        <f t="array" ref="AK127">IFERROR(INDEX(C123:C130, SMALL(IF(ISNUMBER(SEARCH("JV2",F123:F130)), ROW(F123:F130)-MIN(ROW(F123:F130))+1, ""), ROW() -122 )), "")</f>
        <v/>
      </c>
      <c r="AL127" s="13" t="str">
        <f t="array" ref="AL127">IFERROR(INDEX(D123:D130, SMALL(IF(ISNUMBER(SEARCH("JV2",F123:F130)), ROW(F123:F130)-MIN(ROW(F123:F130))+1, ""), ROW() -122 )), "")</f>
        <v/>
      </c>
      <c r="AM127" s="13" t="str">
        <f t="array" ref="AM127">IFERROR(INDEX(E123:E130, SMALL(IF(ISNUMBER(SEARCH("JV2",F123:F130)), ROW(F123:F130)-MIN(ROW(F123:F130))+1, ""), ROW() -122 )), "")</f>
        <v/>
      </c>
    </row>
    <row r="128" spans="2:39" s="13" customFormat="1" ht="15" customHeight="1">
      <c r="B128" s="21" t="s">
        <v>332</v>
      </c>
      <c r="C128" s="1"/>
      <c r="D128" s="22" t="s">
        <v>647</v>
      </c>
      <c r="E128" s="1" t="s">
        <v>648</v>
      </c>
      <c r="F128" s="94" t="s">
        <v>14</v>
      </c>
      <c r="G128" s="24"/>
      <c r="H128" s="25">
        <v>4386</v>
      </c>
      <c r="I128" s="24"/>
      <c r="J128" s="25" t="b">
        <v>0</v>
      </c>
      <c r="K128" s="19"/>
      <c r="L128" s="26"/>
      <c r="M128" s="27"/>
      <c r="AB128" s="13" t="str">
        <f t="array" ref="AB128">IFERROR(INDEX(B123:B130, SMALL(IF("V"=F123:F130, ROW(F123:F130)-MIN(ROW(F123:F130))+1, ""), ROW() -122 )), "")</f>
        <v/>
      </c>
      <c r="AC128" s="13" t="str">
        <f t="array" ref="AC128">IFERROR(INDEX(C123:C130, SMALL(IF("V"=F123:F130, ROW(F123:F130)-MIN(ROW(F123:F130))+1, ""), ROW() -122 )), "")</f>
        <v/>
      </c>
      <c r="AD128" s="13" t="str">
        <f t="array" ref="AD128">IFERROR(INDEX(D123:D130, SMALL(IF("V"=F123:F130, ROW(F123:F130)-MIN(ROW(F123:F130))+1, ""), ROW() -122 )), "")</f>
        <v/>
      </c>
      <c r="AE128" s="13" t="str">
        <f t="array" ref="AE128">IFERROR(INDEX(E123:E130, SMALL(IF("V"=F123:F130, ROW(F123:F130)-MIN(ROW(F123:F130))+1, ""), ROW() -122 )), "")</f>
        <v/>
      </c>
      <c r="AF128" s="13" t="str">
        <f t="array" ref="AF128">IFERROR(INDEX(B123:B130, SMALL(IF(ISNUMBER(SEARCH("JV1",F123:F130)), ROW(F123:F130)-MIN(ROW(F123:F130))+1, ""), ROW() -122 )), "")</f>
        <v/>
      </c>
      <c r="AG128" s="13" t="str">
        <f t="array" ref="AG128">IFERROR(INDEX(C123:C130, SMALL(IF(ISNUMBER(SEARCH("JV1",F123:F130)), ROW(F123:F130)-MIN(ROW(F123:F130))+1, ""), ROW() -122 )), "")</f>
        <v/>
      </c>
      <c r="AH128" s="13" t="str">
        <f t="array" ref="AH128">IFERROR(INDEX(D123:D130, SMALL(IF(ISNUMBER(SEARCH("JV1",F123:F130)), ROW(F123:F130)-MIN(ROW(F123:F130))+1, ""), ROW() -122 )), "")</f>
        <v/>
      </c>
      <c r="AI128" s="13" t="str">
        <f t="array" ref="AI128">IFERROR(INDEX(E123:E130, SMALL(IF(ISNUMBER(SEARCH("JV1",F123:F130)), ROW(F123:F130)-MIN(ROW(F123:F130))+1, ""), ROW() -122 )), "")</f>
        <v/>
      </c>
      <c r="AJ128" s="13" t="str">
        <f t="array" ref="AJ128">IFERROR(INDEX(B123:B130, SMALL(IF(ISNUMBER(SEARCH("JV2",F123:F130)), ROW(F123:F130)-MIN(ROW(F123:F130))+1, ""), ROW() -122 )), "")</f>
        <v/>
      </c>
      <c r="AK128" s="13" t="str">
        <f t="array" ref="AK128">IFERROR(INDEX(C123:C130, SMALL(IF(ISNUMBER(SEARCH("JV2",F123:F130)), ROW(F123:F130)-MIN(ROW(F123:F130))+1, ""), ROW() -122 )), "")</f>
        <v/>
      </c>
      <c r="AL128" s="13" t="str">
        <f t="array" ref="AL128">IFERROR(INDEX(D123:D130, SMALL(IF(ISNUMBER(SEARCH("JV2",F123:F130)), ROW(F123:F130)-MIN(ROW(F123:F130))+1, ""), ROW() -122 )), "")</f>
        <v/>
      </c>
      <c r="AM128" s="13" t="str">
        <f t="array" ref="AM128">IFERROR(INDEX(E123:E130, SMALL(IF(ISNUMBER(SEARCH("JV2",F123:F130)), ROW(F123:F130)-MIN(ROW(F123:F130))+1, ""), ROW() -122 )), "")</f>
        <v/>
      </c>
    </row>
    <row r="129" spans="2:39" s="13" customFormat="1" ht="15" customHeight="1">
      <c r="B129" s="21" t="s">
        <v>332</v>
      </c>
      <c r="C129" s="1"/>
      <c r="D129" s="22" t="s">
        <v>649</v>
      </c>
      <c r="E129" s="1" t="s">
        <v>650</v>
      </c>
      <c r="F129" s="94" t="s">
        <v>14</v>
      </c>
      <c r="G129" s="24"/>
      <c r="H129" s="25">
        <v>4386</v>
      </c>
      <c r="I129" s="24"/>
      <c r="J129" s="25" t="b">
        <v>0</v>
      </c>
      <c r="K129" s="19"/>
      <c r="L129" s="26"/>
      <c r="M129" s="27"/>
      <c r="AB129" s="13" t="str">
        <f t="array" ref="AB129">IFERROR(INDEX(B123:B130, SMALL(IF("V"=F123:F130, ROW(F123:F130)-MIN(ROW(F123:F130))+1, ""), ROW() -122 )), "")</f>
        <v/>
      </c>
      <c r="AC129" s="13" t="str">
        <f t="array" ref="AC129">IFERROR(INDEX(C123:C130, SMALL(IF("V"=F123:F130, ROW(F123:F130)-MIN(ROW(F123:F130))+1, ""), ROW() -122 )), "")</f>
        <v/>
      </c>
      <c r="AD129" s="13" t="str">
        <f t="array" ref="AD129">IFERROR(INDEX(D123:D130, SMALL(IF("V"=F123:F130, ROW(F123:F130)-MIN(ROW(F123:F130))+1, ""), ROW() -122 )), "")</f>
        <v/>
      </c>
      <c r="AE129" s="13" t="str">
        <f t="array" ref="AE129">IFERROR(INDEX(E123:E130, SMALL(IF("V"=F123:F130, ROW(F123:F130)-MIN(ROW(F123:F130))+1, ""), ROW() -122 )), "")</f>
        <v/>
      </c>
      <c r="AF129" s="13" t="str">
        <f t="array" ref="AF129">IFERROR(INDEX(B123:B130, SMALL(IF(ISNUMBER(SEARCH("JV1",F123:F130)), ROW(F123:F130)-MIN(ROW(F123:F130))+1, ""), ROW() -122 )), "")</f>
        <v/>
      </c>
      <c r="AG129" s="13" t="str">
        <f t="array" ref="AG129">IFERROR(INDEX(C123:C130, SMALL(IF(ISNUMBER(SEARCH("JV1",F123:F130)), ROW(F123:F130)-MIN(ROW(F123:F130))+1, ""), ROW() -122 )), "")</f>
        <v/>
      </c>
      <c r="AH129" s="13" t="str">
        <f t="array" ref="AH129">IFERROR(INDEX(D123:D130, SMALL(IF(ISNUMBER(SEARCH("JV1",F123:F130)), ROW(F123:F130)-MIN(ROW(F123:F130))+1, ""), ROW() -122 )), "")</f>
        <v/>
      </c>
      <c r="AI129" s="13" t="str">
        <f t="array" ref="AI129">IFERROR(INDEX(E123:E130, SMALL(IF(ISNUMBER(SEARCH("JV1",F123:F130)), ROW(F123:F130)-MIN(ROW(F123:F130))+1, ""), ROW() -122 )), "")</f>
        <v/>
      </c>
      <c r="AJ129" s="13" t="str">
        <f t="array" ref="AJ129">IFERROR(INDEX(B123:B130, SMALL(IF(ISNUMBER(SEARCH("JV2",F123:F130)), ROW(F123:F130)-MIN(ROW(F123:F130))+1, ""), ROW() -122 )), "")</f>
        <v/>
      </c>
      <c r="AK129" s="13" t="str">
        <f t="array" ref="AK129">IFERROR(INDEX(C123:C130, SMALL(IF(ISNUMBER(SEARCH("JV2",F123:F130)), ROW(F123:F130)-MIN(ROW(F123:F130))+1, ""), ROW() -122 )), "")</f>
        <v/>
      </c>
      <c r="AL129" s="13" t="str">
        <f t="array" ref="AL129">IFERROR(INDEX(D123:D130, SMALL(IF(ISNUMBER(SEARCH("JV2",F123:F130)), ROW(F123:F130)-MIN(ROW(F123:F130))+1, ""), ROW() -122 )), "")</f>
        <v/>
      </c>
      <c r="AM129" s="13" t="str">
        <f t="array" ref="AM129">IFERROR(INDEX(E123:E130, SMALL(IF(ISNUMBER(SEARCH("JV2",F123:F130)), ROW(F123:F130)-MIN(ROW(F123:F130))+1, ""), ROW() -122 )), "")</f>
        <v/>
      </c>
    </row>
    <row r="130" spans="2:39" s="13" customFormat="1" ht="15" customHeight="1">
      <c r="B130" s="21" t="s">
        <v>332</v>
      </c>
      <c r="C130" s="1"/>
      <c r="D130" s="22" t="s">
        <v>651</v>
      </c>
      <c r="E130" s="1" t="s">
        <v>652</v>
      </c>
      <c r="F130" s="94" t="s">
        <v>14</v>
      </c>
      <c r="G130" s="24"/>
      <c r="H130" s="25">
        <v>4386</v>
      </c>
      <c r="I130" s="24"/>
      <c r="J130" s="25" t="b">
        <v>0</v>
      </c>
      <c r="K130" s="19"/>
      <c r="L130" s="26"/>
      <c r="M130" s="27"/>
      <c r="AB130" s="13" t="str">
        <f t="array" ref="AB130">IFERROR(INDEX(B123:B130, SMALL(IF("V"=F123:F130, ROW(F123:F130)-MIN(ROW(F123:F130))+1, ""), ROW() -122 )), "")</f>
        <v/>
      </c>
      <c r="AC130" s="13" t="str">
        <f t="array" ref="AC130">IFERROR(INDEX(C123:C130, SMALL(IF("V"=F123:F130, ROW(F123:F130)-MIN(ROW(F123:F130))+1, ""), ROW() -122 )), "")</f>
        <v/>
      </c>
      <c r="AD130" s="13" t="str">
        <f t="array" ref="AD130">IFERROR(INDEX(D123:D130, SMALL(IF("V"=F123:F130, ROW(F123:F130)-MIN(ROW(F123:F130))+1, ""), ROW() -122 )), "")</f>
        <v/>
      </c>
      <c r="AE130" s="13" t="str">
        <f t="array" ref="AE130">IFERROR(INDEX(E123:E130, SMALL(IF("V"=F123:F130, ROW(F123:F130)-MIN(ROW(F123:F130))+1, ""), ROW() -122 )), "")</f>
        <v/>
      </c>
      <c r="AF130" s="13" t="str">
        <f t="array" ref="AF130">IFERROR(INDEX(B123:B130, SMALL(IF(ISNUMBER(SEARCH("JV1",F123:F130)), ROW(F123:F130)-MIN(ROW(F123:F130))+1, ""), ROW() -122 )), "")</f>
        <v/>
      </c>
      <c r="AG130" s="13" t="str">
        <f t="array" ref="AG130">IFERROR(INDEX(C123:C130, SMALL(IF(ISNUMBER(SEARCH("JV1",F123:F130)), ROW(F123:F130)-MIN(ROW(F123:F130))+1, ""), ROW() -122 )), "")</f>
        <v/>
      </c>
      <c r="AH130" s="13" t="str">
        <f t="array" ref="AH130">IFERROR(INDEX(D123:D130, SMALL(IF(ISNUMBER(SEARCH("JV1",F123:F130)), ROW(F123:F130)-MIN(ROW(F123:F130))+1, ""), ROW() -122 )), "")</f>
        <v/>
      </c>
      <c r="AI130" s="13" t="str">
        <f t="array" ref="AI130">IFERROR(INDEX(E123:E130, SMALL(IF(ISNUMBER(SEARCH("JV1",F123:F130)), ROW(F123:F130)-MIN(ROW(F123:F130))+1, ""), ROW() -122 )), "")</f>
        <v/>
      </c>
      <c r="AJ130" s="13" t="str">
        <f t="array" ref="AJ130">IFERROR(INDEX(B123:B130, SMALL(IF(ISNUMBER(SEARCH("JV2",F123:F130)), ROW(F123:F130)-MIN(ROW(F123:F130))+1, ""), ROW() -122 )), "")</f>
        <v/>
      </c>
      <c r="AK130" s="13" t="str">
        <f t="array" ref="AK130">IFERROR(INDEX(C123:C130, SMALL(IF(ISNUMBER(SEARCH("JV2",F123:F130)), ROW(F123:F130)-MIN(ROW(F123:F130))+1, ""), ROW() -122 )), "")</f>
        <v/>
      </c>
      <c r="AL130" s="13" t="str">
        <f t="array" ref="AL130">IFERROR(INDEX(D123:D130, SMALL(IF(ISNUMBER(SEARCH("JV2",F123:F130)), ROW(F123:F130)-MIN(ROW(F123:F130))+1, ""), ROW() -122 )), "")</f>
        <v/>
      </c>
      <c r="AM130" s="13" t="str">
        <f t="array" ref="AM130">IFERROR(INDEX(E123:E130, SMALL(IF(ISNUMBER(SEARCH("JV2",F123:F130)), ROW(F123:F130)-MIN(ROW(F123:F130))+1, ""), ROW() -122 )), "")</f>
        <v/>
      </c>
    </row>
    <row r="131" spans="2:39" s="13" customFormat="1" ht="15" customHeight="1">
      <c r="B131" s="21" t="s">
        <v>349</v>
      </c>
      <c r="C131" s="1"/>
      <c r="D131" s="22" t="s">
        <v>653</v>
      </c>
      <c r="E131" s="1" t="s">
        <v>654</v>
      </c>
      <c r="F131" s="94" t="s">
        <v>17</v>
      </c>
      <c r="G131" s="24"/>
      <c r="H131" s="25">
        <v>4399</v>
      </c>
      <c r="I131" s="24"/>
      <c r="J131" s="25" t="b">
        <v>0</v>
      </c>
      <c r="K131" s="19"/>
      <c r="L131" s="26"/>
      <c r="M131" s="27"/>
      <c r="AB131" s="13" t="str">
        <f t="array" ref="AB131">IFERROR(INDEX(B131:B146, SMALL(IF("V"=F131:F146, ROW(F131:F146)-MIN(ROW(F131:F146))+1, ""), ROW() -130 )), "")</f>
        <v>Thomas More University</v>
      </c>
      <c r="AC131" s="13">
        <f t="array" ref="AC131">IFERROR(INDEX(C131:C146, SMALL(IF("V"=F131:F146, ROW(F131:F146)-MIN(ROW(F131:F146))+1, ""), ROW() -130 )), "")</f>
        <v>0</v>
      </c>
      <c r="AD131" s="13" t="str">
        <f t="array" ref="AD131">IFERROR(INDEX(D131:D146, SMALL(IF("V"=F131:F146, ROW(F131:F146)-MIN(ROW(F131:F146))+1, ""), ROW() -130 )), "")</f>
        <v>18-93695</v>
      </c>
      <c r="AE131" s="13" t="str">
        <f t="array" ref="AE131">IFERROR(INDEX(E131:E146, SMALL(IF("V"=F131:F146, ROW(F131:F146)-MIN(ROW(F131:F146))+1, ""), ROW() -130 )), "")</f>
        <v>Clare Wolber</v>
      </c>
      <c r="AF131" s="13" t="str">
        <f t="array" ref="AF131">IFERROR(INDEX(B131:B146, SMALL(IF(ISNUMBER(SEARCH("JV1",F131:F146)), ROW(F131:F146)-MIN(ROW(F131:F146))+1, ""), ROW() -130 )), "")</f>
        <v>Thomas More University</v>
      </c>
      <c r="AG131" s="13">
        <f t="array" ref="AG131">IFERROR(INDEX(C131:C146, SMALL(IF(ISNUMBER(SEARCH("JV1",F131:F146)), ROW(F131:F146)-MIN(ROW(F131:F146))+1, ""), ROW() -130 )), "")</f>
        <v>0</v>
      </c>
      <c r="AH131" s="13" t="str">
        <f t="array" ref="AH131">IFERROR(INDEX(D131:D146, SMALL(IF(ISNUMBER(SEARCH("JV1",F131:F146)), ROW(F131:F146)-MIN(ROW(F131:F146))+1, ""), ROW() -130 )), "")</f>
        <v>17-68134</v>
      </c>
      <c r="AI131" s="13" t="str">
        <f t="array" ref="AI131">IFERROR(INDEX(E131:E146, SMALL(IF(ISNUMBER(SEARCH("JV1",F131:F146)), ROW(F131:F146)-MIN(ROW(F131:F146))+1, ""), ROW() -130 )), "")</f>
        <v>Abagayle Yates</v>
      </c>
      <c r="AJ131" s="13" t="str">
        <f t="array" ref="AJ131">IFERROR(INDEX(B131:B146, SMALL(IF(ISNUMBER(SEARCH("JV2",F131:F146)), ROW(F131:F146)-MIN(ROW(F131:F146))+1, ""), ROW() -130 )), "")</f>
        <v/>
      </c>
      <c r="AK131" s="13" t="str">
        <f t="array" ref="AK131">IFERROR(INDEX(C131:C146, SMALL(IF(ISNUMBER(SEARCH("JV2",F131:F146)), ROW(F131:F146)-MIN(ROW(F131:F146))+1, ""), ROW() -130 )), "")</f>
        <v/>
      </c>
      <c r="AL131" s="13" t="str">
        <f t="array" ref="AL131">IFERROR(INDEX(D131:D146, SMALL(IF(ISNUMBER(SEARCH("JV2",F131:F146)), ROW(F131:F146)-MIN(ROW(F131:F146))+1, ""), ROW() -130 )), "")</f>
        <v/>
      </c>
      <c r="AM131" s="13" t="str">
        <f t="array" ref="AM131">IFERROR(INDEX(E131:E146, SMALL(IF(ISNUMBER(SEARCH("JV2",F131:F146)), ROW(F131:F146)-MIN(ROW(F131:F146))+1, ""), ROW() -130 )), "")</f>
        <v/>
      </c>
    </row>
    <row r="132" spans="2:39" s="13" customFormat="1" ht="15" customHeight="1">
      <c r="B132" s="21" t="s">
        <v>349</v>
      </c>
      <c r="C132" s="1"/>
      <c r="D132" s="22" t="s">
        <v>655</v>
      </c>
      <c r="E132" s="1" t="s">
        <v>656</v>
      </c>
      <c r="F132" s="94" t="s">
        <v>30</v>
      </c>
      <c r="G132" s="24"/>
      <c r="H132" s="25">
        <v>4399</v>
      </c>
      <c r="I132" s="24"/>
      <c r="J132" s="25" t="b">
        <v>0</v>
      </c>
      <c r="K132" s="19"/>
      <c r="L132" s="26"/>
      <c r="M132" s="27"/>
      <c r="AB132" s="13" t="str">
        <f t="array" ref="AB132">IFERROR(INDEX(B131:B146, SMALL(IF("V"=F131:F146, ROW(F131:F146)-MIN(ROW(F131:F146))+1, ""), ROW() -130 )), "")</f>
        <v>Thomas More University</v>
      </c>
      <c r="AC132" s="13">
        <f t="array" ref="AC132">IFERROR(INDEX(C131:C146, SMALL(IF("V"=F131:F146, ROW(F131:F146)-MIN(ROW(F131:F146))+1, ""), ROW() -130 )), "")</f>
        <v>0</v>
      </c>
      <c r="AD132" s="13" t="str">
        <f t="array" ref="AD132">IFERROR(INDEX(D131:D146, SMALL(IF("V"=F131:F146, ROW(F131:F146)-MIN(ROW(F131:F146))+1, ""), ROW() -130 )), "")</f>
        <v>18-93677</v>
      </c>
      <c r="AE132" s="13" t="str">
        <f t="array" ref="AE132">IFERROR(INDEX(E131:E146, SMALL(IF("V"=F131:F146, ROW(F131:F146)-MIN(ROW(F131:F146))+1, ""), ROW() -130 )), "")</f>
        <v>Danielle Carle</v>
      </c>
      <c r="AF132" s="13" t="str">
        <f t="array" ref="AF132">IFERROR(INDEX(B131:B146, SMALL(IF(ISNUMBER(SEARCH("JV1",F131:F146)), ROW(F131:F146)-MIN(ROW(F131:F146))+1, ""), ROW() -130 )), "")</f>
        <v>Thomas More University</v>
      </c>
      <c r="AG132" s="13">
        <f t="array" ref="AG132">IFERROR(INDEX(C131:C146, SMALL(IF(ISNUMBER(SEARCH("JV1",F131:F146)), ROW(F131:F146)-MIN(ROW(F131:F146))+1, ""), ROW() -130 )), "")</f>
        <v>0</v>
      </c>
      <c r="AH132" s="13" t="str">
        <f t="array" ref="AH132">IFERROR(INDEX(D131:D146, SMALL(IF(ISNUMBER(SEARCH("JV1",F131:F146)), ROW(F131:F146)-MIN(ROW(F131:F146))+1, ""), ROW() -130 )), "")</f>
        <v>20-12875</v>
      </c>
      <c r="AI132" s="13" t="str">
        <f t="array" ref="AI132">IFERROR(INDEX(E131:E146, SMALL(IF(ISNUMBER(SEARCH("JV1",F131:F146)), ROW(F131:F146)-MIN(ROW(F131:F146))+1, ""), ROW() -130 )), "")</f>
        <v>Alison McDonald</v>
      </c>
      <c r="AJ132" s="13" t="str">
        <f t="array" ref="AJ132">IFERROR(INDEX(B131:B146, SMALL(IF(ISNUMBER(SEARCH("JV2",F131:F146)), ROW(F131:F146)-MIN(ROW(F131:F146))+1, ""), ROW() -130 )), "")</f>
        <v/>
      </c>
      <c r="AK132" s="13" t="str">
        <f t="array" ref="AK132">IFERROR(INDEX(C131:C146, SMALL(IF(ISNUMBER(SEARCH("JV2",F131:F146)), ROW(F131:F146)-MIN(ROW(F131:F146))+1, ""), ROW() -130 )), "")</f>
        <v/>
      </c>
      <c r="AL132" s="13" t="str">
        <f t="array" ref="AL132">IFERROR(INDEX(D131:D146, SMALL(IF(ISNUMBER(SEARCH("JV2",F131:F146)), ROW(F131:F146)-MIN(ROW(F131:F146))+1, ""), ROW() -130 )), "")</f>
        <v/>
      </c>
      <c r="AM132" s="13" t="str">
        <f t="array" ref="AM132">IFERROR(INDEX(E131:E146, SMALL(IF(ISNUMBER(SEARCH("JV2",F131:F146)), ROW(F131:F146)-MIN(ROW(F131:F146))+1, ""), ROW() -130 )), "")</f>
        <v/>
      </c>
    </row>
    <row r="133" spans="2:39" s="13" customFormat="1" ht="15" customHeight="1">
      <c r="B133" s="21" t="s">
        <v>349</v>
      </c>
      <c r="C133" s="1"/>
      <c r="D133" s="22" t="s">
        <v>657</v>
      </c>
      <c r="E133" s="1" t="s">
        <v>658</v>
      </c>
      <c r="F133" s="94" t="s">
        <v>17</v>
      </c>
      <c r="G133" s="24"/>
      <c r="H133" s="25">
        <v>4399</v>
      </c>
      <c r="I133" s="24"/>
      <c r="J133" s="25" t="b">
        <v>0</v>
      </c>
      <c r="K133" s="19"/>
      <c r="L133" s="26"/>
      <c r="M133" s="27"/>
      <c r="AB133" s="13" t="str">
        <f t="array" ref="AB133">IFERROR(INDEX(B131:B146, SMALL(IF("V"=F131:F146, ROW(F131:F146)-MIN(ROW(F131:F146))+1, ""), ROW() -130 )), "")</f>
        <v>Thomas More University</v>
      </c>
      <c r="AC133" s="13">
        <f t="array" ref="AC133">IFERROR(INDEX(C131:C146, SMALL(IF("V"=F131:F146, ROW(F131:F146)-MIN(ROW(F131:F146))+1, ""), ROW() -130 )), "")</f>
        <v>0</v>
      </c>
      <c r="AD133" s="13" t="str">
        <f t="array" ref="AD133">IFERROR(INDEX(D131:D146, SMALL(IF("V"=F131:F146, ROW(F131:F146)-MIN(ROW(F131:F146))+1, ""), ROW() -130 )), "")</f>
        <v>11-44605</v>
      </c>
      <c r="AE133" s="13" t="str">
        <f t="array" ref="AE133">IFERROR(INDEX(E131:E146, SMALL(IF("V"=F131:F146, ROW(F131:F146)-MIN(ROW(F131:F146))+1, ""), ROW() -130 )), "")</f>
        <v>Jaya Jensen</v>
      </c>
      <c r="AF133" s="13" t="str">
        <f t="array" ref="AF133">IFERROR(INDEX(B131:B146, SMALL(IF(ISNUMBER(SEARCH("JV1",F131:F146)), ROW(F131:F146)-MIN(ROW(F131:F146))+1, ""), ROW() -130 )), "")</f>
        <v>Thomas More University</v>
      </c>
      <c r="AG133" s="13">
        <f t="array" ref="AG133">IFERROR(INDEX(C131:C146, SMALL(IF(ISNUMBER(SEARCH("JV1",F131:F146)), ROW(F131:F146)-MIN(ROW(F131:F146))+1, ""), ROW() -130 )), "")</f>
        <v>0</v>
      </c>
      <c r="AH133" s="13" t="str">
        <f t="array" ref="AH133">IFERROR(INDEX(D131:D146, SMALL(IF(ISNUMBER(SEARCH("JV1",F131:F146)), ROW(F131:F146)-MIN(ROW(F131:F146))+1, ""), ROW() -130 )), "")</f>
        <v>18-4772</v>
      </c>
      <c r="AI133" s="13" t="str">
        <f t="array" ref="AI133">IFERROR(INDEX(E131:E146, SMALL(IF(ISNUMBER(SEARCH("JV1",F131:F146)), ROW(F131:F146)-MIN(ROW(F131:F146))+1, ""), ROW() -130 )), "")</f>
        <v>Margaret Rohlfs</v>
      </c>
      <c r="AJ133" s="13" t="str">
        <f t="array" ref="AJ133">IFERROR(INDEX(B131:B146, SMALL(IF(ISNUMBER(SEARCH("JV2",F131:F146)), ROW(F131:F146)-MIN(ROW(F131:F146))+1, ""), ROW() -130 )), "")</f>
        <v/>
      </c>
      <c r="AK133" s="13" t="str">
        <f t="array" ref="AK133">IFERROR(INDEX(C131:C146, SMALL(IF(ISNUMBER(SEARCH("JV2",F131:F146)), ROW(F131:F146)-MIN(ROW(F131:F146))+1, ""), ROW() -130 )), "")</f>
        <v/>
      </c>
      <c r="AL133" s="13" t="str">
        <f t="array" ref="AL133">IFERROR(INDEX(D131:D146, SMALL(IF(ISNUMBER(SEARCH("JV2",F131:F146)), ROW(F131:F146)-MIN(ROW(F131:F146))+1, ""), ROW() -130 )), "")</f>
        <v/>
      </c>
      <c r="AM133" s="13" t="str">
        <f t="array" ref="AM133">IFERROR(INDEX(E131:E146, SMALL(IF(ISNUMBER(SEARCH("JV2",F131:F146)), ROW(F131:F146)-MIN(ROW(F131:F146))+1, ""), ROW() -130 )), "")</f>
        <v/>
      </c>
    </row>
    <row r="134" spans="2:39" s="13" customFormat="1" ht="15" customHeight="1">
      <c r="B134" s="21" t="s">
        <v>349</v>
      </c>
      <c r="C134" s="1"/>
      <c r="D134" s="22" t="s">
        <v>659</v>
      </c>
      <c r="E134" s="1" t="s">
        <v>660</v>
      </c>
      <c r="F134" s="94" t="s">
        <v>30</v>
      </c>
      <c r="G134" s="24"/>
      <c r="H134" s="25">
        <v>4399</v>
      </c>
      <c r="I134" s="24"/>
      <c r="J134" s="25" t="b">
        <v>0</v>
      </c>
      <c r="K134" s="19"/>
      <c r="L134" s="26"/>
      <c r="M134" s="27"/>
      <c r="AB134" s="13" t="str">
        <f t="array" ref="AB134">IFERROR(INDEX(B131:B146, SMALL(IF("V"=F131:F146, ROW(F131:F146)-MIN(ROW(F131:F146))+1, ""), ROW() -130 )), "")</f>
        <v>Thomas More University</v>
      </c>
      <c r="AC134" s="13">
        <f t="array" ref="AC134">IFERROR(INDEX(C131:C146, SMALL(IF("V"=F131:F146, ROW(F131:F146)-MIN(ROW(F131:F146))+1, ""), ROW() -130 )), "")</f>
        <v>0</v>
      </c>
      <c r="AD134" s="13" t="str">
        <f t="array" ref="AD134">IFERROR(INDEX(D131:D146, SMALL(IF("V"=F131:F146, ROW(F131:F146)-MIN(ROW(F131:F146))+1, ""), ROW() -130 )), "")</f>
        <v>20-12859</v>
      </c>
      <c r="AE134" s="13" t="str">
        <f t="array" ref="AE134">IFERROR(INDEX(E131:E146, SMALL(IF("V"=F131:F146, ROW(F131:F146)-MIN(ROW(F131:F146))+1, ""), ROW() -130 )), "")</f>
        <v>Madison Littleman</v>
      </c>
      <c r="AF134" s="13" t="str">
        <f t="array" ref="AF134">IFERROR(INDEX(B131:B146, SMALL(IF(ISNUMBER(SEARCH("JV1",F131:F146)), ROW(F131:F146)-MIN(ROW(F131:F146))+1, ""), ROW() -130 )), "")</f>
        <v>Thomas More University</v>
      </c>
      <c r="AG134" s="13">
        <f t="array" ref="AG134">IFERROR(INDEX(C131:C146, SMALL(IF(ISNUMBER(SEARCH("JV1",F131:F146)), ROW(F131:F146)-MIN(ROW(F131:F146))+1, ""), ROW() -130 )), "")</f>
        <v>0</v>
      </c>
      <c r="AH134" s="13" t="str">
        <f t="array" ref="AH134">IFERROR(INDEX(D131:D146, SMALL(IF(ISNUMBER(SEARCH("JV1",F131:F146)), ROW(F131:F146)-MIN(ROW(F131:F146))+1, ""), ROW() -130 )), "")</f>
        <v>11-494522</v>
      </c>
      <c r="AI134" s="13" t="str">
        <f t="array" ref="AI134">IFERROR(INDEX(E131:E146, SMALL(IF(ISNUMBER(SEARCH("JV1",F131:F146)), ROW(F131:F146)-MIN(ROW(F131:F146))+1, ""), ROW() -130 )), "")</f>
        <v>Savannah McDonald</v>
      </c>
      <c r="AJ134" s="13" t="str">
        <f t="array" ref="AJ134">IFERROR(INDEX(B131:B146, SMALL(IF(ISNUMBER(SEARCH("JV2",F131:F146)), ROW(F131:F146)-MIN(ROW(F131:F146))+1, ""), ROW() -130 )), "")</f>
        <v/>
      </c>
      <c r="AK134" s="13" t="str">
        <f t="array" ref="AK134">IFERROR(INDEX(C131:C146, SMALL(IF(ISNUMBER(SEARCH("JV2",F131:F146)), ROW(F131:F146)-MIN(ROW(F131:F146))+1, ""), ROW() -130 )), "")</f>
        <v/>
      </c>
      <c r="AL134" s="13" t="str">
        <f t="array" ref="AL134">IFERROR(INDEX(D131:D146, SMALL(IF(ISNUMBER(SEARCH("JV2",F131:F146)), ROW(F131:F146)-MIN(ROW(F131:F146))+1, ""), ROW() -130 )), "")</f>
        <v/>
      </c>
      <c r="AM134" s="13" t="str">
        <f t="array" ref="AM134">IFERROR(INDEX(E131:E146, SMALL(IF(ISNUMBER(SEARCH("JV2",F131:F146)), ROW(F131:F146)-MIN(ROW(F131:F146))+1, ""), ROW() -130 )), "")</f>
        <v/>
      </c>
    </row>
    <row r="135" spans="2:39" s="13" customFormat="1" ht="15" customHeight="1">
      <c r="B135" s="21" t="s">
        <v>349</v>
      </c>
      <c r="C135" s="1"/>
      <c r="D135" s="22" t="s">
        <v>661</v>
      </c>
      <c r="E135" s="1" t="s">
        <v>662</v>
      </c>
      <c r="F135" s="94" t="s">
        <v>30</v>
      </c>
      <c r="G135" s="24"/>
      <c r="H135" s="25">
        <v>4399</v>
      </c>
      <c r="I135" s="24"/>
      <c r="J135" s="25" t="b">
        <v>0</v>
      </c>
      <c r="K135" s="19"/>
      <c r="L135" s="26"/>
      <c r="M135" s="27"/>
      <c r="AB135" s="13" t="str">
        <f t="array" ref="AB135">IFERROR(INDEX(B131:B146, SMALL(IF("V"=F131:F146, ROW(F131:F146)-MIN(ROW(F131:F146))+1, ""), ROW() -130 )), "")</f>
        <v>Thomas More University</v>
      </c>
      <c r="AC135" s="13">
        <f t="array" ref="AC135">IFERROR(INDEX(C131:C146, SMALL(IF("V"=F131:F146, ROW(F131:F146)-MIN(ROW(F131:F146))+1, ""), ROW() -130 )), "")</f>
        <v>0</v>
      </c>
      <c r="AD135" s="13" t="str">
        <f t="array" ref="AD135">IFERROR(INDEX(D131:D146, SMALL(IF("V"=F131:F146, ROW(F131:F146)-MIN(ROW(F131:F146))+1, ""), ROW() -130 )), "")</f>
        <v>18-95353</v>
      </c>
      <c r="AE135" s="13" t="str">
        <f t="array" ref="AE135">IFERROR(INDEX(E131:E146, SMALL(IF("V"=F131:F146, ROW(F131:F146)-MIN(ROW(F131:F146))+1, ""), ROW() -130 )), "")</f>
        <v>Maycie Merritt</v>
      </c>
      <c r="AF135" s="13" t="str">
        <f t="array" ref="AF135">IFERROR(INDEX(B131:B146, SMALL(IF(ISNUMBER(SEARCH("JV1",F131:F146)), ROW(F131:F146)-MIN(ROW(F131:F146))+1, ""), ROW() -130 )), "")</f>
        <v/>
      </c>
      <c r="AG135" s="13" t="str">
        <f t="array" ref="AG135">IFERROR(INDEX(C131:C146, SMALL(IF(ISNUMBER(SEARCH("JV1",F131:F146)), ROW(F131:F146)-MIN(ROW(F131:F146))+1, ""), ROW() -130 )), "")</f>
        <v/>
      </c>
      <c r="AH135" s="13" t="str">
        <f t="array" ref="AH135">IFERROR(INDEX(D131:D146, SMALL(IF(ISNUMBER(SEARCH("JV1",F131:F146)), ROW(F131:F146)-MIN(ROW(F131:F146))+1, ""), ROW() -130 )), "")</f>
        <v/>
      </c>
      <c r="AI135" s="13" t="str">
        <f t="array" ref="AI135">IFERROR(INDEX(E131:E146, SMALL(IF(ISNUMBER(SEARCH("JV1",F131:F146)), ROW(F131:F146)-MIN(ROW(F131:F146))+1, ""), ROW() -130 )), "")</f>
        <v/>
      </c>
      <c r="AJ135" s="13" t="str">
        <f t="array" ref="AJ135">IFERROR(INDEX(B131:B146, SMALL(IF(ISNUMBER(SEARCH("JV2",F131:F146)), ROW(F131:F146)-MIN(ROW(F131:F146))+1, ""), ROW() -130 )), "")</f>
        <v/>
      </c>
      <c r="AK135" s="13" t="str">
        <f t="array" ref="AK135">IFERROR(INDEX(C131:C146, SMALL(IF(ISNUMBER(SEARCH("JV2",F131:F146)), ROW(F131:F146)-MIN(ROW(F131:F146))+1, ""), ROW() -130 )), "")</f>
        <v/>
      </c>
      <c r="AL135" s="13" t="str">
        <f t="array" ref="AL135">IFERROR(INDEX(D131:D146, SMALL(IF(ISNUMBER(SEARCH("JV2",F131:F146)), ROW(F131:F146)-MIN(ROW(F131:F146))+1, ""), ROW() -130 )), "")</f>
        <v/>
      </c>
      <c r="AM135" s="13" t="str">
        <f t="array" ref="AM135">IFERROR(INDEX(E131:E146, SMALL(IF(ISNUMBER(SEARCH("JV2",F131:F146)), ROW(F131:F146)-MIN(ROW(F131:F146))+1, ""), ROW() -130 )), "")</f>
        <v/>
      </c>
    </row>
    <row r="136" spans="2:39" s="13" customFormat="1" ht="15" customHeight="1">
      <c r="B136" s="21" t="s">
        <v>349</v>
      </c>
      <c r="C136" s="1"/>
      <c r="D136" s="22" t="s">
        <v>663</v>
      </c>
      <c r="E136" s="1" t="s">
        <v>664</v>
      </c>
      <c r="F136" s="94" t="s">
        <v>14</v>
      </c>
      <c r="G136" s="24"/>
      <c r="H136" s="25">
        <v>4399</v>
      </c>
      <c r="I136" s="24"/>
      <c r="J136" s="25" t="b">
        <v>0</v>
      </c>
      <c r="K136" s="19"/>
      <c r="L136" s="26"/>
      <c r="M136" s="27"/>
      <c r="AB136" s="13" t="str">
        <f t="array" ref="AB136">IFERROR(INDEX(B131:B146, SMALL(IF("V"=F131:F146, ROW(F131:F146)-MIN(ROW(F131:F146))+1, ""), ROW() -130 )), "")</f>
        <v/>
      </c>
      <c r="AC136" s="13" t="str">
        <f t="array" ref="AC136">IFERROR(INDEX(C131:C146, SMALL(IF("V"=F131:F146, ROW(F131:F146)-MIN(ROW(F131:F146))+1, ""), ROW() -130 )), "")</f>
        <v/>
      </c>
      <c r="AD136" s="13" t="str">
        <f t="array" ref="AD136">IFERROR(INDEX(D131:D146, SMALL(IF("V"=F131:F146, ROW(F131:F146)-MIN(ROW(F131:F146))+1, ""), ROW() -130 )), "")</f>
        <v/>
      </c>
      <c r="AE136" s="13" t="str">
        <f t="array" ref="AE136">IFERROR(INDEX(E131:E146, SMALL(IF("V"=F131:F146, ROW(F131:F146)-MIN(ROW(F131:F146))+1, ""), ROW() -130 )), "")</f>
        <v/>
      </c>
      <c r="AF136" s="13" t="str">
        <f t="array" ref="AF136">IFERROR(INDEX(B131:B146, SMALL(IF(ISNUMBER(SEARCH("JV1",F131:F146)), ROW(F131:F146)-MIN(ROW(F131:F146))+1, ""), ROW() -130 )), "")</f>
        <v/>
      </c>
      <c r="AG136" s="13" t="str">
        <f t="array" ref="AG136">IFERROR(INDEX(C131:C146, SMALL(IF(ISNUMBER(SEARCH("JV1",F131:F146)), ROW(F131:F146)-MIN(ROW(F131:F146))+1, ""), ROW() -130 )), "")</f>
        <v/>
      </c>
      <c r="AH136" s="13" t="str">
        <f t="array" ref="AH136">IFERROR(INDEX(D131:D146, SMALL(IF(ISNUMBER(SEARCH("JV1",F131:F146)), ROW(F131:F146)-MIN(ROW(F131:F146))+1, ""), ROW() -130 )), "")</f>
        <v/>
      </c>
      <c r="AI136" s="13" t="str">
        <f t="array" ref="AI136">IFERROR(INDEX(E131:E146, SMALL(IF(ISNUMBER(SEARCH("JV1",F131:F146)), ROW(F131:F146)-MIN(ROW(F131:F146))+1, ""), ROW() -130 )), "")</f>
        <v/>
      </c>
      <c r="AJ136" s="13" t="str">
        <f t="array" ref="AJ136">IFERROR(INDEX(B131:B146, SMALL(IF(ISNUMBER(SEARCH("JV2",F131:F146)), ROW(F131:F146)-MIN(ROW(F131:F146))+1, ""), ROW() -130 )), "")</f>
        <v/>
      </c>
      <c r="AK136" s="13" t="str">
        <f t="array" ref="AK136">IFERROR(INDEX(C131:C146, SMALL(IF(ISNUMBER(SEARCH("JV2",F131:F146)), ROW(F131:F146)-MIN(ROW(F131:F146))+1, ""), ROW() -130 )), "")</f>
        <v/>
      </c>
      <c r="AL136" s="13" t="str">
        <f t="array" ref="AL136">IFERROR(INDEX(D131:D146, SMALL(IF(ISNUMBER(SEARCH("JV2",F131:F146)), ROW(F131:F146)-MIN(ROW(F131:F146))+1, ""), ROW() -130 )), "")</f>
        <v/>
      </c>
      <c r="AM136" s="13" t="str">
        <f t="array" ref="AM136">IFERROR(INDEX(E131:E146, SMALL(IF(ISNUMBER(SEARCH("JV2",F131:F146)), ROW(F131:F146)-MIN(ROW(F131:F146))+1, ""), ROW() -130 )), "")</f>
        <v/>
      </c>
    </row>
    <row r="137" spans="2:39" s="13" customFormat="1" ht="15" customHeight="1">
      <c r="B137" s="21" t="s">
        <v>349</v>
      </c>
      <c r="C137" s="1"/>
      <c r="D137" s="22" t="s">
        <v>665</v>
      </c>
      <c r="E137" s="1" t="s">
        <v>666</v>
      </c>
      <c r="F137" s="94" t="s">
        <v>14</v>
      </c>
      <c r="G137" s="24"/>
      <c r="H137" s="25">
        <v>4399</v>
      </c>
      <c r="I137" s="24"/>
      <c r="J137" s="25" t="b">
        <v>0</v>
      </c>
      <c r="K137" s="19"/>
      <c r="L137" s="26"/>
      <c r="M137" s="27"/>
      <c r="AB137" s="13" t="str">
        <f t="array" ref="AB137">IFERROR(INDEX(B131:B146, SMALL(IF("V"=F131:F146, ROW(F131:F146)-MIN(ROW(F131:F146))+1, ""), ROW() -130 )), "")</f>
        <v/>
      </c>
      <c r="AC137" s="13" t="str">
        <f t="array" ref="AC137">IFERROR(INDEX(C131:C146, SMALL(IF("V"=F131:F146, ROW(F131:F146)-MIN(ROW(F131:F146))+1, ""), ROW() -130 )), "")</f>
        <v/>
      </c>
      <c r="AD137" s="13" t="str">
        <f t="array" ref="AD137">IFERROR(INDEX(D131:D146, SMALL(IF("V"=F131:F146, ROW(F131:F146)-MIN(ROW(F131:F146))+1, ""), ROW() -130 )), "")</f>
        <v/>
      </c>
      <c r="AE137" s="13" t="str">
        <f t="array" ref="AE137">IFERROR(INDEX(E131:E146, SMALL(IF("V"=F131:F146, ROW(F131:F146)-MIN(ROW(F131:F146))+1, ""), ROW() -130 )), "")</f>
        <v/>
      </c>
      <c r="AF137" s="13" t="str">
        <f t="array" ref="AF137">IFERROR(INDEX(B131:B146, SMALL(IF(ISNUMBER(SEARCH("JV1",F131:F146)), ROW(F131:F146)-MIN(ROW(F131:F146))+1, ""), ROW() -130 )), "")</f>
        <v/>
      </c>
      <c r="AG137" s="13" t="str">
        <f t="array" ref="AG137">IFERROR(INDEX(C131:C146, SMALL(IF(ISNUMBER(SEARCH("JV1",F131:F146)), ROW(F131:F146)-MIN(ROW(F131:F146))+1, ""), ROW() -130 )), "")</f>
        <v/>
      </c>
      <c r="AH137" s="13" t="str">
        <f t="array" ref="AH137">IFERROR(INDEX(D131:D146, SMALL(IF(ISNUMBER(SEARCH("JV1",F131:F146)), ROW(F131:F146)-MIN(ROW(F131:F146))+1, ""), ROW() -130 )), "")</f>
        <v/>
      </c>
      <c r="AI137" s="13" t="str">
        <f t="array" ref="AI137">IFERROR(INDEX(E131:E146, SMALL(IF(ISNUMBER(SEARCH("JV1",F131:F146)), ROW(F131:F146)-MIN(ROW(F131:F146))+1, ""), ROW() -130 )), "")</f>
        <v/>
      </c>
      <c r="AJ137" s="13" t="str">
        <f t="array" ref="AJ137">IFERROR(INDEX(B131:B146, SMALL(IF(ISNUMBER(SEARCH("JV2",F131:F146)), ROW(F131:F146)-MIN(ROW(F131:F146))+1, ""), ROW() -130 )), "")</f>
        <v/>
      </c>
      <c r="AK137" s="13" t="str">
        <f t="array" ref="AK137">IFERROR(INDEX(C131:C146, SMALL(IF(ISNUMBER(SEARCH("JV2",F131:F146)), ROW(F131:F146)-MIN(ROW(F131:F146))+1, ""), ROW() -130 )), "")</f>
        <v/>
      </c>
      <c r="AL137" s="13" t="str">
        <f t="array" ref="AL137">IFERROR(INDEX(D131:D146, SMALL(IF(ISNUMBER(SEARCH("JV2",F131:F146)), ROW(F131:F146)-MIN(ROW(F131:F146))+1, ""), ROW() -130 )), "")</f>
        <v/>
      </c>
      <c r="AM137" s="13" t="str">
        <f t="array" ref="AM137">IFERROR(INDEX(E131:E146, SMALL(IF(ISNUMBER(SEARCH("JV2",F131:F146)), ROW(F131:F146)-MIN(ROW(F131:F146))+1, ""), ROW() -130 )), "")</f>
        <v/>
      </c>
    </row>
    <row r="138" spans="2:39" s="13" customFormat="1" ht="15" customHeight="1">
      <c r="B138" s="21" t="s">
        <v>349</v>
      </c>
      <c r="C138" s="1"/>
      <c r="D138" s="22" t="s">
        <v>667</v>
      </c>
      <c r="E138" s="1" t="s">
        <v>668</v>
      </c>
      <c r="F138" s="94" t="s">
        <v>14</v>
      </c>
      <c r="G138" s="24"/>
      <c r="H138" s="25">
        <v>4399</v>
      </c>
      <c r="I138" s="24"/>
      <c r="J138" s="25" t="b">
        <v>0</v>
      </c>
      <c r="K138" s="19"/>
      <c r="L138" s="26"/>
      <c r="M138" s="27"/>
      <c r="AB138" s="13" t="str">
        <f t="array" ref="AB138">IFERROR(INDEX(B131:B146, SMALL(IF("V"=F131:F146, ROW(F131:F146)-MIN(ROW(F131:F146))+1, ""), ROW() -130 )), "")</f>
        <v/>
      </c>
      <c r="AC138" s="13" t="str">
        <f t="array" ref="AC138">IFERROR(INDEX(C131:C146, SMALL(IF("V"=F131:F146, ROW(F131:F146)-MIN(ROW(F131:F146))+1, ""), ROW() -130 )), "")</f>
        <v/>
      </c>
      <c r="AD138" s="13" t="str">
        <f t="array" ref="AD138">IFERROR(INDEX(D131:D146, SMALL(IF("V"=F131:F146, ROW(F131:F146)-MIN(ROW(F131:F146))+1, ""), ROW() -130 )), "")</f>
        <v/>
      </c>
      <c r="AE138" s="13" t="str">
        <f t="array" ref="AE138">IFERROR(INDEX(E131:E146, SMALL(IF("V"=F131:F146, ROW(F131:F146)-MIN(ROW(F131:F146))+1, ""), ROW() -130 )), "")</f>
        <v/>
      </c>
      <c r="AF138" s="13" t="str">
        <f t="array" ref="AF138">IFERROR(INDEX(B131:B146, SMALL(IF(ISNUMBER(SEARCH("JV1",F131:F146)), ROW(F131:F146)-MIN(ROW(F131:F146))+1, ""), ROW() -130 )), "")</f>
        <v/>
      </c>
      <c r="AG138" s="13" t="str">
        <f t="array" ref="AG138">IFERROR(INDEX(C131:C146, SMALL(IF(ISNUMBER(SEARCH("JV1",F131:F146)), ROW(F131:F146)-MIN(ROW(F131:F146))+1, ""), ROW() -130 )), "")</f>
        <v/>
      </c>
      <c r="AH138" s="13" t="str">
        <f t="array" ref="AH138">IFERROR(INDEX(D131:D146, SMALL(IF(ISNUMBER(SEARCH("JV1",F131:F146)), ROW(F131:F146)-MIN(ROW(F131:F146))+1, ""), ROW() -130 )), "")</f>
        <v/>
      </c>
      <c r="AI138" s="13" t="str">
        <f t="array" ref="AI138">IFERROR(INDEX(E131:E146, SMALL(IF(ISNUMBER(SEARCH("JV1",F131:F146)), ROW(F131:F146)-MIN(ROW(F131:F146))+1, ""), ROW() -130 )), "")</f>
        <v/>
      </c>
      <c r="AJ138" s="13" t="str">
        <f t="array" ref="AJ138">IFERROR(INDEX(B131:B146, SMALL(IF(ISNUMBER(SEARCH("JV2",F131:F146)), ROW(F131:F146)-MIN(ROW(F131:F146))+1, ""), ROW() -130 )), "")</f>
        <v/>
      </c>
      <c r="AK138" s="13" t="str">
        <f t="array" ref="AK138">IFERROR(INDEX(C131:C146, SMALL(IF(ISNUMBER(SEARCH("JV2",F131:F146)), ROW(F131:F146)-MIN(ROW(F131:F146))+1, ""), ROW() -130 )), "")</f>
        <v/>
      </c>
      <c r="AL138" s="13" t="str">
        <f t="array" ref="AL138">IFERROR(INDEX(D131:D146, SMALL(IF(ISNUMBER(SEARCH("JV2",F131:F146)), ROW(F131:F146)-MIN(ROW(F131:F146))+1, ""), ROW() -130 )), "")</f>
        <v/>
      </c>
      <c r="AM138" s="13" t="str">
        <f t="array" ref="AM138">IFERROR(INDEX(E131:E146, SMALL(IF(ISNUMBER(SEARCH("JV2",F131:F146)), ROW(F131:F146)-MIN(ROW(F131:F146))+1, ""), ROW() -130 )), "")</f>
        <v/>
      </c>
    </row>
    <row r="139" spans="2:39" s="13" customFormat="1" ht="15" customHeight="1">
      <c r="B139" s="21" t="s">
        <v>349</v>
      </c>
      <c r="C139" s="1"/>
      <c r="D139" s="22" t="s">
        <v>669</v>
      </c>
      <c r="E139" s="1" t="s">
        <v>670</v>
      </c>
      <c r="F139" s="94" t="s">
        <v>30</v>
      </c>
      <c r="G139" s="24"/>
      <c r="H139" s="25">
        <v>4399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349</v>
      </c>
      <c r="C140" s="1"/>
      <c r="D140" s="22" t="s">
        <v>671</v>
      </c>
      <c r="E140" s="1" t="s">
        <v>672</v>
      </c>
      <c r="F140" s="94" t="s">
        <v>30</v>
      </c>
      <c r="G140" s="24"/>
      <c r="H140" s="25">
        <v>4399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349</v>
      </c>
      <c r="C141" s="1"/>
      <c r="D141" s="22" t="s">
        <v>673</v>
      </c>
      <c r="E141" s="1" t="s">
        <v>674</v>
      </c>
      <c r="F141" s="94" t="s">
        <v>14</v>
      </c>
      <c r="G141" s="24"/>
      <c r="H141" s="25">
        <v>4399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349</v>
      </c>
      <c r="C142" s="1"/>
      <c r="D142" s="22" t="s">
        <v>675</v>
      </c>
      <c r="E142" s="1" t="s">
        <v>676</v>
      </c>
      <c r="F142" s="94" t="s">
        <v>17</v>
      </c>
      <c r="G142" s="24"/>
      <c r="H142" s="25">
        <v>4399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349</v>
      </c>
      <c r="C143" s="1"/>
      <c r="D143" s="22" t="s">
        <v>677</v>
      </c>
      <c r="E143" s="1" t="s">
        <v>678</v>
      </c>
      <c r="F143" s="94" t="s">
        <v>14</v>
      </c>
      <c r="G143" s="24"/>
      <c r="H143" s="25">
        <v>4399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349</v>
      </c>
      <c r="C144" s="1"/>
      <c r="D144" s="22" t="s">
        <v>679</v>
      </c>
      <c r="E144" s="1" t="s">
        <v>680</v>
      </c>
      <c r="F144" s="94" t="s">
        <v>30</v>
      </c>
      <c r="G144" s="24"/>
      <c r="H144" s="25">
        <v>4399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349</v>
      </c>
      <c r="C145" s="1"/>
      <c r="D145" s="22" t="s">
        <v>681</v>
      </c>
      <c r="E145" s="1" t="s">
        <v>682</v>
      </c>
      <c r="F145" s="94" t="s">
        <v>17</v>
      </c>
      <c r="G145" s="24"/>
      <c r="H145" s="25">
        <v>4399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349</v>
      </c>
      <c r="C146" s="1"/>
      <c r="D146" s="22" t="s">
        <v>683</v>
      </c>
      <c r="E146" s="1" t="s">
        <v>684</v>
      </c>
      <c r="F146" s="94" t="s">
        <v>30</v>
      </c>
      <c r="G146" s="24"/>
      <c r="H146" s="25">
        <v>4399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384</v>
      </c>
      <c r="C147" s="1"/>
      <c r="D147" s="22" t="s">
        <v>685</v>
      </c>
      <c r="E147" s="1" t="s">
        <v>686</v>
      </c>
      <c r="F147" s="94" t="s">
        <v>14</v>
      </c>
      <c r="G147" s="24"/>
      <c r="H147" s="25">
        <v>3103</v>
      </c>
      <c r="I147" s="24"/>
      <c r="J147" s="25" t="b">
        <v>0</v>
      </c>
      <c r="K147" s="19"/>
      <c r="L147" s="26"/>
      <c r="M147" s="27"/>
      <c r="AB147" s="13" t="str">
        <f t="array" ref="AB147">IFERROR(INDEX(B147:B154, SMALL(IF("V"=F147:F154, ROW(F147:F154)-MIN(ROW(F147:F154))+1, ""), ROW() -146 )), "")</f>
        <v>Union College</v>
      </c>
      <c r="AC147" s="13">
        <f t="array" ref="AC147">IFERROR(INDEX(C147:C154, SMALL(IF("V"=F147:F154, ROW(F147:F154)-MIN(ROW(F147:F154))+1, ""), ROW() -146 )), "")</f>
        <v>0</v>
      </c>
      <c r="AD147" s="13" t="str">
        <f t="array" ref="AD147">IFERROR(INDEX(D147:D154, SMALL(IF("V"=F147:F154, ROW(F147:F154)-MIN(ROW(F147:F154))+1, ""), ROW() -146 )), "")</f>
        <v>7914-44517</v>
      </c>
      <c r="AE147" s="13" t="str">
        <f t="array" ref="AE147">IFERROR(INDEX(E147:E154, SMALL(IF("V"=F147:F154, ROW(F147:F154)-MIN(ROW(F147:F154))+1, ""), ROW() -146 )), "")</f>
        <v>Anne Levasseur</v>
      </c>
      <c r="AF147" s="13" t="str">
        <f t="array" ref="AF147">IFERROR(INDEX(B147:B154, SMALL(IF(ISNUMBER(SEARCH("JV1",F147:F154)), ROW(F147:F154)-MIN(ROW(F147:F154))+1, ""), ROW() -146 )), "")</f>
        <v/>
      </c>
      <c r="AG147" s="13" t="str">
        <f t="array" ref="AG147">IFERROR(INDEX(C147:C154, SMALL(IF(ISNUMBER(SEARCH("JV1",F147:F154)), ROW(F147:F154)-MIN(ROW(F147:F154))+1, ""), ROW() -146 )), "")</f>
        <v/>
      </c>
      <c r="AH147" s="13" t="str">
        <f t="array" ref="AH147">IFERROR(INDEX(D147:D154, SMALL(IF(ISNUMBER(SEARCH("JV1",F147:F154)), ROW(F147:F154)-MIN(ROW(F147:F154))+1, ""), ROW() -146 )), "")</f>
        <v/>
      </c>
      <c r="AI147" s="13" t="str">
        <f t="array" ref="AI147">IFERROR(INDEX(E147:E154, SMALL(IF(ISNUMBER(SEARCH("JV1",F147:F154)), ROW(F147:F154)-MIN(ROW(F147:F154))+1, ""), ROW() -146 )), "")</f>
        <v/>
      </c>
      <c r="AJ147" s="13" t="str">
        <f t="array" ref="AJ147">IFERROR(INDEX(B147:B154, SMALL(IF(ISNUMBER(SEARCH("JV2",F147:F154)), ROW(F147:F154)-MIN(ROW(F147:F154))+1, ""), ROW() -146 )), "")</f>
        <v/>
      </c>
      <c r="AK147" s="13" t="str">
        <f t="array" ref="AK147">IFERROR(INDEX(C147:C154, SMALL(IF(ISNUMBER(SEARCH("JV2",F147:F154)), ROW(F147:F154)-MIN(ROW(F147:F154))+1, ""), ROW() -146 )), "")</f>
        <v/>
      </c>
      <c r="AL147" s="13" t="str">
        <f t="array" ref="AL147">IFERROR(INDEX(D147:D154, SMALL(IF(ISNUMBER(SEARCH("JV2",F147:F154)), ROW(F147:F154)-MIN(ROW(F147:F154))+1, ""), ROW() -146 )), "")</f>
        <v/>
      </c>
      <c r="AM147" s="13" t="str">
        <f t="array" ref="AM147">IFERROR(INDEX(E147:E154, SMALL(IF(ISNUMBER(SEARCH("JV2",F147:F154)), ROW(F147:F154)-MIN(ROW(F147:F154))+1, ""), ROW() -146 )), "")</f>
        <v/>
      </c>
    </row>
    <row r="148" spans="2:39" s="13" customFormat="1" ht="15" customHeight="1">
      <c r="B148" s="21" t="s">
        <v>384</v>
      </c>
      <c r="C148" s="1"/>
      <c r="D148" s="22" t="s">
        <v>687</v>
      </c>
      <c r="E148" s="1" t="s">
        <v>688</v>
      </c>
      <c r="F148" s="94" t="s">
        <v>14</v>
      </c>
      <c r="G148" s="24"/>
      <c r="H148" s="25">
        <v>3103</v>
      </c>
      <c r="I148" s="24"/>
      <c r="J148" s="25" t="b">
        <v>0</v>
      </c>
      <c r="K148" s="19"/>
      <c r="L148" s="26"/>
      <c r="M148" s="27"/>
      <c r="AB148" s="13" t="str">
        <f t="array" ref="AB148">IFERROR(INDEX(B147:B154, SMALL(IF("V"=F147:F154, ROW(F147:F154)-MIN(ROW(F147:F154))+1, ""), ROW() -146 )), "")</f>
        <v>Union College</v>
      </c>
      <c r="AC148" s="13">
        <f t="array" ref="AC148">IFERROR(INDEX(C147:C154, SMALL(IF("V"=F147:F154, ROW(F147:F154)-MIN(ROW(F147:F154))+1, ""), ROW() -146 )), "")</f>
        <v>0</v>
      </c>
      <c r="AD148" s="13" t="str">
        <f t="array" ref="AD148">IFERROR(INDEX(D147:D154, SMALL(IF("V"=F147:F154, ROW(F147:F154)-MIN(ROW(F147:F154))+1, ""), ROW() -146 )), "")</f>
        <v>5914-7977</v>
      </c>
      <c r="AE148" s="13" t="str">
        <f t="array" ref="AE148">IFERROR(INDEX(E147:E154, SMALL(IF("V"=F147:F154, ROW(F147:F154)-MIN(ROW(F147:F154))+1, ""), ROW() -146 )), "")</f>
        <v>Brianna Logsdon</v>
      </c>
      <c r="AF148" s="13" t="str">
        <f t="array" ref="AF148">IFERROR(INDEX(B147:B154, SMALL(IF(ISNUMBER(SEARCH("JV1",F147:F154)), ROW(F147:F154)-MIN(ROW(F147:F154))+1, ""), ROW() -146 )), "")</f>
        <v/>
      </c>
      <c r="AG148" s="13" t="str">
        <f t="array" ref="AG148">IFERROR(INDEX(C147:C154, SMALL(IF(ISNUMBER(SEARCH("JV1",F147:F154)), ROW(F147:F154)-MIN(ROW(F147:F154))+1, ""), ROW() -146 )), "")</f>
        <v/>
      </c>
      <c r="AH148" s="13" t="str">
        <f t="array" ref="AH148">IFERROR(INDEX(D147:D154, SMALL(IF(ISNUMBER(SEARCH("JV1",F147:F154)), ROW(F147:F154)-MIN(ROW(F147:F154))+1, ""), ROW() -146 )), "")</f>
        <v/>
      </c>
      <c r="AI148" s="13" t="str">
        <f t="array" ref="AI148">IFERROR(INDEX(E147:E154, SMALL(IF(ISNUMBER(SEARCH("JV1",F147:F154)), ROW(F147:F154)-MIN(ROW(F147:F154))+1, ""), ROW() -146 )), "")</f>
        <v/>
      </c>
      <c r="AJ148" s="13" t="str">
        <f t="array" ref="AJ148">IFERROR(INDEX(B147:B154, SMALL(IF(ISNUMBER(SEARCH("JV2",F147:F154)), ROW(F147:F154)-MIN(ROW(F147:F154))+1, ""), ROW() -146 )), "")</f>
        <v/>
      </c>
      <c r="AK148" s="13" t="str">
        <f t="array" ref="AK148">IFERROR(INDEX(C147:C154, SMALL(IF(ISNUMBER(SEARCH("JV2",F147:F154)), ROW(F147:F154)-MIN(ROW(F147:F154))+1, ""), ROW() -146 )), "")</f>
        <v/>
      </c>
      <c r="AL148" s="13" t="str">
        <f t="array" ref="AL148">IFERROR(INDEX(D147:D154, SMALL(IF(ISNUMBER(SEARCH("JV2",F147:F154)), ROW(F147:F154)-MIN(ROW(F147:F154))+1, ""), ROW() -146 )), "")</f>
        <v/>
      </c>
      <c r="AM148" s="13" t="str">
        <f t="array" ref="AM148">IFERROR(INDEX(E147:E154, SMALL(IF(ISNUMBER(SEARCH("JV2",F147:F154)), ROW(F147:F154)-MIN(ROW(F147:F154))+1, ""), ROW() -146 )), "")</f>
        <v/>
      </c>
    </row>
    <row r="149" spans="2:39" s="13" customFormat="1" ht="15" customHeight="1">
      <c r="B149" s="21" t="s">
        <v>384</v>
      </c>
      <c r="C149" s="1"/>
      <c r="D149" s="22" t="s">
        <v>689</v>
      </c>
      <c r="E149" s="1" t="s">
        <v>690</v>
      </c>
      <c r="F149" s="94" t="s">
        <v>30</v>
      </c>
      <c r="G149" s="24"/>
      <c r="H149" s="25">
        <v>3103</v>
      </c>
      <c r="I149" s="24"/>
      <c r="J149" s="25" t="b">
        <v>0</v>
      </c>
      <c r="K149" s="19"/>
      <c r="L149" s="26"/>
      <c r="M149" s="27"/>
      <c r="AB149" s="13" t="str">
        <f t="array" ref="AB149">IFERROR(INDEX(B147:B154, SMALL(IF("V"=F147:F154, ROW(F147:F154)-MIN(ROW(F147:F154))+1, ""), ROW() -146 )), "")</f>
        <v>Union College</v>
      </c>
      <c r="AC149" s="13">
        <f t="array" ref="AC149">IFERROR(INDEX(C147:C154, SMALL(IF("V"=F147:F154, ROW(F147:F154)-MIN(ROW(F147:F154))+1, ""), ROW() -146 )), "")</f>
        <v>0</v>
      </c>
      <c r="AD149" s="13" t="str">
        <f t="array" ref="AD149">IFERROR(INDEX(D147:D154, SMALL(IF("V"=F147:F154, ROW(F147:F154)-MIN(ROW(F147:F154))+1, ""), ROW() -146 )), "")</f>
        <v>16-98627</v>
      </c>
      <c r="AE149" s="13" t="str">
        <f t="array" ref="AE149">IFERROR(INDEX(E147:E154, SMALL(IF("V"=F147:F154, ROW(F147:F154)-MIN(ROW(F147:F154))+1, ""), ROW() -146 )), "")</f>
        <v>Josie Helton</v>
      </c>
      <c r="AF149" s="13" t="str">
        <f t="array" ref="AF149">IFERROR(INDEX(B147:B154, SMALL(IF(ISNUMBER(SEARCH("JV1",F147:F154)), ROW(F147:F154)-MIN(ROW(F147:F154))+1, ""), ROW() -146 )), "")</f>
        <v/>
      </c>
      <c r="AG149" s="13" t="str">
        <f t="array" ref="AG149">IFERROR(INDEX(C147:C154, SMALL(IF(ISNUMBER(SEARCH("JV1",F147:F154)), ROW(F147:F154)-MIN(ROW(F147:F154))+1, ""), ROW() -146 )), "")</f>
        <v/>
      </c>
      <c r="AH149" s="13" t="str">
        <f t="array" ref="AH149">IFERROR(INDEX(D147:D154, SMALL(IF(ISNUMBER(SEARCH("JV1",F147:F154)), ROW(F147:F154)-MIN(ROW(F147:F154))+1, ""), ROW() -146 )), "")</f>
        <v/>
      </c>
      <c r="AI149" s="13" t="str">
        <f t="array" ref="AI149">IFERROR(INDEX(E147:E154, SMALL(IF(ISNUMBER(SEARCH("JV1",F147:F154)), ROW(F147:F154)-MIN(ROW(F147:F154))+1, ""), ROW() -146 )), "")</f>
        <v/>
      </c>
      <c r="AJ149" s="13" t="str">
        <f t="array" ref="AJ149">IFERROR(INDEX(B147:B154, SMALL(IF(ISNUMBER(SEARCH("JV2",F147:F154)), ROW(F147:F154)-MIN(ROW(F147:F154))+1, ""), ROW() -146 )), "")</f>
        <v/>
      </c>
      <c r="AK149" s="13" t="str">
        <f t="array" ref="AK149">IFERROR(INDEX(C147:C154, SMALL(IF(ISNUMBER(SEARCH("JV2",F147:F154)), ROW(F147:F154)-MIN(ROW(F147:F154))+1, ""), ROW() -146 )), "")</f>
        <v/>
      </c>
      <c r="AL149" s="13" t="str">
        <f t="array" ref="AL149">IFERROR(INDEX(D147:D154, SMALL(IF(ISNUMBER(SEARCH("JV2",F147:F154)), ROW(F147:F154)-MIN(ROW(F147:F154))+1, ""), ROW() -146 )), "")</f>
        <v/>
      </c>
      <c r="AM149" s="13" t="str">
        <f t="array" ref="AM149">IFERROR(INDEX(E147:E154, SMALL(IF(ISNUMBER(SEARCH("JV2",F147:F154)), ROW(F147:F154)-MIN(ROW(F147:F154))+1, ""), ROW() -146 )), "")</f>
        <v/>
      </c>
    </row>
    <row r="150" spans="2:39" s="13" customFormat="1" ht="15" customHeight="1">
      <c r="B150" s="21" t="s">
        <v>384</v>
      </c>
      <c r="C150" s="1"/>
      <c r="D150" s="22" t="s">
        <v>691</v>
      </c>
      <c r="E150" s="1" t="s">
        <v>692</v>
      </c>
      <c r="F150" s="94" t="s">
        <v>14</v>
      </c>
      <c r="G150" s="24"/>
      <c r="H150" s="25">
        <v>3103</v>
      </c>
      <c r="I150" s="24"/>
      <c r="J150" s="25" t="b">
        <v>0</v>
      </c>
      <c r="K150" s="19"/>
      <c r="L150" s="26"/>
      <c r="M150" s="27"/>
      <c r="AB150" s="13" t="str">
        <f t="array" ref="AB150">IFERROR(INDEX(B147:B154, SMALL(IF("V"=F147:F154, ROW(F147:F154)-MIN(ROW(F147:F154))+1, ""), ROW() -146 )), "")</f>
        <v>Union College</v>
      </c>
      <c r="AC150" s="13">
        <f t="array" ref="AC150">IFERROR(INDEX(C147:C154, SMALL(IF("V"=F147:F154, ROW(F147:F154)-MIN(ROW(F147:F154))+1, ""), ROW() -146 )), "")</f>
        <v>0</v>
      </c>
      <c r="AD150" s="13" t="str">
        <f t="array" ref="AD150">IFERROR(INDEX(D147:D154, SMALL(IF("V"=F147:F154, ROW(F147:F154)-MIN(ROW(F147:F154))+1, ""), ROW() -146 )), "")</f>
        <v>11-648885</v>
      </c>
      <c r="AE150" s="13" t="str">
        <f t="array" ref="AE150">IFERROR(INDEX(E147:E154, SMALL(IF("V"=F147:F154, ROW(F147:F154)-MIN(ROW(F147:F154))+1, ""), ROW() -146 )), "")</f>
        <v>Laura Head</v>
      </c>
      <c r="AF150" s="13" t="str">
        <f t="array" ref="AF150">IFERROR(INDEX(B147:B154, SMALL(IF(ISNUMBER(SEARCH("JV1",F147:F154)), ROW(F147:F154)-MIN(ROW(F147:F154))+1, ""), ROW() -146 )), "")</f>
        <v/>
      </c>
      <c r="AG150" s="13" t="str">
        <f t="array" ref="AG150">IFERROR(INDEX(C147:C154, SMALL(IF(ISNUMBER(SEARCH("JV1",F147:F154)), ROW(F147:F154)-MIN(ROW(F147:F154))+1, ""), ROW() -146 )), "")</f>
        <v/>
      </c>
      <c r="AH150" s="13" t="str">
        <f t="array" ref="AH150">IFERROR(INDEX(D147:D154, SMALL(IF(ISNUMBER(SEARCH("JV1",F147:F154)), ROW(F147:F154)-MIN(ROW(F147:F154))+1, ""), ROW() -146 )), "")</f>
        <v/>
      </c>
      <c r="AI150" s="13" t="str">
        <f t="array" ref="AI150">IFERROR(INDEX(E147:E154, SMALL(IF(ISNUMBER(SEARCH("JV1",F147:F154)), ROW(F147:F154)-MIN(ROW(F147:F154))+1, ""), ROW() -146 )), "")</f>
        <v/>
      </c>
      <c r="AJ150" s="13" t="str">
        <f t="array" ref="AJ150">IFERROR(INDEX(B147:B154, SMALL(IF(ISNUMBER(SEARCH("JV2",F147:F154)), ROW(F147:F154)-MIN(ROW(F147:F154))+1, ""), ROW() -146 )), "")</f>
        <v/>
      </c>
      <c r="AK150" s="13" t="str">
        <f t="array" ref="AK150">IFERROR(INDEX(C147:C154, SMALL(IF(ISNUMBER(SEARCH("JV2",F147:F154)), ROW(F147:F154)-MIN(ROW(F147:F154))+1, ""), ROW() -146 )), "")</f>
        <v/>
      </c>
      <c r="AL150" s="13" t="str">
        <f t="array" ref="AL150">IFERROR(INDEX(D147:D154, SMALL(IF(ISNUMBER(SEARCH("JV2",F147:F154)), ROW(F147:F154)-MIN(ROW(F147:F154))+1, ""), ROW() -146 )), "")</f>
        <v/>
      </c>
      <c r="AM150" s="13" t="str">
        <f t="array" ref="AM150">IFERROR(INDEX(E147:E154, SMALL(IF(ISNUMBER(SEARCH("JV2",F147:F154)), ROW(F147:F154)-MIN(ROW(F147:F154))+1, ""), ROW() -146 )), "")</f>
        <v/>
      </c>
    </row>
    <row r="151" spans="2:39" s="13" customFormat="1" ht="15" customHeight="1">
      <c r="B151" s="21" t="s">
        <v>384</v>
      </c>
      <c r="C151" s="1"/>
      <c r="D151" s="22" t="s">
        <v>693</v>
      </c>
      <c r="E151" s="1" t="s">
        <v>694</v>
      </c>
      <c r="F151" s="94" t="s">
        <v>14</v>
      </c>
      <c r="G151" s="24"/>
      <c r="H151" s="25">
        <v>3103</v>
      </c>
      <c r="I151" s="24"/>
      <c r="J151" s="25" t="b">
        <v>0</v>
      </c>
      <c r="K151" s="19"/>
      <c r="L151" s="26"/>
      <c r="M151" s="27"/>
      <c r="AB151" s="13" t="str">
        <f t="array" ref="AB151">IFERROR(INDEX(B147:B154, SMALL(IF("V"=F147:F154, ROW(F147:F154)-MIN(ROW(F147:F154))+1, ""), ROW() -146 )), "")</f>
        <v>Union College</v>
      </c>
      <c r="AC151" s="13">
        <f t="array" ref="AC151">IFERROR(INDEX(C147:C154, SMALL(IF("V"=F147:F154, ROW(F147:F154)-MIN(ROW(F147:F154))+1, ""), ROW() -146 )), "")</f>
        <v>0</v>
      </c>
      <c r="AD151" s="13" t="str">
        <f t="array" ref="AD151">IFERROR(INDEX(D147:D154, SMALL(IF("V"=F147:F154, ROW(F147:F154)-MIN(ROW(F147:F154))+1, ""), ROW() -146 )), "")</f>
        <v>17-10180</v>
      </c>
      <c r="AE151" s="13" t="str">
        <f t="array" ref="AE151">IFERROR(INDEX(E147:E154, SMALL(IF("V"=F147:F154, ROW(F147:F154)-MIN(ROW(F147:F154))+1, ""), ROW() -146 )), "")</f>
        <v>Madelynn Napier</v>
      </c>
      <c r="AF151" s="13" t="str">
        <f t="array" ref="AF151">IFERROR(INDEX(B147:B154, SMALL(IF(ISNUMBER(SEARCH("JV1",F147:F154)), ROW(F147:F154)-MIN(ROW(F147:F154))+1, ""), ROW() -146 )), "")</f>
        <v/>
      </c>
      <c r="AG151" s="13" t="str">
        <f t="array" ref="AG151">IFERROR(INDEX(C147:C154, SMALL(IF(ISNUMBER(SEARCH("JV1",F147:F154)), ROW(F147:F154)-MIN(ROW(F147:F154))+1, ""), ROW() -146 )), "")</f>
        <v/>
      </c>
      <c r="AH151" s="13" t="str">
        <f t="array" ref="AH151">IFERROR(INDEX(D147:D154, SMALL(IF(ISNUMBER(SEARCH("JV1",F147:F154)), ROW(F147:F154)-MIN(ROW(F147:F154))+1, ""), ROW() -146 )), "")</f>
        <v/>
      </c>
      <c r="AI151" s="13" t="str">
        <f t="array" ref="AI151">IFERROR(INDEX(E147:E154, SMALL(IF(ISNUMBER(SEARCH("JV1",F147:F154)), ROW(F147:F154)-MIN(ROW(F147:F154))+1, ""), ROW() -146 )), "")</f>
        <v/>
      </c>
      <c r="AJ151" s="13" t="str">
        <f t="array" ref="AJ151">IFERROR(INDEX(B147:B154, SMALL(IF(ISNUMBER(SEARCH("JV2",F147:F154)), ROW(F147:F154)-MIN(ROW(F147:F154))+1, ""), ROW() -146 )), "")</f>
        <v/>
      </c>
      <c r="AK151" s="13" t="str">
        <f t="array" ref="AK151">IFERROR(INDEX(C147:C154, SMALL(IF(ISNUMBER(SEARCH("JV2",F147:F154)), ROW(F147:F154)-MIN(ROW(F147:F154))+1, ""), ROW() -146 )), "")</f>
        <v/>
      </c>
      <c r="AL151" s="13" t="str">
        <f t="array" ref="AL151">IFERROR(INDEX(D147:D154, SMALL(IF(ISNUMBER(SEARCH("JV2",F147:F154)), ROW(F147:F154)-MIN(ROW(F147:F154))+1, ""), ROW() -146 )), "")</f>
        <v/>
      </c>
      <c r="AM151" s="13" t="str">
        <f t="array" ref="AM151">IFERROR(INDEX(E147:E154, SMALL(IF(ISNUMBER(SEARCH("JV2",F147:F154)), ROW(F147:F154)-MIN(ROW(F147:F154))+1, ""), ROW() -146 )), "")</f>
        <v/>
      </c>
    </row>
    <row r="152" spans="2:39" s="13" customFormat="1" ht="15" customHeight="1">
      <c r="B152" s="21" t="s">
        <v>384</v>
      </c>
      <c r="C152" s="1"/>
      <c r="D152" s="22" t="s">
        <v>695</v>
      </c>
      <c r="E152" s="1" t="s">
        <v>696</v>
      </c>
      <c r="F152" s="94" t="s">
        <v>14</v>
      </c>
      <c r="G152" s="24"/>
      <c r="H152" s="25">
        <v>3103</v>
      </c>
      <c r="I152" s="24"/>
      <c r="J152" s="25" t="b">
        <v>0</v>
      </c>
      <c r="K152" s="19"/>
      <c r="L152" s="26"/>
      <c r="M152" s="27"/>
      <c r="AB152" s="13" t="str">
        <f t="array" ref="AB152">IFERROR(INDEX(B147:B154, SMALL(IF("V"=F147:F154, ROW(F147:F154)-MIN(ROW(F147:F154))+1, ""), ROW() -146 )), "")</f>
        <v>Union College</v>
      </c>
      <c r="AC152" s="13">
        <f t="array" ref="AC152">IFERROR(INDEX(C147:C154, SMALL(IF("V"=F147:F154, ROW(F147:F154)-MIN(ROW(F147:F154))+1, ""), ROW() -146 )), "")</f>
        <v>0</v>
      </c>
      <c r="AD152" s="13" t="str">
        <f t="array" ref="AD152">IFERROR(INDEX(D147:D154, SMALL(IF("V"=F147:F154, ROW(F147:F154)-MIN(ROW(F147:F154))+1, ""), ROW() -146 )), "")</f>
        <v>11-747594</v>
      </c>
      <c r="AE152" s="13" t="str">
        <f t="array" ref="AE152">IFERROR(INDEX(E147:E154, SMALL(IF("V"=F147:F154, ROW(F147:F154)-MIN(ROW(F147:F154))+1, ""), ROW() -146 )), "")</f>
        <v>Maya Coleman</v>
      </c>
      <c r="AF152" s="13" t="str">
        <f t="array" ref="AF152">IFERROR(INDEX(B147:B154, SMALL(IF(ISNUMBER(SEARCH("JV1",F147:F154)), ROW(F147:F154)-MIN(ROW(F147:F154))+1, ""), ROW() -146 )), "")</f>
        <v/>
      </c>
      <c r="AG152" s="13" t="str">
        <f t="array" ref="AG152">IFERROR(INDEX(C147:C154, SMALL(IF(ISNUMBER(SEARCH("JV1",F147:F154)), ROW(F147:F154)-MIN(ROW(F147:F154))+1, ""), ROW() -146 )), "")</f>
        <v/>
      </c>
      <c r="AH152" s="13" t="str">
        <f t="array" ref="AH152">IFERROR(INDEX(D147:D154, SMALL(IF(ISNUMBER(SEARCH("JV1",F147:F154)), ROW(F147:F154)-MIN(ROW(F147:F154))+1, ""), ROW() -146 )), "")</f>
        <v/>
      </c>
      <c r="AI152" s="13" t="str">
        <f t="array" ref="AI152">IFERROR(INDEX(E147:E154, SMALL(IF(ISNUMBER(SEARCH("JV1",F147:F154)), ROW(F147:F154)-MIN(ROW(F147:F154))+1, ""), ROW() -146 )), "")</f>
        <v/>
      </c>
      <c r="AJ152" s="13" t="str">
        <f t="array" ref="AJ152">IFERROR(INDEX(B147:B154, SMALL(IF(ISNUMBER(SEARCH("JV2",F147:F154)), ROW(F147:F154)-MIN(ROW(F147:F154))+1, ""), ROW() -146 )), "")</f>
        <v/>
      </c>
      <c r="AK152" s="13" t="str">
        <f t="array" ref="AK152">IFERROR(INDEX(C147:C154, SMALL(IF(ISNUMBER(SEARCH("JV2",F147:F154)), ROW(F147:F154)-MIN(ROW(F147:F154))+1, ""), ROW() -146 )), "")</f>
        <v/>
      </c>
      <c r="AL152" s="13" t="str">
        <f t="array" ref="AL152">IFERROR(INDEX(D147:D154, SMALL(IF(ISNUMBER(SEARCH("JV2",F147:F154)), ROW(F147:F154)-MIN(ROW(F147:F154))+1, ""), ROW() -146 )), "")</f>
        <v/>
      </c>
      <c r="AM152" s="13" t="str">
        <f t="array" ref="AM152">IFERROR(INDEX(E147:E154, SMALL(IF(ISNUMBER(SEARCH("JV2",F147:F154)), ROW(F147:F154)-MIN(ROW(F147:F154))+1, ""), ROW() -146 )), "")</f>
        <v/>
      </c>
    </row>
    <row r="153" spans="2:39" s="13" customFormat="1" ht="15" customHeight="1">
      <c r="B153" s="21" t="s">
        <v>384</v>
      </c>
      <c r="C153" s="1"/>
      <c r="D153" s="22" t="s">
        <v>697</v>
      </c>
      <c r="E153" s="1" t="s">
        <v>698</v>
      </c>
      <c r="F153" s="94" t="s">
        <v>14</v>
      </c>
      <c r="G153" s="24"/>
      <c r="H153" s="25">
        <v>3103</v>
      </c>
      <c r="I153" s="24"/>
      <c r="J153" s="25" t="b">
        <v>0</v>
      </c>
      <c r="K153" s="19"/>
      <c r="L153" s="26"/>
      <c r="M153" s="27"/>
      <c r="AB153" s="13" t="str">
        <f t="array" ref="AB153">IFERROR(INDEX(B147:B154, SMALL(IF("V"=F147:F154, ROW(F147:F154)-MIN(ROW(F147:F154))+1, ""), ROW() -146 )), "")</f>
        <v>Union College</v>
      </c>
      <c r="AC153" s="13">
        <f t="array" ref="AC153">IFERROR(INDEX(C147:C154, SMALL(IF("V"=F147:F154, ROW(F147:F154)-MIN(ROW(F147:F154))+1, ""), ROW() -146 )), "")</f>
        <v>0</v>
      </c>
      <c r="AD153" s="13" t="str">
        <f t="array" ref="AD153">IFERROR(INDEX(D147:D154, SMALL(IF("V"=F147:F154, ROW(F147:F154)-MIN(ROW(F147:F154))+1, ""), ROW() -146 )), "")</f>
        <v>16-160942</v>
      </c>
      <c r="AE153" s="13" t="str">
        <f t="array" ref="AE153">IFERROR(INDEX(E147:E154, SMALL(IF("V"=F147:F154, ROW(F147:F154)-MIN(ROW(F147:F154))+1, ""), ROW() -146 )), "")</f>
        <v>Taylor Booth</v>
      </c>
      <c r="AF153" s="13" t="str">
        <f t="array" ref="AF153">IFERROR(INDEX(B147:B154, SMALL(IF(ISNUMBER(SEARCH("JV1",F147:F154)), ROW(F147:F154)-MIN(ROW(F147:F154))+1, ""), ROW() -146 )), "")</f>
        <v/>
      </c>
      <c r="AG153" s="13" t="str">
        <f t="array" ref="AG153">IFERROR(INDEX(C147:C154, SMALL(IF(ISNUMBER(SEARCH("JV1",F147:F154)), ROW(F147:F154)-MIN(ROW(F147:F154))+1, ""), ROW() -146 )), "")</f>
        <v/>
      </c>
      <c r="AH153" s="13" t="str">
        <f t="array" ref="AH153">IFERROR(INDEX(D147:D154, SMALL(IF(ISNUMBER(SEARCH("JV1",F147:F154)), ROW(F147:F154)-MIN(ROW(F147:F154))+1, ""), ROW() -146 )), "")</f>
        <v/>
      </c>
      <c r="AI153" s="13" t="str">
        <f t="array" ref="AI153">IFERROR(INDEX(E147:E154, SMALL(IF(ISNUMBER(SEARCH("JV1",F147:F154)), ROW(F147:F154)-MIN(ROW(F147:F154))+1, ""), ROW() -146 )), "")</f>
        <v/>
      </c>
      <c r="AJ153" s="13" t="str">
        <f t="array" ref="AJ153">IFERROR(INDEX(B147:B154, SMALL(IF(ISNUMBER(SEARCH("JV2",F147:F154)), ROW(F147:F154)-MIN(ROW(F147:F154))+1, ""), ROW() -146 )), "")</f>
        <v/>
      </c>
      <c r="AK153" s="13" t="str">
        <f t="array" ref="AK153">IFERROR(INDEX(C147:C154, SMALL(IF(ISNUMBER(SEARCH("JV2",F147:F154)), ROW(F147:F154)-MIN(ROW(F147:F154))+1, ""), ROW() -146 )), "")</f>
        <v/>
      </c>
      <c r="AL153" s="13" t="str">
        <f t="array" ref="AL153">IFERROR(INDEX(D147:D154, SMALL(IF(ISNUMBER(SEARCH("JV2",F147:F154)), ROW(F147:F154)-MIN(ROW(F147:F154))+1, ""), ROW() -146 )), "")</f>
        <v/>
      </c>
      <c r="AM153" s="13" t="str">
        <f t="array" ref="AM153">IFERROR(INDEX(E147:E154, SMALL(IF(ISNUMBER(SEARCH("JV2",F147:F154)), ROW(F147:F154)-MIN(ROW(F147:F154))+1, ""), ROW() -146 )), "")</f>
        <v/>
      </c>
    </row>
    <row r="154" spans="2:39" s="13" customFormat="1" ht="15" customHeight="1">
      <c r="B154" s="21" t="s">
        <v>384</v>
      </c>
      <c r="C154" s="1"/>
      <c r="D154" s="22" t="s">
        <v>699</v>
      </c>
      <c r="E154" s="1" t="s">
        <v>700</v>
      </c>
      <c r="F154" s="94" t="s">
        <v>14</v>
      </c>
      <c r="G154" s="24"/>
      <c r="H154" s="25">
        <v>3103</v>
      </c>
      <c r="I154" s="24"/>
      <c r="J154" s="25" t="b">
        <v>0</v>
      </c>
      <c r="K154" s="19"/>
      <c r="L154" s="26"/>
      <c r="M154" s="27"/>
      <c r="AB154" s="13" t="str">
        <f t="array" ref="AB154">IFERROR(INDEX(B147:B154, SMALL(IF("V"=F147:F154, ROW(F147:F154)-MIN(ROW(F147:F154))+1, ""), ROW() -146 )), "")</f>
        <v/>
      </c>
      <c r="AC154" s="13" t="str">
        <f t="array" ref="AC154">IFERROR(INDEX(C147:C154, SMALL(IF("V"=F147:F154, ROW(F147:F154)-MIN(ROW(F147:F154))+1, ""), ROW() -146 )), "")</f>
        <v/>
      </c>
      <c r="AD154" s="13" t="str">
        <f t="array" ref="AD154">IFERROR(INDEX(D147:D154, SMALL(IF("V"=F147:F154, ROW(F147:F154)-MIN(ROW(F147:F154))+1, ""), ROW() -146 )), "")</f>
        <v/>
      </c>
      <c r="AE154" s="13" t="str">
        <f t="array" ref="AE154">IFERROR(INDEX(E147:E154, SMALL(IF("V"=F147:F154, ROW(F147:F154)-MIN(ROW(F147:F154))+1, ""), ROW() -146 )), "")</f>
        <v/>
      </c>
      <c r="AF154" s="13" t="str">
        <f t="array" ref="AF154">IFERROR(INDEX(B147:B154, SMALL(IF(ISNUMBER(SEARCH("JV1",F147:F154)), ROW(F147:F154)-MIN(ROW(F147:F154))+1, ""), ROW() -146 )), "")</f>
        <v/>
      </c>
      <c r="AG154" s="13" t="str">
        <f t="array" ref="AG154">IFERROR(INDEX(C147:C154, SMALL(IF(ISNUMBER(SEARCH("JV1",F147:F154)), ROW(F147:F154)-MIN(ROW(F147:F154))+1, ""), ROW() -146 )), "")</f>
        <v/>
      </c>
      <c r="AH154" s="13" t="str">
        <f t="array" ref="AH154">IFERROR(INDEX(D147:D154, SMALL(IF(ISNUMBER(SEARCH("JV1",F147:F154)), ROW(F147:F154)-MIN(ROW(F147:F154))+1, ""), ROW() -146 )), "")</f>
        <v/>
      </c>
      <c r="AI154" s="13" t="str">
        <f t="array" ref="AI154">IFERROR(INDEX(E147:E154, SMALL(IF(ISNUMBER(SEARCH("JV1",F147:F154)), ROW(F147:F154)-MIN(ROW(F147:F154))+1, ""), ROW() -146 )), "")</f>
        <v/>
      </c>
      <c r="AJ154" s="13" t="str">
        <f t="array" ref="AJ154">IFERROR(INDEX(B147:B154, SMALL(IF(ISNUMBER(SEARCH("JV2",F147:F154)), ROW(F147:F154)-MIN(ROW(F147:F154))+1, ""), ROW() -146 )), "")</f>
        <v/>
      </c>
      <c r="AK154" s="13" t="str">
        <f t="array" ref="AK154">IFERROR(INDEX(C147:C154, SMALL(IF(ISNUMBER(SEARCH("JV2",F147:F154)), ROW(F147:F154)-MIN(ROW(F147:F154))+1, ""), ROW() -146 )), "")</f>
        <v/>
      </c>
      <c r="AL154" s="13" t="str">
        <f t="array" ref="AL154">IFERROR(INDEX(D147:D154, SMALL(IF(ISNUMBER(SEARCH("JV2",F147:F154)), ROW(F147:F154)-MIN(ROW(F147:F154))+1, ""), ROW() -146 )), "")</f>
        <v/>
      </c>
      <c r="AM154" s="13" t="str">
        <f t="array" ref="AM154">IFERROR(INDEX(E147:E154, SMALL(IF(ISNUMBER(SEARCH("JV2",F147:F154)), ROW(F147:F154)-MIN(ROW(F147:F154))+1, ""), ROW() -146 )), "")</f>
        <v/>
      </c>
    </row>
    <row r="155" spans="2:39" s="13" customFormat="1" ht="15" customHeight="1">
      <c r="B155" s="21" t="s">
        <v>401</v>
      </c>
      <c r="C155" s="1"/>
      <c r="D155" s="22" t="s">
        <v>701</v>
      </c>
      <c r="E155" s="1" t="s">
        <v>702</v>
      </c>
      <c r="F155" s="94" t="s">
        <v>30</v>
      </c>
      <c r="G155" s="24"/>
      <c r="H155" s="25">
        <v>4330</v>
      </c>
      <c r="I155" s="24"/>
      <c r="J155" s="25" t="b">
        <v>0</v>
      </c>
      <c r="K155" s="19"/>
      <c r="L155" s="26"/>
      <c r="M155" s="27"/>
      <c r="AB155" s="13" t="str">
        <f t="array" ref="AB155">IFERROR(INDEX(B155:B168, SMALL(IF("V"=F155:F168, ROW(F155:F168)-MIN(ROW(F155:F168))+1, ""), ROW() -154 )), "")</f>
        <v>University of the Cumberlands</v>
      </c>
      <c r="AC155" s="13">
        <f t="array" ref="AC155">IFERROR(INDEX(C155:C168, SMALL(IF("V"=F155:F168, ROW(F155:F168)-MIN(ROW(F155:F168))+1, ""), ROW() -154 )), "")</f>
        <v>0</v>
      </c>
      <c r="AD155" s="13" t="str">
        <f t="array" ref="AD155">IFERROR(INDEX(D155:D168, SMALL(IF("V"=F155:F168, ROW(F155:F168)-MIN(ROW(F155:F168))+1, ""), ROW() -154 )), "")</f>
        <v>8746-34664</v>
      </c>
      <c r="AE155" s="13" t="str">
        <f t="array" ref="AE155">IFERROR(INDEX(E155:E168, SMALL(IF("V"=F155:F168, ROW(F155:F168)-MIN(ROW(F155:F168))+1, ""), ROW() -154 )), "")</f>
        <v>Allysen Coryell</v>
      </c>
      <c r="AF155" s="13" t="str">
        <f t="array" ref="AF155">IFERROR(INDEX(B155:B168, SMALL(IF(ISNUMBER(SEARCH("JV1",F155:F168)), ROW(F155:F168)-MIN(ROW(F155:F168))+1, ""), ROW() -154 )), "")</f>
        <v>University of the Cumberlands</v>
      </c>
      <c r="AG155" s="13">
        <f t="array" ref="AG155">IFERROR(INDEX(C155:C168, SMALL(IF(ISNUMBER(SEARCH("JV1",F155:F168)), ROW(F155:F168)-MIN(ROW(F155:F168))+1, ""), ROW() -154 )), "")</f>
        <v>0</v>
      </c>
      <c r="AH155" s="13" t="str">
        <f t="array" ref="AH155">IFERROR(INDEX(D155:D168, SMALL(IF(ISNUMBER(SEARCH("JV1",F155:F168)), ROW(F155:F168)-MIN(ROW(F155:F168))+1, ""), ROW() -154 )), "")</f>
        <v>8069-33529</v>
      </c>
      <c r="AI155" s="13" t="str">
        <f t="array" ref="AI155">IFERROR(INDEX(E155:E168, SMALL(IF(ISNUMBER(SEARCH("JV1",F155:F168)), ROW(F155:F168)-MIN(ROW(F155:F168))+1, ""), ROW() -154 )), "")</f>
        <v>Ashley Nelson</v>
      </c>
      <c r="AJ155" s="13" t="str">
        <f t="array" ref="AJ155">IFERROR(INDEX(B155:B168, SMALL(IF(ISNUMBER(SEARCH("JV2",F155:F168)), ROW(F155:F168)-MIN(ROW(F155:F168))+1, ""), ROW() -154 )), "")</f>
        <v/>
      </c>
      <c r="AK155" s="13" t="str">
        <f t="array" ref="AK155">IFERROR(INDEX(C155:C168, SMALL(IF(ISNUMBER(SEARCH("JV2",F155:F168)), ROW(F155:F168)-MIN(ROW(F155:F168))+1, ""), ROW() -154 )), "")</f>
        <v/>
      </c>
      <c r="AL155" s="13" t="str">
        <f t="array" ref="AL155">IFERROR(INDEX(D155:D168, SMALL(IF(ISNUMBER(SEARCH("JV2",F155:F168)), ROW(F155:F168)-MIN(ROW(F155:F168))+1, ""), ROW() -154 )), "")</f>
        <v/>
      </c>
      <c r="AM155" s="13" t="str">
        <f t="array" ref="AM155">IFERROR(INDEX(E155:E168, SMALL(IF(ISNUMBER(SEARCH("JV2",F155:F168)), ROW(F155:F168)-MIN(ROW(F155:F168))+1, ""), ROW() -154 )), "")</f>
        <v/>
      </c>
    </row>
    <row r="156" spans="2:39" s="13" customFormat="1" ht="15" customHeight="1">
      <c r="B156" s="21" t="s">
        <v>401</v>
      </c>
      <c r="C156" s="1"/>
      <c r="D156" s="22" t="s">
        <v>703</v>
      </c>
      <c r="E156" s="1" t="s">
        <v>704</v>
      </c>
      <c r="F156" s="94" t="s">
        <v>14</v>
      </c>
      <c r="G156" s="24"/>
      <c r="H156" s="25">
        <v>4330</v>
      </c>
      <c r="I156" s="24"/>
      <c r="J156" s="25" t="b">
        <v>0</v>
      </c>
      <c r="K156" s="19"/>
      <c r="L156" s="26"/>
      <c r="M156" s="27"/>
      <c r="AB156" s="13" t="str">
        <f t="array" ref="AB156">IFERROR(INDEX(B155:B168, SMALL(IF("V"=F155:F168, ROW(F155:F168)-MIN(ROW(F155:F168))+1, ""), ROW() -154 )), "")</f>
        <v>University of the Cumberlands</v>
      </c>
      <c r="AC156" s="13">
        <f t="array" ref="AC156">IFERROR(INDEX(C155:C168, SMALL(IF("V"=F155:F168, ROW(F155:F168)-MIN(ROW(F155:F168))+1, ""), ROW() -154 )), "")</f>
        <v>0</v>
      </c>
      <c r="AD156" s="13" t="str">
        <f t="array" ref="AD156">IFERROR(INDEX(D155:D168, SMALL(IF("V"=F155:F168, ROW(F155:F168)-MIN(ROW(F155:F168))+1, ""), ROW() -154 )), "")</f>
        <v>17-43815</v>
      </c>
      <c r="AE156" s="13" t="str">
        <f t="array" ref="AE156">IFERROR(INDEX(E155:E168, SMALL(IF("V"=F155:F168, ROW(F155:F168)-MIN(ROW(F155:F168))+1, ""), ROW() -154 )), "")</f>
        <v>Erika Taylor</v>
      </c>
      <c r="AF156" s="13" t="str">
        <f t="array" ref="AF156">IFERROR(INDEX(B155:B168, SMALL(IF(ISNUMBER(SEARCH("JV1",F155:F168)), ROW(F155:F168)-MIN(ROW(F155:F168))+1, ""), ROW() -154 )), "")</f>
        <v>University of the Cumberlands</v>
      </c>
      <c r="AG156" s="13">
        <f t="array" ref="AG156">IFERROR(INDEX(C155:C168, SMALL(IF(ISNUMBER(SEARCH("JV1",F155:F168)), ROW(F155:F168)-MIN(ROW(F155:F168))+1, ""), ROW() -154 )), "")</f>
        <v>0</v>
      </c>
      <c r="AH156" s="13" t="str">
        <f t="array" ref="AH156">IFERROR(INDEX(D155:D168, SMALL(IF(ISNUMBER(SEARCH("JV1",F155:F168)), ROW(F155:F168)-MIN(ROW(F155:F168))+1, ""), ROW() -154 )), "")</f>
        <v>16-44193</v>
      </c>
      <c r="AI156" s="13" t="str">
        <f t="array" ref="AI156">IFERROR(INDEX(E155:E168, SMALL(IF(ISNUMBER(SEARCH("JV1",F155:F168)), ROW(F155:F168)-MIN(ROW(F155:F168))+1, ""), ROW() -154 )), "")</f>
        <v>Emma Layman</v>
      </c>
      <c r="AJ156" s="13" t="str">
        <f t="array" ref="AJ156">IFERROR(INDEX(B155:B168, SMALL(IF(ISNUMBER(SEARCH("JV2",F155:F168)), ROW(F155:F168)-MIN(ROW(F155:F168))+1, ""), ROW() -154 )), "")</f>
        <v/>
      </c>
      <c r="AK156" s="13" t="str">
        <f t="array" ref="AK156">IFERROR(INDEX(C155:C168, SMALL(IF(ISNUMBER(SEARCH("JV2",F155:F168)), ROW(F155:F168)-MIN(ROW(F155:F168))+1, ""), ROW() -154 )), "")</f>
        <v/>
      </c>
      <c r="AL156" s="13" t="str">
        <f t="array" ref="AL156">IFERROR(INDEX(D155:D168, SMALL(IF(ISNUMBER(SEARCH("JV2",F155:F168)), ROW(F155:F168)-MIN(ROW(F155:F168))+1, ""), ROW() -154 )), "")</f>
        <v/>
      </c>
      <c r="AM156" s="13" t="str">
        <f t="array" ref="AM156">IFERROR(INDEX(E155:E168, SMALL(IF(ISNUMBER(SEARCH("JV2",F155:F168)), ROW(F155:F168)-MIN(ROW(F155:F168))+1, ""), ROW() -154 )), "")</f>
        <v/>
      </c>
    </row>
    <row r="157" spans="2:39" s="13" customFormat="1" ht="15" customHeight="1">
      <c r="B157" s="21" t="s">
        <v>401</v>
      </c>
      <c r="C157" s="1"/>
      <c r="D157" s="22" t="s">
        <v>705</v>
      </c>
      <c r="E157" s="1" t="s">
        <v>706</v>
      </c>
      <c r="F157" s="94" t="s">
        <v>17</v>
      </c>
      <c r="G157" s="24"/>
      <c r="H157" s="25">
        <v>4330</v>
      </c>
      <c r="I157" s="24"/>
      <c r="J157" s="25" t="b">
        <v>0</v>
      </c>
      <c r="K157" s="19"/>
      <c r="L157" s="26"/>
      <c r="M157" s="27"/>
      <c r="AB157" s="13" t="str">
        <f t="array" ref="AB157">IFERROR(INDEX(B155:B168, SMALL(IF("V"=F155:F168, ROW(F155:F168)-MIN(ROW(F155:F168))+1, ""), ROW() -154 )), "")</f>
        <v>University of the Cumberlands</v>
      </c>
      <c r="AC157" s="13">
        <f t="array" ref="AC157">IFERROR(INDEX(C155:C168, SMALL(IF("V"=F155:F168, ROW(F155:F168)-MIN(ROW(F155:F168))+1, ""), ROW() -154 )), "")</f>
        <v>0</v>
      </c>
      <c r="AD157" s="13" t="str">
        <f t="array" ref="AD157">IFERROR(INDEX(D155:D168, SMALL(IF("V"=F155:F168, ROW(F155:F168)-MIN(ROW(F155:F168))+1, ""), ROW() -154 )), "")</f>
        <v>11-765785</v>
      </c>
      <c r="AE157" s="13" t="str">
        <f t="array" ref="AE157">IFERROR(INDEX(E155:E168, SMALL(IF("V"=F155:F168, ROW(F155:F168)-MIN(ROW(F155:F168))+1, ""), ROW() -154 )), "")</f>
        <v>Haleigh Lawwell</v>
      </c>
      <c r="AF157" s="13" t="str">
        <f t="array" ref="AF157">IFERROR(INDEX(B155:B168, SMALL(IF(ISNUMBER(SEARCH("JV1",F155:F168)), ROW(F155:F168)-MIN(ROW(F155:F168))+1, ""), ROW() -154 )), "")</f>
        <v>University of the Cumberlands</v>
      </c>
      <c r="AG157" s="13">
        <f t="array" ref="AG157">IFERROR(INDEX(C155:C168, SMALL(IF(ISNUMBER(SEARCH("JV1",F155:F168)), ROW(F155:F168)-MIN(ROW(F155:F168))+1, ""), ROW() -154 )), "")</f>
        <v>0</v>
      </c>
      <c r="AH157" s="13" t="str">
        <f t="array" ref="AH157">IFERROR(INDEX(D155:D168, SMALL(IF(ISNUMBER(SEARCH("JV1",F155:F168)), ROW(F155:F168)-MIN(ROW(F155:F168))+1, ""), ROW() -154 )), "")</f>
        <v>20-35097</v>
      </c>
      <c r="AI157" s="13" t="str">
        <f t="array" ref="AI157">IFERROR(INDEX(E155:E168, SMALL(IF(ISNUMBER(SEARCH("JV1",F155:F168)), ROW(F155:F168)-MIN(ROW(F155:F168))+1, ""), ROW() -154 )), "")</f>
        <v>Faith Godby</v>
      </c>
      <c r="AJ157" s="13" t="str">
        <f t="array" ref="AJ157">IFERROR(INDEX(B155:B168, SMALL(IF(ISNUMBER(SEARCH("JV2",F155:F168)), ROW(F155:F168)-MIN(ROW(F155:F168))+1, ""), ROW() -154 )), "")</f>
        <v/>
      </c>
      <c r="AK157" s="13" t="str">
        <f t="array" ref="AK157">IFERROR(INDEX(C155:C168, SMALL(IF(ISNUMBER(SEARCH("JV2",F155:F168)), ROW(F155:F168)-MIN(ROW(F155:F168))+1, ""), ROW() -154 )), "")</f>
        <v/>
      </c>
      <c r="AL157" s="13" t="str">
        <f t="array" ref="AL157">IFERROR(INDEX(D155:D168, SMALL(IF(ISNUMBER(SEARCH("JV2",F155:F168)), ROW(F155:F168)-MIN(ROW(F155:F168))+1, ""), ROW() -154 )), "")</f>
        <v/>
      </c>
      <c r="AM157" s="13" t="str">
        <f t="array" ref="AM157">IFERROR(INDEX(E155:E168, SMALL(IF(ISNUMBER(SEARCH("JV2",F155:F168)), ROW(F155:F168)-MIN(ROW(F155:F168))+1, ""), ROW() -154 )), "")</f>
        <v/>
      </c>
    </row>
    <row r="158" spans="2:39" s="13" customFormat="1" ht="15" customHeight="1">
      <c r="B158" s="21" t="s">
        <v>401</v>
      </c>
      <c r="C158" s="1"/>
      <c r="D158" s="22" t="s">
        <v>707</v>
      </c>
      <c r="E158" s="1" t="s">
        <v>708</v>
      </c>
      <c r="F158" s="94" t="s">
        <v>17</v>
      </c>
      <c r="G158" s="24"/>
      <c r="H158" s="25">
        <v>4330</v>
      </c>
      <c r="I158" s="24"/>
      <c r="J158" s="25" t="b">
        <v>0</v>
      </c>
      <c r="K158" s="19"/>
      <c r="L158" s="26"/>
      <c r="M158" s="27"/>
      <c r="AB158" s="13" t="str">
        <f t="array" ref="AB158">IFERROR(INDEX(B155:B168, SMALL(IF("V"=F155:F168, ROW(F155:F168)-MIN(ROW(F155:F168))+1, ""), ROW() -154 )), "")</f>
        <v>University of the Cumberlands</v>
      </c>
      <c r="AC158" s="13">
        <f t="array" ref="AC158">IFERROR(INDEX(C155:C168, SMALL(IF("V"=F155:F168, ROW(F155:F168)-MIN(ROW(F155:F168))+1, ""), ROW() -154 )), "")</f>
        <v>0</v>
      </c>
      <c r="AD158" s="13" t="str">
        <f t="array" ref="AD158">IFERROR(INDEX(D155:D168, SMALL(IF("V"=F155:F168, ROW(F155:F168)-MIN(ROW(F155:F168))+1, ""), ROW() -154 )), "")</f>
        <v>11-419948</v>
      </c>
      <c r="AE158" s="13" t="str">
        <f t="array" ref="AE158">IFERROR(INDEX(E155:E168, SMALL(IF("V"=F155:F168, ROW(F155:F168)-MIN(ROW(F155:F168))+1, ""), ROW() -154 )), "")</f>
        <v>Kerrigan Welch</v>
      </c>
      <c r="AF158" s="13" t="str">
        <f t="array" ref="AF158">IFERROR(INDEX(B155:B168, SMALL(IF(ISNUMBER(SEARCH("JV1",F155:F168)), ROW(F155:F168)-MIN(ROW(F155:F168))+1, ""), ROW() -154 )), "")</f>
        <v>University of the Cumberlands</v>
      </c>
      <c r="AG158" s="13">
        <f t="array" ref="AG158">IFERROR(INDEX(C155:C168, SMALL(IF(ISNUMBER(SEARCH("JV1",F155:F168)), ROW(F155:F168)-MIN(ROW(F155:F168))+1, ""), ROW() -154 )), "")</f>
        <v>0</v>
      </c>
      <c r="AH158" s="13" t="str">
        <f t="array" ref="AH158">IFERROR(INDEX(D155:D168, SMALL(IF(ISNUMBER(SEARCH("JV1",F155:F168)), ROW(F155:F168)-MIN(ROW(F155:F168))+1, ""), ROW() -154 )), "")</f>
        <v>15-131516</v>
      </c>
      <c r="AI158" s="13" t="str">
        <f t="array" ref="AI158">IFERROR(INDEX(E155:E168, SMALL(IF(ISNUMBER(SEARCH("JV1",F155:F168)), ROW(F155:F168)-MIN(ROW(F155:F168))+1, ""), ROW() -154 )), "")</f>
        <v>Kaitlyn Egan</v>
      </c>
      <c r="AJ158" s="13" t="str">
        <f t="array" ref="AJ158">IFERROR(INDEX(B155:B168, SMALL(IF(ISNUMBER(SEARCH("JV2",F155:F168)), ROW(F155:F168)-MIN(ROW(F155:F168))+1, ""), ROW() -154 )), "")</f>
        <v/>
      </c>
      <c r="AK158" s="13" t="str">
        <f t="array" ref="AK158">IFERROR(INDEX(C155:C168, SMALL(IF(ISNUMBER(SEARCH("JV2",F155:F168)), ROW(F155:F168)-MIN(ROW(F155:F168))+1, ""), ROW() -154 )), "")</f>
        <v/>
      </c>
      <c r="AL158" s="13" t="str">
        <f t="array" ref="AL158">IFERROR(INDEX(D155:D168, SMALL(IF(ISNUMBER(SEARCH("JV2",F155:F168)), ROW(F155:F168)-MIN(ROW(F155:F168))+1, ""), ROW() -154 )), "")</f>
        <v/>
      </c>
      <c r="AM158" s="13" t="str">
        <f t="array" ref="AM158">IFERROR(INDEX(E155:E168, SMALL(IF(ISNUMBER(SEARCH("JV2",F155:F168)), ROW(F155:F168)-MIN(ROW(F155:F168))+1, ""), ROW() -154 )), "")</f>
        <v/>
      </c>
    </row>
    <row r="159" spans="2:39" s="13" customFormat="1" ht="15" customHeight="1">
      <c r="B159" s="21" t="s">
        <v>401</v>
      </c>
      <c r="C159" s="1"/>
      <c r="D159" s="22" t="s">
        <v>709</v>
      </c>
      <c r="E159" s="1" t="s">
        <v>710</v>
      </c>
      <c r="F159" s="94" t="s">
        <v>14</v>
      </c>
      <c r="G159" s="24"/>
      <c r="H159" s="25">
        <v>4330</v>
      </c>
      <c r="I159" s="24"/>
      <c r="J159" s="25" t="b">
        <v>0</v>
      </c>
      <c r="K159" s="19"/>
      <c r="L159" s="26"/>
      <c r="M159" s="27"/>
      <c r="AB159" s="13" t="str">
        <f t="array" ref="AB159">IFERROR(INDEX(B155:B168, SMALL(IF("V"=F155:F168, ROW(F155:F168)-MIN(ROW(F155:F168))+1, ""), ROW() -154 )), "")</f>
        <v>University of the Cumberlands</v>
      </c>
      <c r="AC159" s="13">
        <f t="array" ref="AC159">IFERROR(INDEX(C155:C168, SMALL(IF("V"=F155:F168, ROW(F155:F168)-MIN(ROW(F155:F168))+1, ""), ROW() -154 )), "")</f>
        <v>0</v>
      </c>
      <c r="AD159" s="13" t="str">
        <f t="array" ref="AD159">IFERROR(INDEX(D155:D168, SMALL(IF("V"=F155:F168, ROW(F155:F168)-MIN(ROW(F155:F168))+1, ""), ROW() -154 )), "")</f>
        <v>11-406229</v>
      </c>
      <c r="AE159" s="13" t="str">
        <f t="array" ref="AE159">IFERROR(INDEX(E155:E168, SMALL(IF("V"=F155:F168, ROW(F155:F168)-MIN(ROW(F155:F168))+1, ""), ROW() -154 )), "")</f>
        <v>Kiara Abanto</v>
      </c>
      <c r="AF159" s="13" t="str">
        <f t="array" ref="AF159">IFERROR(INDEX(B155:B168, SMALL(IF(ISNUMBER(SEARCH("JV1",F155:F168)), ROW(F155:F168)-MIN(ROW(F155:F168))+1, ""), ROW() -154 )), "")</f>
        <v>University of the Cumberlands</v>
      </c>
      <c r="AG159" s="13">
        <f t="array" ref="AG159">IFERROR(INDEX(C155:C168, SMALL(IF(ISNUMBER(SEARCH("JV1",F155:F168)), ROW(F155:F168)-MIN(ROW(F155:F168))+1, ""), ROW() -154 )), "")</f>
        <v>0</v>
      </c>
      <c r="AH159" s="13" t="str">
        <f t="array" ref="AH159">IFERROR(INDEX(D155:D168, SMALL(IF(ISNUMBER(SEARCH("JV1",F155:F168)), ROW(F155:F168)-MIN(ROW(F155:F168))+1, ""), ROW() -154 )), "")</f>
        <v>15-191175</v>
      </c>
      <c r="AI159" s="13" t="str">
        <f t="array" ref="AI159">IFERROR(INDEX(E155:E168, SMALL(IF(ISNUMBER(SEARCH("JV1",F155:F168)), ROW(F155:F168)-MIN(ROW(F155:F168))+1, ""), ROW() -154 )), "")</f>
        <v>Mckenna Ellen</v>
      </c>
      <c r="AJ159" s="13" t="str">
        <f t="array" ref="AJ159">IFERROR(INDEX(B155:B168, SMALL(IF(ISNUMBER(SEARCH("JV2",F155:F168)), ROW(F155:F168)-MIN(ROW(F155:F168))+1, ""), ROW() -154 )), "")</f>
        <v/>
      </c>
      <c r="AK159" s="13" t="str">
        <f t="array" ref="AK159">IFERROR(INDEX(C155:C168, SMALL(IF(ISNUMBER(SEARCH("JV2",F155:F168)), ROW(F155:F168)-MIN(ROW(F155:F168))+1, ""), ROW() -154 )), "")</f>
        <v/>
      </c>
      <c r="AL159" s="13" t="str">
        <f t="array" ref="AL159">IFERROR(INDEX(D155:D168, SMALL(IF(ISNUMBER(SEARCH("JV2",F155:F168)), ROW(F155:F168)-MIN(ROW(F155:F168))+1, ""), ROW() -154 )), "")</f>
        <v/>
      </c>
      <c r="AM159" s="13" t="str">
        <f t="array" ref="AM159">IFERROR(INDEX(E155:E168, SMALL(IF(ISNUMBER(SEARCH("JV2",F155:F168)), ROW(F155:F168)-MIN(ROW(F155:F168))+1, ""), ROW() -154 )), "")</f>
        <v/>
      </c>
    </row>
    <row r="160" spans="2:39" s="13" customFormat="1" ht="15" customHeight="1">
      <c r="B160" s="21" t="s">
        <v>401</v>
      </c>
      <c r="C160" s="1"/>
      <c r="D160" s="22" t="s">
        <v>711</v>
      </c>
      <c r="E160" s="1" t="s">
        <v>712</v>
      </c>
      <c r="F160" s="94" t="s">
        <v>17</v>
      </c>
      <c r="G160" s="24"/>
      <c r="H160" s="25">
        <v>4330</v>
      </c>
      <c r="I160" s="24"/>
      <c r="J160" s="25" t="b">
        <v>0</v>
      </c>
      <c r="K160" s="19"/>
      <c r="L160" s="26"/>
      <c r="M160" s="27"/>
      <c r="AB160" s="13" t="str">
        <f t="array" ref="AB160">IFERROR(INDEX(B155:B168, SMALL(IF("V"=F155:F168, ROW(F155:F168)-MIN(ROW(F155:F168))+1, ""), ROW() -154 )), "")</f>
        <v>University of the Cumberlands</v>
      </c>
      <c r="AC160" s="13">
        <f t="array" ref="AC160">IFERROR(INDEX(C155:C168, SMALL(IF("V"=F155:F168, ROW(F155:F168)-MIN(ROW(F155:F168))+1, ""), ROW() -154 )), "")</f>
        <v>0</v>
      </c>
      <c r="AD160" s="13" t="str">
        <f t="array" ref="AD160">IFERROR(INDEX(D155:D168, SMALL(IF("V"=F155:F168, ROW(F155:F168)-MIN(ROW(F155:F168))+1, ""), ROW() -154 )), "")</f>
        <v>11-263717</v>
      </c>
      <c r="AE160" s="13" t="str">
        <f t="array" ref="AE160">IFERROR(INDEX(E155:E168, SMALL(IF("V"=F155:F168, ROW(F155:F168)-MIN(ROW(F155:F168))+1, ""), ROW() -154 )), "")</f>
        <v>Megan Kelly</v>
      </c>
      <c r="AF160" s="13" t="str">
        <f t="array" ref="AF160">IFERROR(INDEX(B155:B168, SMALL(IF(ISNUMBER(SEARCH("JV1",F155:F168)), ROW(F155:F168)-MIN(ROW(F155:F168))+1, ""), ROW() -154 )), "")</f>
        <v/>
      </c>
      <c r="AG160" s="13" t="str">
        <f t="array" ref="AG160">IFERROR(INDEX(C155:C168, SMALL(IF(ISNUMBER(SEARCH("JV1",F155:F168)), ROW(F155:F168)-MIN(ROW(F155:F168))+1, ""), ROW() -154 )), "")</f>
        <v/>
      </c>
      <c r="AH160" s="13" t="str">
        <f t="array" ref="AH160">IFERROR(INDEX(D155:D168, SMALL(IF(ISNUMBER(SEARCH("JV1",F155:F168)), ROW(F155:F168)-MIN(ROW(F155:F168))+1, ""), ROW() -154 )), "")</f>
        <v/>
      </c>
      <c r="AI160" s="13" t="str">
        <f t="array" ref="AI160">IFERROR(INDEX(E155:E168, SMALL(IF(ISNUMBER(SEARCH("JV1",F155:F168)), ROW(F155:F168)-MIN(ROW(F155:F168))+1, ""), ROW() -154 )), "")</f>
        <v/>
      </c>
      <c r="AJ160" s="13" t="str">
        <f t="array" ref="AJ160">IFERROR(INDEX(B155:B168, SMALL(IF(ISNUMBER(SEARCH("JV2",F155:F168)), ROW(F155:F168)-MIN(ROW(F155:F168))+1, ""), ROW() -154 )), "")</f>
        <v/>
      </c>
      <c r="AK160" s="13" t="str">
        <f t="array" ref="AK160">IFERROR(INDEX(C155:C168, SMALL(IF(ISNUMBER(SEARCH("JV2",F155:F168)), ROW(F155:F168)-MIN(ROW(F155:F168))+1, ""), ROW() -154 )), "")</f>
        <v/>
      </c>
      <c r="AL160" s="13" t="str">
        <f t="array" ref="AL160">IFERROR(INDEX(D155:D168, SMALL(IF(ISNUMBER(SEARCH("JV2",F155:F168)), ROW(F155:F168)-MIN(ROW(F155:F168))+1, ""), ROW() -154 )), "")</f>
        <v/>
      </c>
      <c r="AM160" s="13" t="str">
        <f t="array" ref="AM160">IFERROR(INDEX(E155:E168, SMALL(IF(ISNUMBER(SEARCH("JV2",F155:F168)), ROW(F155:F168)-MIN(ROW(F155:F168))+1, ""), ROW() -154 )), "")</f>
        <v/>
      </c>
    </row>
    <row r="161" spans="2:39" s="13" customFormat="1" ht="15" customHeight="1">
      <c r="B161" s="21" t="s">
        <v>401</v>
      </c>
      <c r="C161" s="1"/>
      <c r="D161" s="22" t="s">
        <v>713</v>
      </c>
      <c r="E161" s="1" t="s">
        <v>714</v>
      </c>
      <c r="F161" s="94" t="s">
        <v>14</v>
      </c>
      <c r="G161" s="24"/>
      <c r="H161" s="25">
        <v>4330</v>
      </c>
      <c r="I161" s="24"/>
      <c r="J161" s="25" t="b">
        <v>0</v>
      </c>
      <c r="K161" s="19"/>
      <c r="L161" s="26"/>
      <c r="M161" s="27"/>
      <c r="AB161" s="13" t="str">
        <f t="array" ref="AB161">IFERROR(INDEX(B155:B168, SMALL(IF("V"=F155:F168, ROW(F155:F168)-MIN(ROW(F155:F168))+1, ""), ROW() -154 )), "")</f>
        <v>University of the Cumberlands</v>
      </c>
      <c r="AC161" s="13">
        <f t="array" ref="AC161">IFERROR(INDEX(C155:C168, SMALL(IF("V"=F155:F168, ROW(F155:F168)-MIN(ROW(F155:F168))+1, ""), ROW() -154 )), "")</f>
        <v>0</v>
      </c>
      <c r="AD161" s="13" t="str">
        <f t="array" ref="AD161">IFERROR(INDEX(D155:D168, SMALL(IF("V"=F155:F168, ROW(F155:F168)-MIN(ROW(F155:F168))+1, ""), ROW() -154 )), "")</f>
        <v>11-404466</v>
      </c>
      <c r="AE161" s="13" t="str">
        <f t="array" ref="AE161">IFERROR(INDEX(E155:E168, SMALL(IF("V"=F155:F168, ROW(F155:F168)-MIN(ROW(F155:F168))+1, ""), ROW() -154 )), "")</f>
        <v>Mickayla Shannon</v>
      </c>
      <c r="AF161" s="13" t="str">
        <f t="array" ref="AF161">IFERROR(INDEX(B155:B168, SMALL(IF(ISNUMBER(SEARCH("JV1",F155:F168)), ROW(F155:F168)-MIN(ROW(F155:F168))+1, ""), ROW() -154 )), "")</f>
        <v/>
      </c>
      <c r="AG161" s="13" t="str">
        <f t="array" ref="AG161">IFERROR(INDEX(C155:C168, SMALL(IF(ISNUMBER(SEARCH("JV1",F155:F168)), ROW(F155:F168)-MIN(ROW(F155:F168))+1, ""), ROW() -154 )), "")</f>
        <v/>
      </c>
      <c r="AH161" s="13" t="str">
        <f t="array" ref="AH161">IFERROR(INDEX(D155:D168, SMALL(IF(ISNUMBER(SEARCH("JV1",F155:F168)), ROW(F155:F168)-MIN(ROW(F155:F168))+1, ""), ROW() -154 )), "")</f>
        <v/>
      </c>
      <c r="AI161" s="13" t="str">
        <f t="array" ref="AI161">IFERROR(INDEX(E155:E168, SMALL(IF(ISNUMBER(SEARCH("JV1",F155:F168)), ROW(F155:F168)-MIN(ROW(F155:F168))+1, ""), ROW() -154 )), "")</f>
        <v/>
      </c>
      <c r="AJ161" s="13" t="str">
        <f t="array" ref="AJ161">IFERROR(INDEX(B155:B168, SMALL(IF(ISNUMBER(SEARCH("JV2",F155:F168)), ROW(F155:F168)-MIN(ROW(F155:F168))+1, ""), ROW() -154 )), "")</f>
        <v/>
      </c>
      <c r="AK161" s="13" t="str">
        <f t="array" ref="AK161">IFERROR(INDEX(C155:C168, SMALL(IF(ISNUMBER(SEARCH("JV2",F155:F168)), ROW(F155:F168)-MIN(ROW(F155:F168))+1, ""), ROW() -154 )), "")</f>
        <v/>
      </c>
      <c r="AL161" s="13" t="str">
        <f t="array" ref="AL161">IFERROR(INDEX(D155:D168, SMALL(IF(ISNUMBER(SEARCH("JV2",F155:F168)), ROW(F155:F168)-MIN(ROW(F155:F168))+1, ""), ROW() -154 )), "")</f>
        <v/>
      </c>
      <c r="AM161" s="13" t="str">
        <f t="array" ref="AM161">IFERROR(INDEX(E155:E168, SMALL(IF(ISNUMBER(SEARCH("JV2",F155:F168)), ROW(F155:F168)-MIN(ROW(F155:F168))+1, ""), ROW() -154 )), "")</f>
        <v/>
      </c>
    </row>
    <row r="162" spans="2:39" s="13" customFormat="1" ht="15" customHeight="1">
      <c r="B162" s="21" t="s">
        <v>401</v>
      </c>
      <c r="C162" s="1"/>
      <c r="D162" s="22" t="s">
        <v>715</v>
      </c>
      <c r="E162" s="1" t="s">
        <v>716</v>
      </c>
      <c r="F162" s="94" t="s">
        <v>17</v>
      </c>
      <c r="G162" s="24"/>
      <c r="H162" s="25">
        <v>4330</v>
      </c>
      <c r="I162" s="24"/>
      <c r="J162" s="25" t="b">
        <v>0</v>
      </c>
      <c r="K162" s="19"/>
      <c r="L162" s="26"/>
      <c r="M162" s="27"/>
      <c r="AB162" s="13" t="str">
        <f t="array" ref="AB162">IFERROR(INDEX(B155:B168, SMALL(IF("V"=F155:F168, ROW(F155:F168)-MIN(ROW(F155:F168))+1, ""), ROW() -154 )), "")</f>
        <v>University of the Cumberlands</v>
      </c>
      <c r="AC162" s="13">
        <f t="array" ref="AC162">IFERROR(INDEX(C155:C168, SMALL(IF("V"=F155:F168, ROW(F155:F168)-MIN(ROW(F155:F168))+1, ""), ROW() -154 )), "")</f>
        <v>0</v>
      </c>
      <c r="AD162" s="13" t="str">
        <f t="array" ref="AD162">IFERROR(INDEX(D155:D168, SMALL(IF("V"=F155:F168, ROW(F155:F168)-MIN(ROW(F155:F168))+1, ""), ROW() -154 )), "")</f>
        <v>11-166235</v>
      </c>
      <c r="AE162" s="13" t="str">
        <f t="array" ref="AE162">IFERROR(INDEX(E155:E168, SMALL(IF("V"=F155:F168, ROW(F155:F168)-MIN(ROW(F155:F168))+1, ""), ROW() -154 )), "")</f>
        <v>ReighAnn Oliphant</v>
      </c>
      <c r="AF162" s="13" t="str">
        <f t="array" ref="AF162">IFERROR(INDEX(B155:B168, SMALL(IF(ISNUMBER(SEARCH("JV1",F155:F168)), ROW(F155:F168)-MIN(ROW(F155:F168))+1, ""), ROW() -154 )), "")</f>
        <v/>
      </c>
      <c r="AG162" s="13" t="str">
        <f t="array" ref="AG162">IFERROR(INDEX(C155:C168, SMALL(IF(ISNUMBER(SEARCH("JV1",F155:F168)), ROW(F155:F168)-MIN(ROW(F155:F168))+1, ""), ROW() -154 )), "")</f>
        <v/>
      </c>
      <c r="AH162" s="13" t="str">
        <f t="array" ref="AH162">IFERROR(INDEX(D155:D168, SMALL(IF(ISNUMBER(SEARCH("JV1",F155:F168)), ROW(F155:F168)-MIN(ROW(F155:F168))+1, ""), ROW() -154 )), "")</f>
        <v/>
      </c>
      <c r="AI162" s="13" t="str">
        <f t="array" ref="AI162">IFERROR(INDEX(E155:E168, SMALL(IF(ISNUMBER(SEARCH("JV1",F155:F168)), ROW(F155:F168)-MIN(ROW(F155:F168))+1, ""), ROW() -154 )), "")</f>
        <v/>
      </c>
      <c r="AJ162" s="13" t="str">
        <f t="array" ref="AJ162">IFERROR(INDEX(B155:B168, SMALL(IF(ISNUMBER(SEARCH("JV2",F155:F168)), ROW(F155:F168)-MIN(ROW(F155:F168))+1, ""), ROW() -154 )), "")</f>
        <v/>
      </c>
      <c r="AK162" s="13" t="str">
        <f t="array" ref="AK162">IFERROR(INDEX(C155:C168, SMALL(IF(ISNUMBER(SEARCH("JV2",F155:F168)), ROW(F155:F168)-MIN(ROW(F155:F168))+1, ""), ROW() -154 )), "")</f>
        <v/>
      </c>
      <c r="AL162" s="13" t="str">
        <f t="array" ref="AL162">IFERROR(INDEX(D155:D168, SMALL(IF(ISNUMBER(SEARCH("JV2",F155:F168)), ROW(F155:F168)-MIN(ROW(F155:F168))+1, ""), ROW() -154 )), "")</f>
        <v/>
      </c>
      <c r="AM162" s="13" t="str">
        <f t="array" ref="AM162">IFERROR(INDEX(E155:E168, SMALL(IF(ISNUMBER(SEARCH("JV2",F155:F168)), ROW(F155:F168)-MIN(ROW(F155:F168))+1, ""), ROW() -154 )), "")</f>
        <v/>
      </c>
    </row>
    <row r="163" spans="2:39" s="13" customFormat="1" ht="15" customHeight="1">
      <c r="B163" s="21" t="s">
        <v>401</v>
      </c>
      <c r="C163" s="1"/>
      <c r="D163" s="22" t="s">
        <v>717</v>
      </c>
      <c r="E163" s="1" t="s">
        <v>718</v>
      </c>
      <c r="F163" s="94" t="s">
        <v>14</v>
      </c>
      <c r="G163" s="24"/>
      <c r="H163" s="25">
        <v>4330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401</v>
      </c>
      <c r="C164" s="1"/>
      <c r="D164" s="22" t="s">
        <v>719</v>
      </c>
      <c r="E164" s="1" t="s">
        <v>720</v>
      </c>
      <c r="F164" s="94" t="s">
        <v>14</v>
      </c>
      <c r="G164" s="24"/>
      <c r="H164" s="25">
        <v>4330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401</v>
      </c>
      <c r="C165" s="1"/>
      <c r="D165" s="22" t="s">
        <v>721</v>
      </c>
      <c r="E165" s="1" t="s">
        <v>722</v>
      </c>
      <c r="F165" s="94" t="s">
        <v>17</v>
      </c>
      <c r="G165" s="24"/>
      <c r="H165" s="25">
        <v>4330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401</v>
      </c>
      <c r="C166" s="1"/>
      <c r="D166" s="22" t="s">
        <v>723</v>
      </c>
      <c r="E166" s="1" t="s">
        <v>724</v>
      </c>
      <c r="F166" s="94" t="s">
        <v>14</v>
      </c>
      <c r="G166" s="24"/>
      <c r="H166" s="25">
        <v>4330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401</v>
      </c>
      <c r="C167" s="1"/>
      <c r="D167" s="22" t="s">
        <v>725</v>
      </c>
      <c r="E167" s="1" t="s">
        <v>726</v>
      </c>
      <c r="F167" s="94" t="s">
        <v>14</v>
      </c>
      <c r="G167" s="24"/>
      <c r="H167" s="25">
        <v>4330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401</v>
      </c>
      <c r="C168" s="1"/>
      <c r="D168" s="22" t="s">
        <v>727</v>
      </c>
      <c r="E168" s="1" t="s">
        <v>728</v>
      </c>
      <c r="F168" s="94" t="s">
        <v>14</v>
      </c>
      <c r="G168" s="24"/>
      <c r="H168" s="25">
        <v>4330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/>
      <c r="C169" s="1"/>
      <c r="D169" s="1"/>
      <c r="E169" s="1"/>
      <c r="F169" s="1"/>
      <c r="G169" s="24"/>
      <c r="H169" s="25"/>
      <c r="I169" s="24"/>
      <c r="J169" s="25"/>
      <c r="K169" s="19"/>
      <c r="L169" s="26"/>
      <c r="M169" s="27"/>
    </row>
    <row r="170" spans="2:39" s="13" customFormat="1" ht="15" customHeight="1">
      <c r="B170" s="21"/>
      <c r="C170" s="1"/>
      <c r="D170" s="1"/>
      <c r="E170" s="1"/>
      <c r="F170" s="1"/>
      <c r="G170" s="24"/>
      <c r="H170" s="25"/>
      <c r="I170" s="24"/>
      <c r="J170" s="25"/>
      <c r="K170" s="19"/>
      <c r="L170" s="26"/>
      <c r="M170" s="27"/>
    </row>
    <row r="171" spans="2:39" s="13" customFormat="1" ht="15" customHeight="1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39" s="13" customFormat="1" ht="15" customHeight="1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39" s="13" customFormat="1" ht="15" customHeight="1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39" s="13" customFormat="1" ht="15" customHeight="1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39" s="13" customFormat="1" ht="15" customHeight="1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39" s="13" customFormat="1" ht="15" customHeight="1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L56" sqref="L56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5" t="s">
        <v>729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54" s="4" customFormat="1" ht="16.149999999999999" customHeight="1">
      <c r="AZ2" s="4" t="s">
        <v>730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731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732</v>
      </c>
      <c r="H10" s="5" t="s">
        <v>732</v>
      </c>
      <c r="I10" s="5" t="s">
        <v>732</v>
      </c>
      <c r="J10" s="5" t="s">
        <v>732</v>
      </c>
      <c r="K10" s="5" t="s">
        <v>732</v>
      </c>
      <c r="L10" s="5" t="s">
        <v>732</v>
      </c>
      <c r="M10" s="18"/>
      <c r="N10" s="18" t="s">
        <v>733</v>
      </c>
      <c r="O10" s="18" t="s">
        <v>734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737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738</v>
      </c>
      <c r="N11" s="5" t="s">
        <v>736</v>
      </c>
      <c r="O11" s="5" t="s">
        <v>739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Bethel University (TN) V </v>
      </c>
      <c r="C12" s="1" t="str">
        <f>Roster_Selection_Men!AD11</f>
        <v>8468-4444</v>
      </c>
      <c r="D12" s="1" t="str">
        <f>Roster_Selection_Men!AE11</f>
        <v>Dalton Tilghman</v>
      </c>
      <c r="E12" s="23"/>
      <c r="F12" s="1" t="str">
        <f>IF(ISERROR(Baker_Scores_Men_Var!E12), " ", IF(Baker_Scores_Men_Var!E12 = "Yes", "Yes", "  "))</f>
        <v xml:space="preserve">  </v>
      </c>
      <c r="G12" s="29">
        <v>185</v>
      </c>
      <c r="H12" s="29">
        <v>134</v>
      </c>
      <c r="I12" s="29">
        <v>0</v>
      </c>
      <c r="J12" s="29">
        <v>0</v>
      </c>
      <c r="K12" s="29">
        <v>0</v>
      </c>
      <c r="L12" s="29">
        <v>0</v>
      </c>
      <c r="M12" s="30">
        <f t="shared" ref="M12:M22" si="0">SUM(G12:L12)</f>
        <v>319</v>
      </c>
      <c r="N12" s="30">
        <f t="shared" ref="N12:N22" si="1">COUNTIF(G12:L12, "&gt;0" )</f>
        <v>2</v>
      </c>
      <c r="O12" s="30">
        <f t="shared" ref="O12:O22" si="2">IF(N12=0,0,M12/N12)</f>
        <v>159.5</v>
      </c>
    </row>
    <row r="13" spans="1:54" s="1" customFormat="1" ht="13.9" customHeight="1">
      <c r="B13" s="1" t="str">
        <f>Roster_Selection_Men!AB12&amp;" " &amp; "V "</f>
        <v xml:space="preserve">Bethel University (TN) V </v>
      </c>
      <c r="C13" s="1" t="str">
        <f>Roster_Selection_Men!AD12</f>
        <v>17-84082</v>
      </c>
      <c r="D13" s="1" t="str">
        <f>Roster_Selection_Men!AE12</f>
        <v>Daniel Belew</v>
      </c>
      <c r="E13" s="23"/>
      <c r="F13" s="1" t="str">
        <f>IF(ISERROR(Baker_Scores_Men_Var!E13), " ", IF(Baker_Scores_Men_Var!E13 = "Yes", "Yes", "  "))</f>
        <v xml:space="preserve">  </v>
      </c>
      <c r="G13" s="29">
        <v>203</v>
      </c>
      <c r="H13" s="29">
        <v>200</v>
      </c>
      <c r="I13" s="29">
        <v>179</v>
      </c>
      <c r="J13" s="29">
        <v>171</v>
      </c>
      <c r="K13" s="29">
        <v>245</v>
      </c>
      <c r="L13" s="29">
        <v>166</v>
      </c>
      <c r="M13" s="30">
        <f t="shared" si="0"/>
        <v>1164</v>
      </c>
      <c r="N13" s="30">
        <f t="shared" si="1"/>
        <v>6</v>
      </c>
      <c r="O13" s="30">
        <f t="shared" si="2"/>
        <v>194</v>
      </c>
    </row>
    <row r="14" spans="1:54" s="1" customFormat="1" ht="13.9" customHeight="1">
      <c r="B14" s="1" t="str">
        <f>Roster_Selection_Men!AB13&amp;" " &amp; "V "</f>
        <v xml:space="preserve">Bethel University (TN) V </v>
      </c>
      <c r="C14" s="1" t="str">
        <f>Roster_Selection_Men!AD13</f>
        <v>8914-2011</v>
      </c>
      <c r="D14" s="1" t="str">
        <f>Roster_Selection_Men!AE13</f>
        <v>Evan Kiefer</v>
      </c>
      <c r="E14" s="23"/>
      <c r="F14" s="1" t="str">
        <f>IF(ISERROR(Baker_Scores_Men_Var!E14), " ", IF(Baker_Scores_Men_Var!E14 = "Yes", "Yes", "  "))</f>
        <v xml:space="preserve">  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30">
        <f t="shared" si="0"/>
        <v>0</v>
      </c>
      <c r="N14" s="30">
        <f t="shared" si="1"/>
        <v>0</v>
      </c>
      <c r="O14" s="30">
        <f t="shared" si="2"/>
        <v>0</v>
      </c>
    </row>
    <row r="15" spans="1:54" s="1" customFormat="1" ht="13.9" customHeight="1">
      <c r="B15" s="1" t="str">
        <f>Roster_Selection_Men!AB14&amp;" " &amp; "V "</f>
        <v xml:space="preserve">Bethel University (TN) V </v>
      </c>
      <c r="C15" s="1" t="str">
        <f>Roster_Selection_Men!AD14</f>
        <v>19-1989</v>
      </c>
      <c r="D15" s="1" t="str">
        <f>Roster_Selection_Men!AE14</f>
        <v>Jackson Henderson</v>
      </c>
      <c r="E15" s="23"/>
      <c r="F15" s="1" t="str">
        <f>IF(ISERROR(Baker_Scores_Men_Var!E15), " ", IF(Baker_Scores_Men_Var!E15 = "Yes", "Yes", "  "))</f>
        <v xml:space="preserve">  </v>
      </c>
      <c r="G15" s="29">
        <v>0</v>
      </c>
      <c r="H15" s="29">
        <v>0</v>
      </c>
      <c r="I15" s="29">
        <v>202</v>
      </c>
      <c r="J15" s="29">
        <v>190</v>
      </c>
      <c r="K15" s="29">
        <v>191</v>
      </c>
      <c r="L15" s="29">
        <v>207</v>
      </c>
      <c r="M15" s="30">
        <f t="shared" si="0"/>
        <v>790</v>
      </c>
      <c r="N15" s="30">
        <f t="shared" si="1"/>
        <v>4</v>
      </c>
      <c r="O15" s="30">
        <f t="shared" si="2"/>
        <v>197.5</v>
      </c>
    </row>
    <row r="16" spans="1:54" s="1" customFormat="1" ht="13.9" customHeight="1">
      <c r="B16" s="1" t="str">
        <f>Roster_Selection_Men!AB15&amp;" " &amp; "V "</f>
        <v xml:space="preserve">Bethel University (TN) V </v>
      </c>
      <c r="C16" s="1" t="str">
        <f>Roster_Selection_Men!AD15</f>
        <v>9281-11588</v>
      </c>
      <c r="D16" s="1" t="str">
        <f>Roster_Selection_Men!AE15</f>
        <v>James Johnson</v>
      </c>
      <c r="E16" s="23"/>
      <c r="F16" s="1" t="str">
        <f>IF(ISERROR(Baker_Scores_Men_Var!E16), " ", IF(Baker_Scores_Men_Var!E16 = "Yes", "Yes", "  "))</f>
        <v xml:space="preserve">  </v>
      </c>
      <c r="G16" s="29">
        <v>0</v>
      </c>
      <c r="H16" s="29">
        <v>0</v>
      </c>
      <c r="I16" s="29">
        <v>0</v>
      </c>
      <c r="J16" s="29">
        <v>0</v>
      </c>
      <c r="K16" s="29">
        <v>169</v>
      </c>
      <c r="L16" s="29">
        <v>146</v>
      </c>
      <c r="M16" s="30">
        <f t="shared" si="0"/>
        <v>315</v>
      </c>
      <c r="N16" s="30">
        <f t="shared" si="1"/>
        <v>2</v>
      </c>
      <c r="O16" s="30">
        <f t="shared" si="2"/>
        <v>157.5</v>
      </c>
    </row>
    <row r="17" spans="2:15" s="1" customFormat="1" ht="13.9" customHeight="1">
      <c r="B17" s="1" t="str">
        <f>Roster_Selection_Men!AB16&amp;" " &amp; "V "</f>
        <v xml:space="preserve">Bethel University (TN) V </v>
      </c>
      <c r="C17" s="1" t="str">
        <f>Roster_Selection_Men!AD16</f>
        <v>11-464349</v>
      </c>
      <c r="D17" s="1" t="str">
        <f>Roster_Selection_Men!AE16</f>
        <v>Logan Goodman</v>
      </c>
      <c r="E17" s="23"/>
      <c r="F17" s="1" t="str">
        <f>IF(ISERROR(Baker_Scores_Men_Var!E17), " ", IF(Baker_Scores_Men_Var!E17 = "Yes", "Yes", "  "))</f>
        <v xml:space="preserve">  </v>
      </c>
      <c r="G17" s="29">
        <v>184</v>
      </c>
      <c r="H17" s="29">
        <v>199</v>
      </c>
      <c r="I17" s="29">
        <v>145</v>
      </c>
      <c r="J17" s="29">
        <v>172</v>
      </c>
      <c r="K17" s="29">
        <v>0</v>
      </c>
      <c r="L17" s="29">
        <v>0</v>
      </c>
      <c r="M17" s="30">
        <f t="shared" si="0"/>
        <v>700</v>
      </c>
      <c r="N17" s="30">
        <f t="shared" si="1"/>
        <v>4</v>
      </c>
      <c r="O17" s="30">
        <f t="shared" si="2"/>
        <v>175</v>
      </c>
    </row>
    <row r="18" spans="2:15" s="1" customFormat="1" ht="13.9" customHeight="1">
      <c r="B18" s="1" t="str">
        <f>Roster_Selection_Men!AB17&amp;" " &amp; "V "</f>
        <v xml:space="preserve">Bethel University (TN) V </v>
      </c>
      <c r="C18" s="1" t="str">
        <f>Roster_Selection_Men!AD17</f>
        <v>5569-7185</v>
      </c>
      <c r="D18" s="1" t="str">
        <f>Roster_Selection_Men!AE17</f>
        <v>Mathew Crawford</v>
      </c>
      <c r="E18" s="23"/>
      <c r="F18" s="1" t="str">
        <f>IF(ISERROR(Baker_Scores_Men_Var!E18), " ", IF(Baker_Scores_Men_Var!E18 = "Yes", "Yes", "  "))</f>
        <v xml:space="preserve">  </v>
      </c>
      <c r="G18" s="29">
        <v>159</v>
      </c>
      <c r="H18" s="29">
        <v>179</v>
      </c>
      <c r="I18" s="29">
        <v>225</v>
      </c>
      <c r="J18" s="29">
        <v>200</v>
      </c>
      <c r="K18" s="29">
        <v>213</v>
      </c>
      <c r="L18" s="29">
        <v>191</v>
      </c>
      <c r="M18" s="30">
        <f t="shared" si="0"/>
        <v>1167</v>
      </c>
      <c r="N18" s="30">
        <f t="shared" si="1"/>
        <v>6</v>
      </c>
      <c r="O18" s="30">
        <f t="shared" si="2"/>
        <v>194.5</v>
      </c>
    </row>
    <row r="19" spans="2:15" s="1" customFormat="1" ht="13.9" customHeight="1">
      <c r="B19" s="1" t="str">
        <f>Roster_Selection_Men!AB18&amp;" " &amp; "V "</f>
        <v xml:space="preserve">Bethel University (TN) V </v>
      </c>
      <c r="C19" s="1" t="str">
        <f>Roster_Selection_Men!AD18</f>
        <v>11-398807</v>
      </c>
      <c r="D19" s="1" t="str">
        <f>Roster_Selection_Men!AE18</f>
        <v>Richard (Trey) Martin</v>
      </c>
      <c r="E19" s="23"/>
      <c r="F19" s="1" t="str">
        <f>IF(ISERROR(Baker_Scores_Men_Var!E19), " ", IF(Baker_Scores_Men_Var!E19 = "Yes", "Yes", "  "))</f>
        <v xml:space="preserve">  </v>
      </c>
      <c r="G19" s="29">
        <v>239</v>
      </c>
      <c r="H19" s="29">
        <v>250</v>
      </c>
      <c r="I19" s="29">
        <v>188</v>
      </c>
      <c r="J19" s="29">
        <v>175</v>
      </c>
      <c r="K19" s="29">
        <v>220</v>
      </c>
      <c r="L19" s="29">
        <v>220</v>
      </c>
      <c r="M19" s="30">
        <f t="shared" si="0"/>
        <v>1292</v>
      </c>
      <c r="N19" s="30">
        <f t="shared" si="1"/>
        <v>6</v>
      </c>
      <c r="O19" s="30">
        <f t="shared" si="2"/>
        <v>215.33333333333334</v>
      </c>
    </row>
    <row r="20" spans="2:15" s="1" customFormat="1" ht="13.9" customHeight="1">
      <c r="B20" s="1" t="s">
        <v>740</v>
      </c>
      <c r="C20" s="28" t="s">
        <v>110</v>
      </c>
      <c r="D20" s="23" t="s">
        <v>110</v>
      </c>
      <c r="E20" s="23"/>
      <c r="F20" s="23"/>
      <c r="G20" s="29"/>
      <c r="H20" s="29"/>
      <c r="I20" s="29"/>
      <c r="J20" s="29"/>
      <c r="K20" s="29"/>
      <c r="L20" s="29"/>
      <c r="M20" s="30">
        <f t="shared" si="0"/>
        <v>0</v>
      </c>
      <c r="N20" s="30">
        <f t="shared" si="1"/>
        <v>0</v>
      </c>
      <c r="O20" s="30">
        <f t="shared" si="2"/>
        <v>0</v>
      </c>
    </row>
    <row r="21" spans="2:15" s="1" customFormat="1" ht="13.9" customHeight="1">
      <c r="B21" s="1" t="s">
        <v>740</v>
      </c>
      <c r="C21" s="28" t="s">
        <v>110</v>
      </c>
      <c r="D21" s="23" t="s">
        <v>110</v>
      </c>
      <c r="E21" s="23"/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>
      <c r="B22" s="1" t="s">
        <v>740</v>
      </c>
      <c r="C22" s="28" t="s">
        <v>110</v>
      </c>
      <c r="D22" s="23" t="s">
        <v>110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970</v>
      </c>
      <c r="H23" s="30">
        <f t="shared" si="3"/>
        <v>962</v>
      </c>
      <c r="I23" s="30">
        <f t="shared" si="3"/>
        <v>939</v>
      </c>
      <c r="J23" s="30">
        <f t="shared" si="3"/>
        <v>908</v>
      </c>
      <c r="K23" s="30">
        <f t="shared" si="3"/>
        <v>1038</v>
      </c>
      <c r="L23" s="30">
        <f t="shared" si="3"/>
        <v>930</v>
      </c>
      <c r="M23" s="34">
        <f t="shared" si="3"/>
        <v>5747</v>
      </c>
      <c r="N23" s="34">
        <f t="shared" si="3"/>
        <v>30</v>
      </c>
    </row>
    <row r="24" spans="2:15" s="1" customFormat="1" ht="13.9" customHeight="1"/>
    <row r="25" spans="2:15" s="1" customFormat="1" ht="13.9" customHeight="1">
      <c r="B25" s="1" t="str">
        <f>Roster_Selection_Men!AB24&amp;" " &amp; "V "</f>
        <v xml:space="preserve">Blue Mountain College V </v>
      </c>
      <c r="C25" s="1" t="str">
        <f>Roster_Selection_Men!AD24</f>
        <v>19-67495</v>
      </c>
      <c r="D25" s="1" t="str">
        <f>Roster_Selection_Men!AE24</f>
        <v>Cole Tomlin</v>
      </c>
      <c r="E25" s="23"/>
      <c r="F25" s="1" t="str">
        <f>IF(ISERROR(Baker_Scores_Men_Var!E25), " ", IF(Baker_Scores_Men_Var!E25 = "Yes", "Yes", "  "))</f>
        <v xml:space="preserve">  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30">
        <f t="shared" ref="M25:M35" si="4">SUM(G25:L25)</f>
        <v>0</v>
      </c>
      <c r="N25" s="30">
        <f t="shared" ref="N25:N35" si="5">COUNTIF(G25:L25, "&gt;0" )</f>
        <v>0</v>
      </c>
      <c r="O25" s="30">
        <f t="shared" ref="O25:O35" si="6">IF(N25=0,0,M25/N25)</f>
        <v>0</v>
      </c>
    </row>
    <row r="26" spans="2:15" s="1" customFormat="1" ht="13.9" customHeight="1">
      <c r="B26" s="1" t="str">
        <f>Roster_Selection_Men!AB25&amp;" " &amp; "V "</f>
        <v xml:space="preserve">Blue Mountain College V </v>
      </c>
      <c r="C26" s="1" t="str">
        <f>Roster_Selection_Men!AD25</f>
        <v>8460-4460</v>
      </c>
      <c r="D26" s="1" t="str">
        <f>Roster_Selection_Men!AE25</f>
        <v>Damien Green</v>
      </c>
      <c r="E26" s="23"/>
      <c r="F26" s="1" t="str">
        <f>IF(ISERROR(Baker_Scores_Men_Var!E26), " ", IF(Baker_Scores_Men_Var!E26 = "Yes", "Yes", "  "))</f>
        <v xml:space="preserve">  </v>
      </c>
      <c r="G26" s="29">
        <v>151</v>
      </c>
      <c r="H26" s="29">
        <v>158</v>
      </c>
      <c r="I26" s="29">
        <v>162</v>
      </c>
      <c r="J26" s="29">
        <v>168</v>
      </c>
      <c r="K26" s="29">
        <v>133</v>
      </c>
      <c r="L26" s="29">
        <v>0</v>
      </c>
      <c r="M26" s="30">
        <f t="shared" si="4"/>
        <v>772</v>
      </c>
      <c r="N26" s="30">
        <f t="shared" si="5"/>
        <v>5</v>
      </c>
      <c r="O26" s="30">
        <f t="shared" si="6"/>
        <v>154.4</v>
      </c>
    </row>
    <row r="27" spans="2:15" s="1" customFormat="1" ht="13.9" customHeight="1">
      <c r="B27" s="1" t="str">
        <f>Roster_Selection_Men!AB26&amp;" " &amp; "V "</f>
        <v xml:space="preserve">Blue Mountain College V </v>
      </c>
      <c r="C27" s="1" t="str">
        <f>Roster_Selection_Men!AD26</f>
        <v>8577-2800</v>
      </c>
      <c r="D27" s="1" t="str">
        <f>Roster_Selection_Men!AE26</f>
        <v>Drew Turberville</v>
      </c>
      <c r="E27" s="23"/>
      <c r="F27" s="1" t="str">
        <f>IF(ISERROR(Baker_Scores_Men_Var!E27), " ", IF(Baker_Scores_Men_Var!E27 = "Yes", "Yes", "  "))</f>
        <v xml:space="preserve">  </v>
      </c>
      <c r="G27" s="29">
        <v>238</v>
      </c>
      <c r="H27" s="29">
        <v>202</v>
      </c>
      <c r="I27" s="29">
        <v>200</v>
      </c>
      <c r="J27" s="29">
        <v>201</v>
      </c>
      <c r="K27" s="29">
        <v>216</v>
      </c>
      <c r="L27" s="29">
        <v>192</v>
      </c>
      <c r="M27" s="30">
        <f t="shared" si="4"/>
        <v>1249</v>
      </c>
      <c r="N27" s="30">
        <f t="shared" si="5"/>
        <v>6</v>
      </c>
      <c r="O27" s="30">
        <f t="shared" si="6"/>
        <v>208.16666666666666</v>
      </c>
    </row>
    <row r="28" spans="2:15" s="1" customFormat="1" ht="13.9" customHeight="1">
      <c r="B28" s="1" t="str">
        <f>Roster_Selection_Men!AB27&amp;" " &amp; "V "</f>
        <v xml:space="preserve">Blue Mountain College V </v>
      </c>
      <c r="C28" s="1" t="str">
        <f>Roster_Selection_Men!AD27</f>
        <v>11-715488</v>
      </c>
      <c r="D28" s="1" t="str">
        <f>Roster_Selection_Men!AE27</f>
        <v>Elliott Whavers</v>
      </c>
      <c r="E28" s="23"/>
      <c r="F28" s="1" t="str">
        <f>IF(ISERROR(Baker_Scores_Men_Var!E28), " ", IF(Baker_Scores_Men_Var!E28 = "Yes", "Yes", "  "))</f>
        <v xml:space="preserve">  </v>
      </c>
      <c r="G28" s="29">
        <v>153</v>
      </c>
      <c r="H28" s="29">
        <v>162</v>
      </c>
      <c r="I28" s="29">
        <v>132</v>
      </c>
      <c r="J28" s="29">
        <v>0</v>
      </c>
      <c r="K28" s="29">
        <v>0</v>
      </c>
      <c r="L28" s="29">
        <v>0</v>
      </c>
      <c r="M28" s="30">
        <f t="shared" si="4"/>
        <v>447</v>
      </c>
      <c r="N28" s="30">
        <f t="shared" si="5"/>
        <v>3</v>
      </c>
      <c r="O28" s="30">
        <f t="shared" si="6"/>
        <v>149</v>
      </c>
    </row>
    <row r="29" spans="2:15" s="1" customFormat="1" ht="13.9" customHeight="1">
      <c r="B29" s="1" t="str">
        <f>Roster_Selection_Men!AB28&amp;" " &amp; "V "</f>
        <v xml:space="preserve">Blue Mountain College V </v>
      </c>
      <c r="C29" s="1" t="str">
        <f>Roster_Selection_Men!AD28</f>
        <v>15-126695</v>
      </c>
      <c r="D29" s="1" t="str">
        <f>Roster_Selection_Men!AE28</f>
        <v>Jacob Wilcher</v>
      </c>
      <c r="E29" s="23"/>
      <c r="F29" s="1" t="str">
        <f>IF(ISERROR(Baker_Scores_Men_Var!E29), " ", IF(Baker_Scores_Men_Var!E29 = "Yes", "Yes", "  "))</f>
        <v xml:space="preserve">  </v>
      </c>
      <c r="G29" s="29">
        <v>131</v>
      </c>
      <c r="H29" s="29">
        <v>0</v>
      </c>
      <c r="I29" s="29">
        <v>0</v>
      </c>
      <c r="J29" s="29">
        <v>0</v>
      </c>
      <c r="K29" s="29">
        <v>0</v>
      </c>
      <c r="L29" s="29">
        <v>181</v>
      </c>
      <c r="M29" s="30">
        <f t="shared" si="4"/>
        <v>312</v>
      </c>
      <c r="N29" s="30">
        <f t="shared" si="5"/>
        <v>2</v>
      </c>
      <c r="O29" s="30">
        <f t="shared" si="6"/>
        <v>156</v>
      </c>
    </row>
    <row r="30" spans="2:15" s="1" customFormat="1" ht="13.9" customHeight="1">
      <c r="B30" s="1" t="str">
        <f>Roster_Selection_Men!AB29&amp;" " &amp; "V "</f>
        <v xml:space="preserve">Blue Mountain College V </v>
      </c>
      <c r="C30" s="1" t="str">
        <f>Roster_Selection_Men!AD29</f>
        <v>6114-203</v>
      </c>
      <c r="D30" s="1" t="str">
        <f>Roster_Selection_Men!AE29</f>
        <v>Lucas Hartigan</v>
      </c>
      <c r="E30" s="23"/>
      <c r="F30" s="1" t="str">
        <f>IF(ISERROR(Baker_Scores_Men_Var!E30), " ", IF(Baker_Scores_Men_Var!E30 = "Yes", "Yes", "  "))</f>
        <v xml:space="preserve">  </v>
      </c>
      <c r="G30" s="29">
        <v>217</v>
      </c>
      <c r="H30" s="29">
        <v>187</v>
      </c>
      <c r="I30" s="29">
        <v>234</v>
      </c>
      <c r="J30" s="29">
        <v>162</v>
      </c>
      <c r="K30" s="29">
        <v>234</v>
      </c>
      <c r="L30" s="29">
        <v>178</v>
      </c>
      <c r="M30" s="30">
        <f t="shared" si="4"/>
        <v>1212</v>
      </c>
      <c r="N30" s="30">
        <f t="shared" si="5"/>
        <v>6</v>
      </c>
      <c r="O30" s="30">
        <f t="shared" si="6"/>
        <v>202</v>
      </c>
    </row>
    <row r="31" spans="2:15" s="1" customFormat="1" ht="13.9" customHeight="1">
      <c r="B31" s="1" t="str">
        <f>Roster_Selection_Men!AB30&amp;" " &amp; "V "</f>
        <v xml:space="preserve">Blue Mountain College V </v>
      </c>
      <c r="C31" s="1" t="str">
        <f>Roster_Selection_Men!AD30</f>
        <v>20-20285</v>
      </c>
      <c r="D31" s="1" t="str">
        <f>Roster_Selection_Men!AE30</f>
        <v>Nikolas Wilcher</v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178</v>
      </c>
      <c r="I31" s="29">
        <v>232</v>
      </c>
      <c r="J31" s="29">
        <v>164</v>
      </c>
      <c r="K31" s="29">
        <v>197</v>
      </c>
      <c r="L31" s="29">
        <v>137</v>
      </c>
      <c r="M31" s="30">
        <f t="shared" si="4"/>
        <v>908</v>
      </c>
      <c r="N31" s="30">
        <f t="shared" si="5"/>
        <v>5</v>
      </c>
      <c r="O31" s="30">
        <f t="shared" si="6"/>
        <v>181.6</v>
      </c>
    </row>
    <row r="32" spans="2:15" s="1" customFormat="1" ht="13.9" customHeight="1">
      <c r="B32" s="1" t="str">
        <f>Roster_Selection_Men!AB31&amp;" " &amp; "V "</f>
        <v xml:space="preserve">Blue Mountain College V </v>
      </c>
      <c r="C32" s="1" t="str">
        <f>Roster_Selection_Men!AD31</f>
        <v>17-23688</v>
      </c>
      <c r="D32" s="1" t="str">
        <f>Roster_Selection_Men!AE31</f>
        <v>Peter Moore</v>
      </c>
      <c r="E32" s="23"/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200</v>
      </c>
      <c r="K32" s="29">
        <v>191</v>
      </c>
      <c r="L32" s="29">
        <v>200</v>
      </c>
      <c r="M32" s="30">
        <f t="shared" si="4"/>
        <v>591</v>
      </c>
      <c r="N32" s="30">
        <f t="shared" si="5"/>
        <v>3</v>
      </c>
      <c r="O32" s="30">
        <f t="shared" si="6"/>
        <v>197</v>
      </c>
    </row>
    <row r="33" spans="2:15" s="1" customFormat="1" ht="13.9" customHeight="1">
      <c r="B33" s="1" t="s">
        <v>741</v>
      </c>
      <c r="C33" s="28" t="s">
        <v>110</v>
      </c>
      <c r="D33" s="23" t="s">
        <v>110</v>
      </c>
      <c r="E33" s="23"/>
      <c r="F33" s="23"/>
      <c r="G33" s="29"/>
      <c r="H33" s="29"/>
      <c r="I33" s="29"/>
      <c r="J33" s="29"/>
      <c r="K33" s="29"/>
      <c r="L33" s="29"/>
      <c r="M33" s="30">
        <f t="shared" si="4"/>
        <v>0</v>
      </c>
      <c r="N33" s="30">
        <f t="shared" si="5"/>
        <v>0</v>
      </c>
      <c r="O33" s="30">
        <f t="shared" si="6"/>
        <v>0</v>
      </c>
    </row>
    <row r="34" spans="2:15" s="1" customFormat="1" ht="13.9" customHeight="1">
      <c r="B34" s="1" t="s">
        <v>741</v>
      </c>
      <c r="C34" s="28" t="s">
        <v>110</v>
      </c>
      <c r="D34" s="23" t="s">
        <v>110</v>
      </c>
      <c r="E34" s="23"/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741</v>
      </c>
      <c r="C35" s="28" t="s">
        <v>110</v>
      </c>
      <c r="D35" s="23" t="s">
        <v>110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890</v>
      </c>
      <c r="H36" s="30">
        <f t="shared" si="7"/>
        <v>887</v>
      </c>
      <c r="I36" s="30">
        <f t="shared" si="7"/>
        <v>960</v>
      </c>
      <c r="J36" s="30">
        <f t="shared" si="7"/>
        <v>895</v>
      </c>
      <c r="K36" s="30">
        <f t="shared" si="7"/>
        <v>971</v>
      </c>
      <c r="L36" s="30">
        <f t="shared" si="7"/>
        <v>888</v>
      </c>
      <c r="M36" s="34">
        <f t="shared" si="7"/>
        <v>5491</v>
      </c>
      <c r="N36" s="34">
        <f t="shared" si="7"/>
        <v>30</v>
      </c>
    </row>
    <row r="37" spans="2:15" s="1" customFormat="1" ht="13.9" customHeight="1"/>
    <row r="38" spans="2:15" s="1" customFormat="1" ht="13.9" customHeight="1">
      <c r="B38" s="1" t="str">
        <f>Roster_Selection_Men!AB37&amp;" " &amp; "V "</f>
        <v xml:space="preserve">Campbellsville University V </v>
      </c>
      <c r="C38" s="1" t="str">
        <f>Roster_Selection_Men!AD37</f>
        <v>7914-8279</v>
      </c>
      <c r="D38" s="1" t="str">
        <f>Roster_Selection_Men!AE37</f>
        <v>Adam Zimmerman</v>
      </c>
      <c r="E38" s="23"/>
      <c r="F38" s="1" t="str">
        <f>IF(ISERROR(Baker_Scores_Men_Var!E38), " ", IF(Baker_Scores_Men_Var!E38 = "Yes", "Yes", "  "))</f>
        <v xml:space="preserve">  </v>
      </c>
      <c r="G38" s="29">
        <v>213</v>
      </c>
      <c r="H38" s="29">
        <v>158</v>
      </c>
      <c r="I38" s="29">
        <v>235</v>
      </c>
      <c r="J38" s="29">
        <v>159</v>
      </c>
      <c r="K38" s="29">
        <v>226</v>
      </c>
      <c r="L38" s="29">
        <v>196</v>
      </c>
      <c r="M38" s="30">
        <f t="shared" ref="M38:M48" si="8">SUM(G38:L38)</f>
        <v>1187</v>
      </c>
      <c r="N38" s="30">
        <f t="shared" ref="N38:N48" si="9">COUNTIF(G38:L38, "&gt;0" )</f>
        <v>6</v>
      </c>
      <c r="O38" s="30">
        <f t="shared" ref="O38:O48" si="10">IF(N38=0,0,M38/N38)</f>
        <v>197.83333333333334</v>
      </c>
    </row>
    <row r="39" spans="2:15" s="1" customFormat="1" ht="13.9" customHeight="1">
      <c r="B39" s="1" t="str">
        <f>Roster_Selection_Men!AB38&amp;" " &amp; "V "</f>
        <v xml:space="preserve">Campbellsville University V </v>
      </c>
      <c r="C39" s="1" t="str">
        <f>Roster_Selection_Men!AD38</f>
        <v>17-69158</v>
      </c>
      <c r="D39" s="1" t="str">
        <f>Roster_Selection_Men!AE38</f>
        <v>Andrew McWhoster</v>
      </c>
      <c r="E39" s="23"/>
      <c r="F39" s="1" t="str">
        <f>IF(ISERROR(Baker_Scores_Men_Var!E39), " ", IF(Baker_Scores_Men_Var!E39 = "Yes", "Yes", "  "))</f>
        <v xml:space="preserve">  </v>
      </c>
      <c r="G39" s="29">
        <v>167</v>
      </c>
      <c r="H39" s="29">
        <v>174</v>
      </c>
      <c r="I39" s="29">
        <v>163</v>
      </c>
      <c r="J39" s="29">
        <v>171</v>
      </c>
      <c r="K39" s="29">
        <v>211</v>
      </c>
      <c r="L39" s="29">
        <v>179</v>
      </c>
      <c r="M39" s="30">
        <f t="shared" si="8"/>
        <v>1065</v>
      </c>
      <c r="N39" s="30">
        <f t="shared" si="9"/>
        <v>6</v>
      </c>
      <c r="O39" s="30">
        <f t="shared" si="10"/>
        <v>177.5</v>
      </c>
    </row>
    <row r="40" spans="2:15" s="1" customFormat="1" ht="13.9" customHeight="1">
      <c r="B40" s="1" t="str">
        <f>Roster_Selection_Men!AB39&amp;" " &amp; "V "</f>
        <v xml:space="preserve">Campbellsville University V </v>
      </c>
      <c r="C40" s="1" t="str">
        <f>Roster_Selection_Men!AD39</f>
        <v>7914-11696</v>
      </c>
      <c r="D40" s="1" t="str">
        <f>Roster_Selection_Men!AE39</f>
        <v>Blake Roberts</v>
      </c>
      <c r="E40" s="23"/>
      <c r="F40" s="1" t="str">
        <f>IF(ISERROR(Baker_Scores_Men_Var!E40), " ", IF(Baker_Scores_Men_Var!E40 = "Yes", "Yes", "  "))</f>
        <v xml:space="preserve">  </v>
      </c>
      <c r="G40" s="29">
        <v>237</v>
      </c>
      <c r="H40" s="29">
        <v>167</v>
      </c>
      <c r="I40" s="29">
        <v>165</v>
      </c>
      <c r="J40" s="29">
        <v>202</v>
      </c>
      <c r="K40" s="29">
        <v>134</v>
      </c>
      <c r="L40" s="29">
        <v>0</v>
      </c>
      <c r="M40" s="30">
        <f t="shared" si="8"/>
        <v>905</v>
      </c>
      <c r="N40" s="30">
        <f t="shared" si="9"/>
        <v>5</v>
      </c>
      <c r="O40" s="30">
        <f t="shared" si="10"/>
        <v>181</v>
      </c>
    </row>
    <row r="41" spans="2:15" s="1" customFormat="1" ht="13.9" customHeight="1">
      <c r="B41" s="1" t="str">
        <f>Roster_Selection_Men!AB40&amp;" " &amp; "V "</f>
        <v xml:space="preserve">Campbellsville University V </v>
      </c>
      <c r="C41" s="1" t="str">
        <f>Roster_Selection_Men!AD40</f>
        <v>7914-43718</v>
      </c>
      <c r="D41" s="1" t="str">
        <f>Roster_Selection_Men!AE40</f>
        <v>Emanuel Casillas</v>
      </c>
      <c r="E41" s="23"/>
      <c r="F41" s="1" t="str">
        <f>IF(ISERROR(Baker_Scores_Men_Var!E41), " ", IF(Baker_Scores_Men_Var!E41 = "Yes", "Yes", "  "))</f>
        <v xml:space="preserve">  </v>
      </c>
      <c r="G41" s="29">
        <v>242</v>
      </c>
      <c r="H41" s="29">
        <v>178</v>
      </c>
      <c r="I41" s="29">
        <v>187</v>
      </c>
      <c r="J41" s="29">
        <v>205</v>
      </c>
      <c r="K41" s="29">
        <v>187</v>
      </c>
      <c r="L41" s="29">
        <v>166</v>
      </c>
      <c r="M41" s="30">
        <f t="shared" si="8"/>
        <v>1165</v>
      </c>
      <c r="N41" s="30">
        <f t="shared" si="9"/>
        <v>6</v>
      </c>
      <c r="O41" s="30">
        <f t="shared" si="10"/>
        <v>194.16666666666666</v>
      </c>
    </row>
    <row r="42" spans="2:15" s="1" customFormat="1" ht="13.9" customHeight="1">
      <c r="B42" s="1" t="str">
        <f>Roster_Selection_Men!AB41&amp;" " &amp; "V "</f>
        <v xml:space="preserve">Campbellsville University V </v>
      </c>
      <c r="C42" s="1" t="str">
        <f>Roster_Selection_Men!AD41</f>
        <v>11-155583</v>
      </c>
      <c r="D42" s="1" t="str">
        <f>Roster_Selection_Men!AE41</f>
        <v>Nolan Renfro</v>
      </c>
      <c r="E42" s="23"/>
      <c r="F42" s="1" t="str">
        <f>IF(ISERROR(Baker_Scores_Men_Var!E42), " ", IF(Baker_Scores_Men_Var!E42 = "Yes", "Yes", "  "))</f>
        <v xml:space="preserve">  </v>
      </c>
      <c r="G42" s="29">
        <v>177</v>
      </c>
      <c r="H42" s="29">
        <v>187</v>
      </c>
      <c r="I42" s="29">
        <v>166</v>
      </c>
      <c r="J42" s="29">
        <v>172</v>
      </c>
      <c r="K42" s="29">
        <v>134</v>
      </c>
      <c r="L42" s="29">
        <v>169</v>
      </c>
      <c r="M42" s="30">
        <f t="shared" si="8"/>
        <v>1005</v>
      </c>
      <c r="N42" s="30">
        <f t="shared" si="9"/>
        <v>6</v>
      </c>
      <c r="O42" s="30">
        <f t="shared" si="10"/>
        <v>167.5</v>
      </c>
    </row>
    <row r="43" spans="2:15" s="1" customFormat="1" ht="13.9" customHeight="1">
      <c r="B43" s="1" t="str">
        <f>Roster_Selection_Men!AB42&amp;" " &amp; "V "</f>
        <v xml:space="preserve">Campbellsville University V </v>
      </c>
      <c r="C43" s="1" t="str">
        <f>Roster_Selection_Men!AD42</f>
        <v>19-5596</v>
      </c>
      <c r="D43" s="1" t="str">
        <f>Roster_Selection_Men!AE42</f>
        <v>Zachary Budd</v>
      </c>
      <c r="E43" s="23"/>
      <c r="F43" s="1" t="str">
        <f>IF(ISERROR(Baker_Scores_Men_Var!E43), " ", IF(Baker_Scores_Men_Var!E43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195</v>
      </c>
      <c r="M43" s="30">
        <f t="shared" si="8"/>
        <v>195</v>
      </c>
      <c r="N43" s="30">
        <f t="shared" si="9"/>
        <v>1</v>
      </c>
      <c r="O43" s="30">
        <f t="shared" si="10"/>
        <v>195</v>
      </c>
    </row>
    <row r="44" spans="2:15" s="1" customFormat="1" ht="13.9" customHeight="1">
      <c r="B44" s="1" t="str">
        <f>Roster_Selection_Men!AB43&amp;" " &amp; "V "</f>
        <v xml:space="preserve"> V </v>
      </c>
      <c r="C44" s="1" t="str">
        <f>Roster_Selection_Men!AD43</f>
        <v/>
      </c>
      <c r="D44" s="1" t="str">
        <f>Roster_Selection_Men!AE43</f>
        <v/>
      </c>
      <c r="E44" s="23"/>
      <c r="F44" s="1" t="str">
        <f>IF(ISERROR(Baker_Scores_Men_Var!E44), " ", IF(Baker_Scores_Men_Var!E44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30">
        <f t="shared" si="8"/>
        <v>0</v>
      </c>
      <c r="N44" s="30">
        <f t="shared" si="9"/>
        <v>0</v>
      </c>
      <c r="O44" s="30">
        <f t="shared" si="10"/>
        <v>0</v>
      </c>
    </row>
    <row r="45" spans="2:15" s="1" customFormat="1" ht="13.9" customHeight="1">
      <c r="B45" s="1" t="str">
        <f>Roster_Selection_Men!AB44&amp;" " &amp; "V "</f>
        <v xml:space="preserve"> V </v>
      </c>
      <c r="C45" s="1" t="str">
        <f>Roster_Selection_Men!AD44</f>
        <v/>
      </c>
      <c r="D45" s="1" t="str">
        <f>Roster_Selection_Men!AE44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30">
        <f t="shared" si="8"/>
        <v>0</v>
      </c>
      <c r="N45" s="30">
        <f t="shared" si="9"/>
        <v>0</v>
      </c>
      <c r="O45" s="30">
        <f t="shared" si="10"/>
        <v>0</v>
      </c>
    </row>
    <row r="46" spans="2:15" s="1" customFormat="1" ht="13.9" customHeight="1">
      <c r="B46" s="1" t="s">
        <v>742</v>
      </c>
      <c r="C46" s="28" t="s">
        <v>110</v>
      </c>
      <c r="D46" s="23" t="s">
        <v>110</v>
      </c>
      <c r="E46" s="23"/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742</v>
      </c>
      <c r="C47" s="28" t="s">
        <v>110</v>
      </c>
      <c r="D47" s="23" t="s">
        <v>110</v>
      </c>
      <c r="E47" s="23"/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742</v>
      </c>
      <c r="C48" s="28" t="s">
        <v>110</v>
      </c>
      <c r="D48" s="23" t="s">
        <v>110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1036</v>
      </c>
      <c r="H49" s="30">
        <f t="shared" si="11"/>
        <v>864</v>
      </c>
      <c r="I49" s="30">
        <f t="shared" si="11"/>
        <v>916</v>
      </c>
      <c r="J49" s="30">
        <f t="shared" si="11"/>
        <v>909</v>
      </c>
      <c r="K49" s="30">
        <f t="shared" si="11"/>
        <v>892</v>
      </c>
      <c r="L49" s="30">
        <f t="shared" si="11"/>
        <v>905</v>
      </c>
      <c r="M49" s="34">
        <f t="shared" si="11"/>
        <v>5522</v>
      </c>
      <c r="N49" s="34">
        <f t="shared" si="11"/>
        <v>30</v>
      </c>
    </row>
    <row r="50" spans="2:15" s="1" customFormat="1" ht="13.9" customHeight="1"/>
    <row r="51" spans="2:15" s="1" customFormat="1" ht="13.9" customHeight="1">
      <c r="B51" s="1" t="str">
        <f>Roster_Selection_Men!AB50&amp;" " &amp; "V "</f>
        <v xml:space="preserve">Cumberland University V </v>
      </c>
      <c r="C51" s="1" t="str">
        <f>Roster_Selection_Men!AD50</f>
        <v>18-52843</v>
      </c>
      <c r="D51" s="1" t="str">
        <f>Roster_Selection_Men!AE50</f>
        <v>Grayson Hemontolor</v>
      </c>
      <c r="E51" s="23"/>
      <c r="F51" s="1" t="str">
        <f>IF(ISERROR(Baker_Scores_Men_Var!E51), " ", IF(Baker_Scores_Men_Var!E51 = "Yes", "Yes", "  "))</f>
        <v xml:space="preserve">  </v>
      </c>
      <c r="G51" s="29">
        <v>180</v>
      </c>
      <c r="H51" s="29">
        <v>207</v>
      </c>
      <c r="I51" s="29">
        <v>199</v>
      </c>
      <c r="J51" s="29">
        <v>150</v>
      </c>
      <c r="K51" s="29">
        <v>192</v>
      </c>
      <c r="L51" s="29">
        <v>201</v>
      </c>
      <c r="M51" s="30">
        <f t="shared" ref="M51:M61" si="12">SUM(G51:L51)</f>
        <v>1129</v>
      </c>
      <c r="N51" s="30">
        <f t="shared" ref="N51:N61" si="13">COUNTIF(G51:L51, "&gt;0" )</f>
        <v>6</v>
      </c>
      <c r="O51" s="30">
        <f t="shared" ref="O51:O61" si="14">IF(N51=0,0,M51/N51)</f>
        <v>188.16666666666666</v>
      </c>
    </row>
    <row r="52" spans="2:15" s="1" customFormat="1" ht="13.9" customHeight="1">
      <c r="B52" s="1" t="str">
        <f>Roster_Selection_Men!AB51&amp;" " &amp; "V "</f>
        <v xml:space="preserve">Cumberland University V </v>
      </c>
      <c r="C52" s="1" t="str">
        <f>Roster_Selection_Men!AD51</f>
        <v>20-33136</v>
      </c>
      <c r="D52" s="1" t="str">
        <f>Roster_Selection_Men!AE51</f>
        <v>Mason Adcok</v>
      </c>
      <c r="E52" s="23"/>
      <c r="F52" s="1" t="str">
        <f>IF(ISERROR(Baker_Scores_Men_Var!E52), " ", IF(Baker_Scores_Men_Var!E52 = "Yes", "Yes", "  "))</f>
        <v xml:space="preserve">  </v>
      </c>
      <c r="G52" s="29">
        <v>186</v>
      </c>
      <c r="H52" s="29">
        <v>173</v>
      </c>
      <c r="I52" s="29">
        <v>147</v>
      </c>
      <c r="J52" s="29">
        <v>127</v>
      </c>
      <c r="K52" s="29">
        <v>120</v>
      </c>
      <c r="L52" s="29">
        <v>152</v>
      </c>
      <c r="M52" s="30">
        <f t="shared" si="12"/>
        <v>905</v>
      </c>
      <c r="N52" s="30">
        <f t="shared" si="13"/>
        <v>6</v>
      </c>
      <c r="O52" s="30">
        <f t="shared" si="14"/>
        <v>150.83333333333334</v>
      </c>
    </row>
    <row r="53" spans="2:15" s="1" customFormat="1" ht="13.9" customHeight="1">
      <c r="B53" s="1" t="str">
        <f>Roster_Selection_Men!AB52&amp;" " &amp; "V "</f>
        <v xml:space="preserve">Cumberland University V </v>
      </c>
      <c r="C53" s="1" t="str">
        <f>Roster_Selection_Men!AD52</f>
        <v>17-77117</v>
      </c>
      <c r="D53" s="1" t="str">
        <f>Roster_Selection_Men!AE52</f>
        <v>Matthew Charlton</v>
      </c>
      <c r="E53" s="23"/>
      <c r="F53" s="1" t="str">
        <f>IF(ISERROR(Baker_Scores_Men_Var!E53), " ", IF(Baker_Scores_Men_Var!E53 = "Yes", "Yes", "  "))</f>
        <v xml:space="preserve">  </v>
      </c>
      <c r="G53" s="29">
        <v>142</v>
      </c>
      <c r="H53" s="29">
        <v>178</v>
      </c>
      <c r="I53" s="29">
        <v>167</v>
      </c>
      <c r="J53" s="29">
        <v>168</v>
      </c>
      <c r="K53" s="29">
        <v>150</v>
      </c>
      <c r="L53" s="29">
        <v>196</v>
      </c>
      <c r="M53" s="30">
        <f t="shared" si="12"/>
        <v>1001</v>
      </c>
      <c r="N53" s="30">
        <f t="shared" si="13"/>
        <v>6</v>
      </c>
      <c r="O53" s="30">
        <f t="shared" si="14"/>
        <v>166.83333333333334</v>
      </c>
    </row>
    <row r="54" spans="2:15" s="1" customFormat="1" ht="13.9" customHeight="1">
      <c r="B54" s="1" t="str">
        <f>Roster_Selection_Men!AB53&amp;" " &amp; "V "</f>
        <v xml:space="preserve">Cumberland University V </v>
      </c>
      <c r="C54" s="1" t="str">
        <f>Roster_Selection_Men!AD53</f>
        <v>19-6124</v>
      </c>
      <c r="D54" s="1" t="str">
        <f>Roster_Selection_Men!AE53</f>
        <v>Matthew Dominey</v>
      </c>
      <c r="E54" s="23"/>
      <c r="F54" s="1" t="str">
        <f>IF(ISERROR(Baker_Scores_Men_Var!E54), " ", IF(Baker_Scores_Men_Var!E54 = "Yes", "Yes", "  "))</f>
        <v xml:space="preserve">  </v>
      </c>
      <c r="G54" s="29">
        <v>141</v>
      </c>
      <c r="H54" s="29">
        <v>178</v>
      </c>
      <c r="I54" s="29">
        <v>160</v>
      </c>
      <c r="J54" s="29">
        <v>154</v>
      </c>
      <c r="K54" s="29">
        <v>159</v>
      </c>
      <c r="L54" s="29">
        <v>224</v>
      </c>
      <c r="M54" s="30">
        <f t="shared" si="12"/>
        <v>1016</v>
      </c>
      <c r="N54" s="30">
        <f t="shared" si="13"/>
        <v>6</v>
      </c>
      <c r="O54" s="30">
        <f t="shared" si="14"/>
        <v>169.33333333333334</v>
      </c>
    </row>
    <row r="55" spans="2:15" s="1" customFormat="1" ht="13.9" customHeight="1">
      <c r="B55" s="1" t="str">
        <f>Roster_Selection_Men!AB54&amp;" " &amp; "V "</f>
        <v xml:space="preserve">Cumberland University V </v>
      </c>
      <c r="C55" s="1" t="str">
        <f>Roster_Selection_Men!AD54</f>
        <v>16-99164</v>
      </c>
      <c r="D55" s="1" t="str">
        <f>Roster_Selection_Men!AE54</f>
        <v>Taylor Fielder</v>
      </c>
      <c r="E55" s="23"/>
      <c r="F55" s="1" t="str">
        <f>IF(ISERROR(Baker_Scores_Men_Var!E55), " ", IF(Baker_Scores_Men_Var!E55 = "Yes", "Yes", "  "))</f>
        <v xml:space="preserve">  </v>
      </c>
      <c r="G55" s="29">
        <v>238</v>
      </c>
      <c r="H55" s="29">
        <v>156</v>
      </c>
      <c r="I55" s="29">
        <v>227</v>
      </c>
      <c r="J55" s="29">
        <v>163</v>
      </c>
      <c r="K55" s="29">
        <v>169</v>
      </c>
      <c r="L55" s="29">
        <v>210</v>
      </c>
      <c r="M55" s="30">
        <f t="shared" si="12"/>
        <v>1163</v>
      </c>
      <c r="N55" s="30">
        <f t="shared" si="13"/>
        <v>6</v>
      </c>
      <c r="O55" s="30">
        <f t="shared" si="14"/>
        <v>193.83333333333334</v>
      </c>
    </row>
    <row r="56" spans="2:15" s="1" customFormat="1" ht="13.9" customHeight="1">
      <c r="B56" s="1" t="str">
        <f>Roster_Selection_Men!AB55&amp;" " &amp; "V "</f>
        <v xml:space="preserve">Cumberland University V </v>
      </c>
      <c r="C56" s="1" t="str">
        <f>Roster_Selection_Men!AD55</f>
        <v>11-307191</v>
      </c>
      <c r="D56" s="1" t="str">
        <f>Roster_Selection_Men!AE55</f>
        <v>Thomas Chenault</v>
      </c>
      <c r="E56" s="23"/>
      <c r="F56" s="1" t="str">
        <f>IF(ISERROR(Baker_Scores_Men_Var!E56), " ", IF(Baker_Scores_Men_Var!E56 = "Yes", "Yes", "  "))</f>
        <v xml:space="preserve">  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30">
        <f t="shared" si="12"/>
        <v>0</v>
      </c>
      <c r="N56" s="30">
        <f t="shared" si="13"/>
        <v>0</v>
      </c>
      <c r="O56" s="30">
        <f t="shared" si="14"/>
        <v>0</v>
      </c>
    </row>
    <row r="57" spans="2:15" s="1" customFormat="1" ht="13.9" customHeight="1">
      <c r="B57" s="1" t="str">
        <f>Roster_Selection_Men!AB56&amp;" " &amp; "V "</f>
        <v xml:space="preserve"> V </v>
      </c>
      <c r="C57" s="1" t="str">
        <f>Roster_Selection_Men!AD56</f>
        <v/>
      </c>
      <c r="D57" s="1" t="str">
        <f>Roster_Selection_Men!AE56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30">
        <f t="shared" si="12"/>
        <v>0</v>
      </c>
      <c r="N57" s="30">
        <f t="shared" si="13"/>
        <v>0</v>
      </c>
      <c r="O57" s="30">
        <f t="shared" si="14"/>
        <v>0</v>
      </c>
    </row>
    <row r="58" spans="2:15" s="1" customFormat="1" ht="13.9" customHeight="1">
      <c r="B58" s="1" t="str">
        <f>Roster_Selection_Men!AB57&amp;" " &amp; "V "</f>
        <v xml:space="preserve"> V </v>
      </c>
      <c r="C58" s="1" t="str">
        <f>Roster_Selection_Men!AD57</f>
        <v/>
      </c>
      <c r="D58" s="1" t="str">
        <f>Roster_Selection_Men!AE57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30">
        <f t="shared" si="12"/>
        <v>0</v>
      </c>
      <c r="N58" s="30">
        <f t="shared" si="13"/>
        <v>0</v>
      </c>
      <c r="O58" s="30">
        <f t="shared" si="14"/>
        <v>0</v>
      </c>
    </row>
    <row r="59" spans="2:15" s="1" customFormat="1" ht="13.9" customHeight="1">
      <c r="B59" s="1" t="s">
        <v>743</v>
      </c>
      <c r="C59" s="28" t="s">
        <v>110</v>
      </c>
      <c r="D59" s="23" t="s">
        <v>110</v>
      </c>
      <c r="E59" s="23"/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743</v>
      </c>
      <c r="C60" s="28" t="s">
        <v>110</v>
      </c>
      <c r="D60" s="23" t="s">
        <v>110</v>
      </c>
      <c r="E60" s="23"/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743</v>
      </c>
      <c r="C61" s="28" t="s">
        <v>110</v>
      </c>
      <c r="D61" s="23" t="s">
        <v>110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887</v>
      </c>
      <c r="H62" s="30">
        <f t="shared" si="15"/>
        <v>892</v>
      </c>
      <c r="I62" s="30">
        <f t="shared" si="15"/>
        <v>900</v>
      </c>
      <c r="J62" s="30">
        <f t="shared" si="15"/>
        <v>762</v>
      </c>
      <c r="K62" s="30">
        <f t="shared" si="15"/>
        <v>790</v>
      </c>
      <c r="L62" s="30">
        <f t="shared" si="15"/>
        <v>983</v>
      </c>
      <c r="M62" s="34">
        <f t="shared" si="15"/>
        <v>5214</v>
      </c>
      <c r="N62" s="34">
        <f t="shared" si="15"/>
        <v>30</v>
      </c>
    </row>
    <row r="63" spans="2:15" s="1" customFormat="1" ht="13.9" customHeight="1"/>
    <row r="64" spans="2:15" s="1" customFormat="1" ht="13.9" customHeight="1">
      <c r="B64" s="1" t="str">
        <f>Roster_Selection_Men!AB58&amp;" " &amp; "V "</f>
        <v xml:space="preserve">Life University V </v>
      </c>
      <c r="C64" s="1" t="str">
        <f>Roster_Selection_Men!AD58</f>
        <v>16-21698</v>
      </c>
      <c r="D64" s="1" t="str">
        <f>Roster_Selection_Men!AE58</f>
        <v>Adarius Reese</v>
      </c>
      <c r="E64" s="23"/>
      <c r="F64" s="1" t="str">
        <f>IF(ISERROR(Baker_Scores_Men_Var!E64), " ", IF(Baker_Scores_Men_Var!E64 = "Yes", "Yes", "  "))</f>
        <v xml:space="preserve">  </v>
      </c>
      <c r="G64" s="29">
        <v>172</v>
      </c>
      <c r="H64" s="29">
        <v>216</v>
      </c>
      <c r="I64" s="29">
        <v>203</v>
      </c>
      <c r="J64" s="29">
        <v>163</v>
      </c>
      <c r="K64" s="29">
        <v>159</v>
      </c>
      <c r="L64" s="29">
        <v>183</v>
      </c>
      <c r="M64" s="30">
        <f t="shared" ref="M64:M74" si="16">SUM(G64:L64)</f>
        <v>1096</v>
      </c>
      <c r="N64" s="30">
        <f t="shared" ref="N64:N74" si="17">COUNTIF(G64:L64, "&gt;0" )</f>
        <v>6</v>
      </c>
      <c r="O64" s="30">
        <f t="shared" ref="O64:O74" si="18">IF(N64=0,0,M64/N64)</f>
        <v>182.66666666666666</v>
      </c>
    </row>
    <row r="65" spans="2:15" s="1" customFormat="1" ht="13.9" customHeight="1">
      <c r="B65" s="1" t="str">
        <f>Roster_Selection_Men!AB59&amp;" " &amp; "V "</f>
        <v xml:space="preserve">Life University V </v>
      </c>
      <c r="C65" s="1" t="str">
        <f>Roster_Selection_Men!AD59</f>
        <v>11-753150</v>
      </c>
      <c r="D65" s="1" t="str">
        <f>Roster_Selection_Men!AE59</f>
        <v>Craig Sanders</v>
      </c>
      <c r="E65" s="23"/>
      <c r="F65" s="1" t="str">
        <f>IF(ISERROR(Baker_Scores_Men_Var!E65), " ", IF(Baker_Scores_Men_Var!E65 = "Yes", "Yes", "  "))</f>
        <v xml:space="preserve">  </v>
      </c>
      <c r="G65" s="29">
        <v>179</v>
      </c>
      <c r="H65" s="29">
        <v>185</v>
      </c>
      <c r="I65" s="29">
        <v>150</v>
      </c>
      <c r="J65" s="29">
        <v>201</v>
      </c>
      <c r="K65" s="29">
        <v>234</v>
      </c>
      <c r="L65" s="29">
        <v>200</v>
      </c>
      <c r="M65" s="30">
        <f t="shared" si="16"/>
        <v>1149</v>
      </c>
      <c r="N65" s="30">
        <f t="shared" si="17"/>
        <v>6</v>
      </c>
      <c r="O65" s="30">
        <f t="shared" si="18"/>
        <v>191.5</v>
      </c>
    </row>
    <row r="66" spans="2:15" s="1" customFormat="1" ht="13.9" customHeight="1">
      <c r="B66" s="1" t="str">
        <f>Roster_Selection_Men!AB60&amp;" " &amp; "V "</f>
        <v xml:space="preserve">Life University V </v>
      </c>
      <c r="C66" s="1" t="str">
        <f>Roster_Selection_Men!AD60</f>
        <v>5589-444</v>
      </c>
      <c r="D66" s="1" t="str">
        <f>Roster_Selection_Men!AE60</f>
        <v>George Walden</v>
      </c>
      <c r="E66" s="23"/>
      <c r="F66" s="1" t="str">
        <f>IF(ISERROR(Baker_Scores_Men_Var!E66), " ", IF(Baker_Scores_Men_Var!E66 = "Yes", "Yes", "  "))</f>
        <v xml:space="preserve">  </v>
      </c>
      <c r="G66" s="29">
        <v>196</v>
      </c>
      <c r="H66" s="29">
        <v>166</v>
      </c>
      <c r="I66" s="29">
        <v>231</v>
      </c>
      <c r="J66" s="29">
        <v>166</v>
      </c>
      <c r="K66" s="29">
        <v>194</v>
      </c>
      <c r="L66" s="29">
        <v>190</v>
      </c>
      <c r="M66" s="30">
        <f t="shared" si="16"/>
        <v>1143</v>
      </c>
      <c r="N66" s="30">
        <f t="shared" si="17"/>
        <v>6</v>
      </c>
      <c r="O66" s="30">
        <f t="shared" si="18"/>
        <v>190.5</v>
      </c>
    </row>
    <row r="67" spans="2:15" s="1" customFormat="1" ht="13.9" customHeight="1">
      <c r="B67" s="1" t="str">
        <f>Roster_Selection_Men!AB61&amp;" " &amp; "V "</f>
        <v xml:space="preserve">Life University V </v>
      </c>
      <c r="C67" s="1" t="str">
        <f>Roster_Selection_Men!AD61</f>
        <v>11-220108</v>
      </c>
      <c r="D67" s="1" t="str">
        <f>Roster_Selection_Men!AE61</f>
        <v>Isaiah Tukes</v>
      </c>
      <c r="E67" s="23"/>
      <c r="F67" s="1" t="str">
        <f>IF(ISERROR(Baker_Scores_Men_Var!E67), " ", IF(Baker_Scores_Men_Var!E67 = "Yes", "Yes", "  "))</f>
        <v xml:space="preserve">  </v>
      </c>
      <c r="G67" s="29">
        <v>147</v>
      </c>
      <c r="H67" s="29">
        <v>215</v>
      </c>
      <c r="I67" s="29">
        <v>238</v>
      </c>
      <c r="J67" s="29">
        <v>205</v>
      </c>
      <c r="K67" s="29">
        <v>227</v>
      </c>
      <c r="L67" s="29">
        <v>170</v>
      </c>
      <c r="M67" s="30">
        <f t="shared" si="16"/>
        <v>1202</v>
      </c>
      <c r="N67" s="30">
        <f t="shared" si="17"/>
        <v>6</v>
      </c>
      <c r="O67" s="30">
        <f t="shared" si="18"/>
        <v>200.33333333333334</v>
      </c>
    </row>
    <row r="68" spans="2:15" s="1" customFormat="1" ht="13.9" customHeight="1">
      <c r="B68" s="1" t="str">
        <f>Roster_Selection_Men!AB62&amp;" " &amp; "V "</f>
        <v xml:space="preserve">Life University V </v>
      </c>
      <c r="C68" s="1" t="str">
        <f>Roster_Selection_Men!AD62</f>
        <v>11-715951</v>
      </c>
      <c r="D68" s="1" t="str">
        <f>Roster_Selection_Men!AE62</f>
        <v>Kyle Richardson</v>
      </c>
      <c r="E68" s="23"/>
      <c r="F68" s="1" t="str">
        <f>IF(ISERROR(Baker_Scores_Men_Var!E68), " ", IF(Baker_Scores_Men_Var!E68 = "Yes", "Yes", "  "))</f>
        <v xml:space="preserve">  </v>
      </c>
      <c r="G68" s="29">
        <v>169</v>
      </c>
      <c r="H68" s="29">
        <v>198</v>
      </c>
      <c r="I68" s="29">
        <v>241</v>
      </c>
      <c r="J68" s="29">
        <v>237</v>
      </c>
      <c r="K68" s="29">
        <v>234</v>
      </c>
      <c r="L68" s="29">
        <v>192</v>
      </c>
      <c r="M68" s="30">
        <f t="shared" si="16"/>
        <v>1271</v>
      </c>
      <c r="N68" s="30">
        <f t="shared" si="17"/>
        <v>6</v>
      </c>
      <c r="O68" s="30">
        <f t="shared" si="18"/>
        <v>211.83333333333334</v>
      </c>
    </row>
    <row r="69" spans="2:15" s="1" customFormat="1" ht="13.9" customHeight="1">
      <c r="B69" s="1" t="str">
        <f>Roster_Selection_Men!AB63&amp;" " &amp; "V "</f>
        <v xml:space="preserve"> V </v>
      </c>
      <c r="C69" s="1" t="str">
        <f>Roster_Selection_Men!AD63</f>
        <v/>
      </c>
      <c r="D69" s="1" t="str">
        <f>Roster_Selection_Men!AE63</f>
        <v/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30">
        <f t="shared" si="16"/>
        <v>0</v>
      </c>
      <c r="N69" s="30">
        <f t="shared" si="17"/>
        <v>0</v>
      </c>
      <c r="O69" s="30">
        <f t="shared" si="18"/>
        <v>0</v>
      </c>
    </row>
    <row r="70" spans="2:15" s="1" customFormat="1" ht="13.9" customHeight="1">
      <c r="B70" s="1" t="str">
        <f>Roster_Selection_Men!AB64&amp;" " &amp; "V "</f>
        <v xml:space="preserve"> V </v>
      </c>
      <c r="C70" s="1" t="str">
        <f>Roster_Selection_Men!AD64</f>
        <v/>
      </c>
      <c r="D70" s="1" t="str">
        <f>Roster_Selection_Men!AE64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</row>
    <row r="71" spans="2:15" s="1" customFormat="1" ht="13.9" customHeight="1">
      <c r="B71" s="1" t="str">
        <f>Roster_Selection_Men!AB65&amp;" " &amp; "V "</f>
        <v xml:space="preserve"> V </v>
      </c>
      <c r="C71" s="1" t="str">
        <f>Roster_Selection_Men!AD65</f>
        <v/>
      </c>
      <c r="D71" s="1" t="str">
        <f>Roster_Selection_Men!AE65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</row>
    <row r="72" spans="2:15" s="1" customFormat="1" ht="13.9" customHeight="1">
      <c r="B72" s="1" t="s">
        <v>744</v>
      </c>
      <c r="C72" s="28" t="s">
        <v>110</v>
      </c>
      <c r="D72" s="23" t="s">
        <v>110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744</v>
      </c>
      <c r="C73" s="28" t="s">
        <v>110</v>
      </c>
      <c r="D73" s="23" t="s">
        <v>110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744</v>
      </c>
      <c r="C74" s="28" t="s">
        <v>110</v>
      </c>
      <c r="D74" s="23" t="s">
        <v>110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863</v>
      </c>
      <c r="H75" s="30">
        <f t="shared" si="19"/>
        <v>980</v>
      </c>
      <c r="I75" s="30">
        <f t="shared" si="19"/>
        <v>1063</v>
      </c>
      <c r="J75" s="30">
        <f t="shared" si="19"/>
        <v>972</v>
      </c>
      <c r="K75" s="30">
        <f t="shared" si="19"/>
        <v>1048</v>
      </c>
      <c r="L75" s="30">
        <f t="shared" si="19"/>
        <v>935</v>
      </c>
      <c r="M75" s="34">
        <f t="shared" si="19"/>
        <v>5861</v>
      </c>
      <c r="N75" s="34">
        <f t="shared" si="19"/>
        <v>30</v>
      </c>
    </row>
    <row r="76" spans="2:15" s="1" customFormat="1" ht="13.9" customHeight="1"/>
    <row r="77" spans="2:15" s="1" customFormat="1" ht="13.9" customHeight="1">
      <c r="B77" s="1" t="str">
        <f>Roster_Selection_Men!AB66&amp;" " &amp; "V "</f>
        <v xml:space="preserve">Lindsey Wilson College V </v>
      </c>
      <c r="C77" s="1" t="str">
        <f>Roster_Selection_Men!AD66</f>
        <v>7914-10905</v>
      </c>
      <c r="D77" s="1" t="str">
        <f>Roster_Selection_Men!AE66</f>
        <v>Andrew O'Dell</v>
      </c>
      <c r="E77" s="23"/>
      <c r="F77" s="1" t="str">
        <f>IF(ISERROR(Baker_Scores_Men_Var!E77), " ", IF(Baker_Scores_Men_Var!E77 = "Yes", "Yes", "  "))</f>
        <v xml:space="preserve">  </v>
      </c>
      <c r="G77" s="29">
        <v>157</v>
      </c>
      <c r="H77" s="29">
        <v>162</v>
      </c>
      <c r="I77" s="29">
        <v>143</v>
      </c>
      <c r="J77" s="29">
        <v>149</v>
      </c>
      <c r="K77" s="29">
        <v>167</v>
      </c>
      <c r="L77" s="29">
        <v>199</v>
      </c>
      <c r="M77" s="30">
        <f t="shared" ref="M77:M87" si="20">SUM(G77:L77)</f>
        <v>977</v>
      </c>
      <c r="N77" s="30">
        <f t="shared" ref="N77:N87" si="21">COUNTIF(G77:L77, "&gt;0" )</f>
        <v>6</v>
      </c>
      <c r="O77" s="30">
        <f t="shared" ref="O77:O87" si="22">IF(N77=0,0,M77/N77)</f>
        <v>162.83333333333334</v>
      </c>
    </row>
    <row r="78" spans="2:15" s="1" customFormat="1" ht="13.9" customHeight="1">
      <c r="B78" s="1" t="str">
        <f>Roster_Selection_Men!AB67&amp;" " &amp; "V "</f>
        <v xml:space="preserve">Lindsey Wilson College V </v>
      </c>
      <c r="C78" s="1" t="str">
        <f>Roster_Selection_Men!AD67</f>
        <v>5919-634</v>
      </c>
      <c r="D78" s="1" t="str">
        <f>Roster_Selection_Men!AE67</f>
        <v>Brandon Pendley</v>
      </c>
      <c r="E78" s="23"/>
      <c r="F78" s="1" t="str">
        <f>IF(ISERROR(Baker_Scores_Men_Var!E78), " ", IF(Baker_Scores_Men_Var!E78 = "Yes", "Yes", "  "))</f>
        <v xml:space="preserve">  </v>
      </c>
      <c r="G78" s="29">
        <v>201</v>
      </c>
      <c r="H78" s="29">
        <v>179</v>
      </c>
      <c r="I78" s="29">
        <v>191</v>
      </c>
      <c r="J78" s="29">
        <v>177</v>
      </c>
      <c r="K78" s="29">
        <v>202</v>
      </c>
      <c r="L78" s="29">
        <v>186</v>
      </c>
      <c r="M78" s="30">
        <f t="shared" si="20"/>
        <v>1136</v>
      </c>
      <c r="N78" s="30">
        <f t="shared" si="21"/>
        <v>6</v>
      </c>
      <c r="O78" s="30">
        <f t="shared" si="22"/>
        <v>189.33333333333334</v>
      </c>
    </row>
    <row r="79" spans="2:15" s="1" customFormat="1" ht="13.9" customHeight="1">
      <c r="B79" s="1" t="str">
        <f>Roster_Selection_Men!AB68&amp;" " &amp; "V "</f>
        <v xml:space="preserve">Lindsey Wilson College V </v>
      </c>
      <c r="C79" s="1" t="str">
        <f>Roster_Selection_Men!AD68</f>
        <v>16-149154</v>
      </c>
      <c r="D79" s="1" t="str">
        <f>Roster_Selection_Men!AE68</f>
        <v>Patrick Walker</v>
      </c>
      <c r="E79" s="23"/>
      <c r="F79" s="1" t="str">
        <f>IF(ISERROR(Baker_Scores_Men_Var!E79), " ", IF(Baker_Scores_Men_Var!E79 = "Yes", "Yes", "  "))</f>
        <v xml:space="preserve">  </v>
      </c>
      <c r="G79" s="29">
        <v>243</v>
      </c>
      <c r="H79" s="29">
        <v>203</v>
      </c>
      <c r="I79" s="29">
        <v>268</v>
      </c>
      <c r="J79" s="29">
        <v>165</v>
      </c>
      <c r="K79" s="29">
        <v>144</v>
      </c>
      <c r="L79" s="29">
        <v>165</v>
      </c>
      <c r="M79" s="30">
        <f t="shared" si="20"/>
        <v>1188</v>
      </c>
      <c r="N79" s="30">
        <f t="shared" si="21"/>
        <v>6</v>
      </c>
      <c r="O79" s="30">
        <f t="shared" si="22"/>
        <v>198</v>
      </c>
    </row>
    <row r="80" spans="2:15" s="1" customFormat="1" ht="13.9" customHeight="1">
      <c r="B80" s="1" t="str">
        <f>Roster_Selection_Men!AB69&amp;" " &amp; "V "</f>
        <v xml:space="preserve">Lindsey Wilson College V </v>
      </c>
      <c r="C80" s="1" t="str">
        <f>Roster_Selection_Men!AD69</f>
        <v>11-448902</v>
      </c>
      <c r="D80" s="1" t="str">
        <f>Roster_Selection_Men!AE69</f>
        <v>Payton Redmon</v>
      </c>
      <c r="E80" s="23"/>
      <c r="F80" s="1" t="str">
        <f>IF(ISERROR(Baker_Scores_Men_Var!E80), " ", IF(Baker_Scores_Men_Var!E80 = "Yes", "Yes", "  "))</f>
        <v xml:space="preserve">  </v>
      </c>
      <c r="G80" s="29">
        <v>136</v>
      </c>
      <c r="H80" s="29">
        <v>171</v>
      </c>
      <c r="I80" s="29">
        <v>128</v>
      </c>
      <c r="J80" s="29">
        <v>165</v>
      </c>
      <c r="K80" s="29">
        <v>151</v>
      </c>
      <c r="L80" s="29">
        <v>122</v>
      </c>
      <c r="M80" s="30">
        <f t="shared" si="20"/>
        <v>873</v>
      </c>
      <c r="N80" s="30">
        <f t="shared" si="21"/>
        <v>6</v>
      </c>
      <c r="O80" s="30">
        <f t="shared" si="22"/>
        <v>145.5</v>
      </c>
    </row>
    <row r="81" spans="2:15" s="1" customFormat="1" ht="13.9" customHeight="1">
      <c r="B81" s="1" t="str">
        <f>Roster_Selection_Men!AB70&amp;" " &amp; "V "</f>
        <v xml:space="preserve">Lindsey Wilson College V </v>
      </c>
      <c r="C81" s="1" t="str">
        <f>Roster_Selection_Men!AD70</f>
        <v>7914-23206</v>
      </c>
      <c r="D81" s="1" t="str">
        <f>Roster_Selection_Men!AE70</f>
        <v>Tanner Goodman</v>
      </c>
      <c r="E81" s="23"/>
      <c r="F81" s="1" t="str">
        <f>IF(ISERROR(Baker_Scores_Men_Var!E81), " ", IF(Baker_Scores_Men_Var!E81 = "Yes", "Yes", "  "))</f>
        <v xml:space="preserve">  </v>
      </c>
      <c r="G81" s="29">
        <v>209</v>
      </c>
      <c r="H81" s="29">
        <v>225</v>
      </c>
      <c r="I81" s="29">
        <v>184</v>
      </c>
      <c r="J81" s="29">
        <v>182</v>
      </c>
      <c r="K81" s="29">
        <v>153</v>
      </c>
      <c r="L81" s="29">
        <v>137</v>
      </c>
      <c r="M81" s="30">
        <f t="shared" si="20"/>
        <v>1090</v>
      </c>
      <c r="N81" s="30">
        <f t="shared" si="21"/>
        <v>6</v>
      </c>
      <c r="O81" s="30">
        <f t="shared" si="22"/>
        <v>181.66666666666666</v>
      </c>
    </row>
    <row r="82" spans="2:15" s="1" customFormat="1" ht="13.9" customHeight="1">
      <c r="B82" s="1" t="str">
        <f>Roster_Selection_Men!AB71&amp;" " &amp; "V "</f>
        <v xml:space="preserve"> V </v>
      </c>
      <c r="C82" s="1" t="str">
        <f>Roster_Selection_Men!AD71</f>
        <v/>
      </c>
      <c r="D82" s="1" t="str">
        <f>Roster_Selection_Men!AE71</f>
        <v/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30">
        <f t="shared" si="20"/>
        <v>0</v>
      </c>
      <c r="N82" s="30">
        <f t="shared" si="21"/>
        <v>0</v>
      </c>
      <c r="O82" s="30">
        <f t="shared" si="22"/>
        <v>0</v>
      </c>
    </row>
    <row r="83" spans="2:15" s="1" customFormat="1" ht="13.9" customHeight="1">
      <c r="B83" s="1" t="str">
        <f>Roster_Selection_Men!AB72&amp;" " &amp; "V "</f>
        <v xml:space="preserve"> V </v>
      </c>
      <c r="C83" s="1" t="str">
        <f>Roster_Selection_Men!AD72</f>
        <v/>
      </c>
      <c r="D83" s="1" t="str">
        <f>Roster_Selection_Men!AE72</f>
        <v/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30">
        <f t="shared" si="20"/>
        <v>0</v>
      </c>
      <c r="N83" s="30">
        <f t="shared" si="21"/>
        <v>0</v>
      </c>
      <c r="O83" s="30">
        <f t="shared" si="22"/>
        <v>0</v>
      </c>
    </row>
    <row r="84" spans="2:15" s="1" customFormat="1" ht="13.9" customHeight="1">
      <c r="B84" s="1" t="str">
        <f>Roster_Selection_Men!AB73&amp;" " &amp; "V "</f>
        <v xml:space="preserve"> V </v>
      </c>
      <c r="C84" s="1" t="str">
        <f>Roster_Selection_Men!AD73</f>
        <v/>
      </c>
      <c r="D84" s="1" t="str">
        <f>Roster_Selection_Men!AE73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30">
        <f t="shared" si="20"/>
        <v>0</v>
      </c>
      <c r="N84" s="30">
        <f t="shared" si="21"/>
        <v>0</v>
      </c>
      <c r="O84" s="30">
        <f t="shared" si="22"/>
        <v>0</v>
      </c>
    </row>
    <row r="85" spans="2:15" s="1" customFormat="1" ht="13.9" customHeight="1">
      <c r="B85" s="1" t="s">
        <v>745</v>
      </c>
      <c r="C85" s="28" t="s">
        <v>110</v>
      </c>
      <c r="D85" s="23" t="s">
        <v>110</v>
      </c>
      <c r="E85" s="23"/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745</v>
      </c>
      <c r="C86" s="28" t="s">
        <v>110</v>
      </c>
      <c r="D86" s="23" t="s">
        <v>110</v>
      </c>
      <c r="E86" s="23"/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745</v>
      </c>
      <c r="C87" s="28" t="s">
        <v>110</v>
      </c>
      <c r="D87" s="23" t="s">
        <v>110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946</v>
      </c>
      <c r="H88" s="30">
        <f t="shared" si="23"/>
        <v>940</v>
      </c>
      <c r="I88" s="30">
        <f t="shared" si="23"/>
        <v>914</v>
      </c>
      <c r="J88" s="30">
        <f t="shared" si="23"/>
        <v>838</v>
      </c>
      <c r="K88" s="30">
        <f t="shared" si="23"/>
        <v>817</v>
      </c>
      <c r="L88" s="30">
        <f t="shared" si="23"/>
        <v>809</v>
      </c>
      <c r="M88" s="34">
        <f t="shared" si="23"/>
        <v>5264</v>
      </c>
      <c r="N88" s="34">
        <f t="shared" si="23"/>
        <v>30</v>
      </c>
    </row>
    <row r="89" spans="2:15" s="1" customFormat="1" ht="13.9" customHeight="1"/>
    <row r="90" spans="2:15" s="1" customFormat="1" ht="13.9" customHeight="1">
      <c r="B90" s="1" t="str">
        <f>Roster_Selection_Men!AB74&amp;" " &amp; "V "</f>
        <v xml:space="preserve">Marian University (IN) V </v>
      </c>
      <c r="C90" s="1" t="str">
        <f>Roster_Selection_Men!AD74</f>
        <v>8950-3001</v>
      </c>
      <c r="D90" s="1" t="str">
        <f>Roster_Selection_Men!AE74</f>
        <v>Aaron Goad</v>
      </c>
      <c r="E90" s="23"/>
      <c r="F90" s="1" t="str">
        <f>IF(ISERROR(Baker_Scores_Men_Var!E90), " ", IF(Baker_Scores_Men_Var!E90 = "Yes", "Yes", "  "))</f>
        <v xml:space="preserve">  </v>
      </c>
      <c r="G90" s="29">
        <v>0</v>
      </c>
      <c r="H90" s="29">
        <v>0</v>
      </c>
      <c r="I90" s="29">
        <v>0</v>
      </c>
      <c r="J90" s="29">
        <v>214</v>
      </c>
      <c r="K90" s="29">
        <v>202</v>
      </c>
      <c r="L90" s="29">
        <v>207</v>
      </c>
      <c r="M90" s="30">
        <f t="shared" ref="M90:M100" si="24">SUM(G90:L90)</f>
        <v>623</v>
      </c>
      <c r="N90" s="30">
        <f t="shared" ref="N90:N100" si="25">COUNTIF(G90:L90, "&gt;0" )</f>
        <v>3</v>
      </c>
      <c r="O90" s="30">
        <f t="shared" ref="O90:O100" si="26">IF(N90=0,0,M90/N90)</f>
        <v>207.66666666666666</v>
      </c>
    </row>
    <row r="91" spans="2:15" s="1" customFormat="1" ht="13.9" customHeight="1">
      <c r="B91" s="1" t="str">
        <f>Roster_Selection_Men!AB75&amp;" " &amp; "V "</f>
        <v xml:space="preserve">Marian University (IN) V </v>
      </c>
      <c r="C91" s="1" t="str">
        <f>Roster_Selection_Men!AD75</f>
        <v>8889-45815</v>
      </c>
      <c r="D91" s="1" t="str">
        <f>Roster_Selection_Men!AE75</f>
        <v>Brendon Fuller</v>
      </c>
      <c r="E91" s="23"/>
      <c r="F91" s="1" t="str">
        <f>IF(ISERROR(Baker_Scores_Men_Var!E91), " ", IF(Baker_Scores_Men_Var!E91 = "Yes", "Yes", "  "))</f>
        <v xml:space="preserve">  </v>
      </c>
      <c r="G91" s="29">
        <v>148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30">
        <f t="shared" si="24"/>
        <v>148</v>
      </c>
      <c r="N91" s="30">
        <f t="shared" si="25"/>
        <v>1</v>
      </c>
      <c r="O91" s="30">
        <f t="shared" si="26"/>
        <v>148</v>
      </c>
    </row>
    <row r="92" spans="2:15" s="1" customFormat="1" ht="13.9" customHeight="1">
      <c r="B92" s="1" t="str">
        <f>Roster_Selection_Men!AB76&amp;" " &amp; "V "</f>
        <v xml:space="preserve">Marian University (IN) V </v>
      </c>
      <c r="C92" s="1" t="str">
        <f>Roster_Selection_Men!AD76</f>
        <v>5734-146</v>
      </c>
      <c r="D92" s="1" t="str">
        <f>Roster_Selection_Men!AE76</f>
        <v>Jeffery Mann</v>
      </c>
      <c r="E92" s="23"/>
      <c r="F92" s="1" t="str">
        <f>IF(ISERROR(Baker_Scores_Men_Var!E92), " ", IF(Baker_Scores_Men_Var!E92 = "Yes", "Yes", "  "))</f>
        <v xml:space="preserve">  </v>
      </c>
      <c r="G92" s="29">
        <v>258</v>
      </c>
      <c r="H92" s="29">
        <v>223</v>
      </c>
      <c r="I92" s="29">
        <v>189</v>
      </c>
      <c r="J92" s="29">
        <v>216</v>
      </c>
      <c r="K92" s="29">
        <v>220</v>
      </c>
      <c r="L92" s="29">
        <v>248</v>
      </c>
      <c r="M92" s="30">
        <f t="shared" si="24"/>
        <v>1354</v>
      </c>
      <c r="N92" s="30">
        <f t="shared" si="25"/>
        <v>6</v>
      </c>
      <c r="O92" s="30">
        <f t="shared" si="26"/>
        <v>225.66666666666666</v>
      </c>
    </row>
    <row r="93" spans="2:15" s="1" customFormat="1" ht="13.9" customHeight="1">
      <c r="B93" s="1" t="str">
        <f>Roster_Selection_Men!AB77&amp;" " &amp; "V "</f>
        <v xml:space="preserve">Marian University (IN) V </v>
      </c>
      <c r="C93" s="1" t="str">
        <f>Roster_Selection_Men!AD77</f>
        <v>5734-786</v>
      </c>
      <c r="D93" s="1" t="str">
        <f>Roster_Selection_Men!AE77</f>
        <v>Jordan Shepherd</v>
      </c>
      <c r="E93" s="23"/>
      <c r="F93" s="1" t="str">
        <f>IF(ISERROR(Baker_Scores_Men_Var!E93), " ", IF(Baker_Scores_Men_Var!E93 = "Yes", "Yes", "  "))</f>
        <v xml:space="preserve">  </v>
      </c>
      <c r="G93" s="29">
        <v>224</v>
      </c>
      <c r="H93" s="29">
        <v>244</v>
      </c>
      <c r="I93" s="29">
        <v>222</v>
      </c>
      <c r="J93" s="29">
        <v>197</v>
      </c>
      <c r="K93" s="29">
        <v>182</v>
      </c>
      <c r="L93" s="29">
        <v>239</v>
      </c>
      <c r="M93" s="30">
        <f t="shared" si="24"/>
        <v>1308</v>
      </c>
      <c r="N93" s="30">
        <f t="shared" si="25"/>
        <v>6</v>
      </c>
      <c r="O93" s="30">
        <f t="shared" si="26"/>
        <v>218</v>
      </c>
    </row>
    <row r="94" spans="2:15" s="1" customFormat="1" ht="13.9" customHeight="1">
      <c r="B94" s="1" t="str">
        <f>Roster_Selection_Men!AB78&amp;" " &amp; "V "</f>
        <v xml:space="preserve">Marian University (IN) V </v>
      </c>
      <c r="C94" s="1" t="str">
        <f>Roster_Selection_Men!AD78</f>
        <v>11-222227</v>
      </c>
      <c r="D94" s="1" t="str">
        <f>Roster_Selection_Men!AE78</f>
        <v>Nicholas Beedie</v>
      </c>
      <c r="E94" s="23"/>
      <c r="F94" s="1" t="str">
        <f>IF(ISERROR(Baker_Scores_Men_Var!E94), " ", IF(Baker_Scores_Men_Var!E94 = "Yes", "Yes", "  "))</f>
        <v xml:space="preserve">  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30">
        <f t="shared" si="24"/>
        <v>0</v>
      </c>
      <c r="N94" s="30">
        <f t="shared" si="25"/>
        <v>0</v>
      </c>
      <c r="O94" s="30">
        <f t="shared" si="26"/>
        <v>0</v>
      </c>
    </row>
    <row r="95" spans="2:15" s="1" customFormat="1" ht="13.9" customHeight="1">
      <c r="B95" s="1" t="str">
        <f>Roster_Selection_Men!AB79&amp;" " &amp; "V "</f>
        <v xml:space="preserve">Marian University (IN) V </v>
      </c>
      <c r="C95" s="1" t="str">
        <f>Roster_Selection_Men!AD79</f>
        <v>5785-8993</v>
      </c>
      <c r="D95" s="1" t="str">
        <f>Roster_Selection_Men!AE79</f>
        <v>Nicholas Graveel</v>
      </c>
      <c r="E95" s="23"/>
      <c r="F95" s="1" t="str">
        <f>IF(ISERROR(Baker_Scores_Men_Var!E95), " ", IF(Baker_Scores_Men_Var!E95 = "Yes", "Yes", "  "))</f>
        <v xml:space="preserve">  </v>
      </c>
      <c r="G95" s="29">
        <v>234</v>
      </c>
      <c r="H95" s="29">
        <v>254</v>
      </c>
      <c r="I95" s="29">
        <v>192</v>
      </c>
      <c r="J95" s="29">
        <v>257</v>
      </c>
      <c r="K95" s="29">
        <v>204</v>
      </c>
      <c r="L95" s="29">
        <v>176</v>
      </c>
      <c r="M95" s="30">
        <f t="shared" si="24"/>
        <v>1317</v>
      </c>
      <c r="N95" s="30">
        <f t="shared" si="25"/>
        <v>6</v>
      </c>
      <c r="O95" s="30">
        <f t="shared" si="26"/>
        <v>219.5</v>
      </c>
    </row>
    <row r="96" spans="2:15" s="1" customFormat="1" ht="13.9" customHeight="1">
      <c r="B96" s="1" t="str">
        <f>Roster_Selection_Men!AB80&amp;" " &amp; "V "</f>
        <v xml:space="preserve">Marian University (IN) V </v>
      </c>
      <c r="C96" s="1" t="str">
        <f>Roster_Selection_Men!AD80</f>
        <v>15-183536</v>
      </c>
      <c r="D96" s="1" t="str">
        <f>Roster_Selection_Men!AE80</f>
        <v>Thomas Smith</v>
      </c>
      <c r="E96" s="23"/>
      <c r="F96" s="1" t="str">
        <f>IF(ISERROR(Baker_Scores_Men_Var!E96), " ", IF(Baker_Scores_Men_Var!E96 = "Yes", "Yes", "  "))</f>
        <v xml:space="preserve">  </v>
      </c>
      <c r="G96" s="29">
        <v>0</v>
      </c>
      <c r="H96" s="29">
        <v>223</v>
      </c>
      <c r="I96" s="29">
        <v>204</v>
      </c>
      <c r="J96" s="29">
        <v>187</v>
      </c>
      <c r="K96" s="29">
        <v>237</v>
      </c>
      <c r="L96" s="29">
        <v>152</v>
      </c>
      <c r="M96" s="30">
        <f t="shared" si="24"/>
        <v>1003</v>
      </c>
      <c r="N96" s="30">
        <f t="shared" si="25"/>
        <v>5</v>
      </c>
      <c r="O96" s="30">
        <f t="shared" si="26"/>
        <v>200.6</v>
      </c>
    </row>
    <row r="97" spans="2:15" s="1" customFormat="1" ht="13.9" customHeight="1">
      <c r="B97" s="1" t="str">
        <f>Roster_Selection_Men!AB81&amp;" " &amp; "V "</f>
        <v xml:space="preserve">Marian University (IN) V </v>
      </c>
      <c r="C97" s="1" t="str">
        <f>Roster_Selection_Men!AD81</f>
        <v>7914-51841</v>
      </c>
      <c r="D97" s="1" t="str">
        <f>Roster_Selection_Men!AE81</f>
        <v>Zachary Littelmann</v>
      </c>
      <c r="E97" s="23"/>
      <c r="F97" s="1" t="str">
        <f>IF(ISERROR(Baker_Scores_Men_Var!E97), " ", IF(Baker_Scores_Men_Var!E97 = "Yes", "Yes", "  "))</f>
        <v xml:space="preserve">  </v>
      </c>
      <c r="G97" s="29">
        <v>201</v>
      </c>
      <c r="H97" s="29">
        <v>199</v>
      </c>
      <c r="I97" s="29">
        <v>147</v>
      </c>
      <c r="J97" s="29">
        <v>0</v>
      </c>
      <c r="K97" s="29">
        <v>0</v>
      </c>
      <c r="L97" s="29">
        <v>0</v>
      </c>
      <c r="M97" s="30">
        <f t="shared" si="24"/>
        <v>547</v>
      </c>
      <c r="N97" s="30">
        <f t="shared" si="25"/>
        <v>3</v>
      </c>
      <c r="O97" s="30">
        <f t="shared" si="26"/>
        <v>182.33333333333334</v>
      </c>
    </row>
    <row r="98" spans="2:15" s="1" customFormat="1" ht="13.9" customHeight="1">
      <c r="B98" s="1" t="s">
        <v>746</v>
      </c>
      <c r="C98" s="28" t="s">
        <v>110</v>
      </c>
      <c r="D98" s="23" t="s">
        <v>110</v>
      </c>
      <c r="E98" s="23"/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746</v>
      </c>
      <c r="C99" s="28" t="s">
        <v>110</v>
      </c>
      <c r="D99" s="23" t="s">
        <v>110</v>
      </c>
      <c r="E99" s="23"/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746</v>
      </c>
      <c r="C100" s="28" t="s">
        <v>110</v>
      </c>
      <c r="D100" s="23" t="s">
        <v>110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1065</v>
      </c>
      <c r="H101" s="30">
        <f t="shared" si="27"/>
        <v>1143</v>
      </c>
      <c r="I101" s="30">
        <f t="shared" si="27"/>
        <v>954</v>
      </c>
      <c r="J101" s="30">
        <f t="shared" si="27"/>
        <v>1071</v>
      </c>
      <c r="K101" s="30">
        <f t="shared" si="27"/>
        <v>1045</v>
      </c>
      <c r="L101" s="30">
        <f t="shared" si="27"/>
        <v>1022</v>
      </c>
      <c r="M101" s="34">
        <f t="shared" si="27"/>
        <v>6300</v>
      </c>
      <c r="N101" s="34">
        <f t="shared" si="27"/>
        <v>30</v>
      </c>
    </row>
    <row r="102" spans="2:15" s="1" customFormat="1" ht="13.9" customHeight="1"/>
    <row r="103" spans="2:15" s="1" customFormat="1" ht="13.9" customHeight="1">
      <c r="B103" s="1" t="str">
        <f>Roster_Selection_Men!AB88&amp;" " &amp; "V "</f>
        <v xml:space="preserve">Martin Methodist College V </v>
      </c>
      <c r="C103" s="1" t="str">
        <f>Roster_Selection_Men!AD88</f>
        <v>6570-1702</v>
      </c>
      <c r="D103" s="1" t="str">
        <f>Roster_Selection_Men!AE88</f>
        <v>Hayden Stippich</v>
      </c>
      <c r="E103" s="23"/>
      <c r="F103" s="1" t="str">
        <f>IF(ISERROR(Baker_Scores_Men_Var!E103), " ", IF(Baker_Scores_Men_Var!E103 = "Yes", "Yes", "  "))</f>
        <v xml:space="preserve">  </v>
      </c>
      <c r="G103" s="29">
        <v>0</v>
      </c>
      <c r="H103" s="29">
        <v>0</v>
      </c>
      <c r="I103" s="29">
        <v>178</v>
      </c>
      <c r="J103" s="29">
        <v>0</v>
      </c>
      <c r="K103" s="29">
        <v>223</v>
      </c>
      <c r="L103" s="29">
        <v>243</v>
      </c>
      <c r="M103" s="30">
        <f t="shared" ref="M103:M113" si="28">SUM(G103:L103)</f>
        <v>644</v>
      </c>
      <c r="N103" s="30">
        <f t="shared" ref="N103:N113" si="29">COUNTIF(G103:L103, "&gt;0" )</f>
        <v>3</v>
      </c>
      <c r="O103" s="30">
        <f t="shared" ref="O103:O113" si="30">IF(N103=0,0,M103/N103)</f>
        <v>214.66666666666666</v>
      </c>
    </row>
    <row r="104" spans="2:15" s="1" customFormat="1" ht="13.9" customHeight="1">
      <c r="B104" s="1" t="str">
        <f>Roster_Selection_Men!AB89&amp;" " &amp; "V "</f>
        <v xml:space="preserve">Martin Methodist College V </v>
      </c>
      <c r="C104" s="1" t="str">
        <f>Roster_Selection_Men!AD89</f>
        <v>11-398267</v>
      </c>
      <c r="D104" s="1" t="str">
        <f>Roster_Selection_Men!AE89</f>
        <v>Ian Fitzpatrick</v>
      </c>
      <c r="E104" s="23"/>
      <c r="F104" s="1" t="str">
        <f>IF(ISERROR(Baker_Scores_Men_Var!E104), " ", IF(Baker_Scores_Men_Var!E104 = "Yes", "Yes", "  "))</f>
        <v xml:space="preserve">  </v>
      </c>
      <c r="G104" s="29">
        <v>195</v>
      </c>
      <c r="H104" s="29">
        <v>185</v>
      </c>
      <c r="I104" s="29">
        <v>223</v>
      </c>
      <c r="J104" s="29">
        <v>213</v>
      </c>
      <c r="K104" s="29">
        <v>0</v>
      </c>
      <c r="L104" s="29">
        <v>0</v>
      </c>
      <c r="M104" s="30">
        <f t="shared" si="28"/>
        <v>816</v>
      </c>
      <c r="N104" s="30">
        <f t="shared" si="29"/>
        <v>4</v>
      </c>
      <c r="O104" s="30">
        <f t="shared" si="30"/>
        <v>204</v>
      </c>
    </row>
    <row r="105" spans="2:15" s="1" customFormat="1" ht="13.9" customHeight="1">
      <c r="B105" s="1" t="str">
        <f>Roster_Selection_Men!AB90&amp;" " &amp; "V "</f>
        <v xml:space="preserve">Martin Methodist College V </v>
      </c>
      <c r="C105" s="1" t="str">
        <f>Roster_Selection_Men!AD90</f>
        <v>8043-1279</v>
      </c>
      <c r="D105" s="1" t="str">
        <f>Roster_Selection_Men!AE90</f>
        <v>Isaac (Zack) Nelson</v>
      </c>
      <c r="E105" s="23"/>
      <c r="F105" s="1" t="str">
        <f>IF(ISERROR(Baker_Scores_Men_Var!E105), " ", IF(Baker_Scores_Men_Var!E105 = "Yes", "Yes", "  "))</f>
        <v xml:space="preserve">  </v>
      </c>
      <c r="G105" s="29">
        <v>191</v>
      </c>
      <c r="H105" s="29">
        <v>201</v>
      </c>
      <c r="I105" s="29">
        <v>199</v>
      </c>
      <c r="J105" s="29">
        <v>0</v>
      </c>
      <c r="K105" s="29">
        <v>0</v>
      </c>
      <c r="L105" s="29">
        <v>179</v>
      </c>
      <c r="M105" s="30">
        <f t="shared" si="28"/>
        <v>770</v>
      </c>
      <c r="N105" s="30">
        <f t="shared" si="29"/>
        <v>4</v>
      </c>
      <c r="O105" s="30">
        <f t="shared" si="30"/>
        <v>192.5</v>
      </c>
    </row>
    <row r="106" spans="2:15" s="1" customFormat="1" ht="13.9" customHeight="1">
      <c r="B106" s="1" t="str">
        <f>Roster_Selection_Men!AB91&amp;" " &amp; "V "</f>
        <v xml:space="preserve">Martin Methodist College V </v>
      </c>
      <c r="C106" s="1" t="str">
        <f>Roster_Selection_Men!AD91</f>
        <v>11-134119</v>
      </c>
      <c r="D106" s="1" t="str">
        <f>Roster_Selection_Men!AE91</f>
        <v>Jackson Stiles</v>
      </c>
      <c r="E106" s="23"/>
      <c r="F106" s="1" t="str">
        <f>IF(ISERROR(Baker_Scores_Men_Var!E106), " ", IF(Baker_Scores_Men_Var!E106 = "Yes", "Yes", "  "))</f>
        <v xml:space="preserve">  </v>
      </c>
      <c r="G106" s="29">
        <v>218</v>
      </c>
      <c r="H106" s="29">
        <v>0</v>
      </c>
      <c r="I106" s="29">
        <v>0</v>
      </c>
      <c r="J106" s="29">
        <v>206</v>
      </c>
      <c r="K106" s="29">
        <v>191</v>
      </c>
      <c r="L106" s="29">
        <v>234</v>
      </c>
      <c r="M106" s="30">
        <f t="shared" si="28"/>
        <v>849</v>
      </c>
      <c r="N106" s="30">
        <f t="shared" si="29"/>
        <v>4</v>
      </c>
      <c r="O106" s="30">
        <f t="shared" si="30"/>
        <v>212.25</v>
      </c>
    </row>
    <row r="107" spans="2:15" s="1" customFormat="1" ht="13.9" customHeight="1">
      <c r="B107" s="1" t="str">
        <f>Roster_Selection_Men!AB92&amp;" " &amp; "V "</f>
        <v xml:space="preserve">Martin Methodist College V </v>
      </c>
      <c r="C107" s="1" t="str">
        <f>Roster_Selection_Men!AD92</f>
        <v>18-5852</v>
      </c>
      <c r="D107" s="1" t="str">
        <f>Roster_Selection_Men!AE92</f>
        <v>Jacob McElwee</v>
      </c>
      <c r="E107" s="23"/>
      <c r="F107" s="1" t="str">
        <f>IF(ISERROR(Baker_Scores_Men_Var!E107), " ", IF(Baker_Scores_Men_Var!E107 = "Yes", "Yes", "  "))</f>
        <v xml:space="preserve">  </v>
      </c>
      <c r="G107" s="29">
        <v>0</v>
      </c>
      <c r="H107" s="29">
        <v>0</v>
      </c>
      <c r="I107" s="29">
        <v>208</v>
      </c>
      <c r="J107" s="29">
        <v>209</v>
      </c>
      <c r="K107" s="29">
        <v>172</v>
      </c>
      <c r="L107" s="29">
        <v>0</v>
      </c>
      <c r="M107" s="30">
        <f t="shared" si="28"/>
        <v>589</v>
      </c>
      <c r="N107" s="30">
        <f t="shared" si="29"/>
        <v>3</v>
      </c>
      <c r="O107" s="30">
        <f t="shared" si="30"/>
        <v>196.33333333333334</v>
      </c>
    </row>
    <row r="108" spans="2:15" s="1" customFormat="1" ht="13.9" customHeight="1">
      <c r="B108" s="1" t="str">
        <f>Roster_Selection_Men!AB93&amp;" " &amp; "V "</f>
        <v xml:space="preserve">Martin Methodist College V </v>
      </c>
      <c r="C108" s="1" t="str">
        <f>Roster_Selection_Men!AD93</f>
        <v>11-472102</v>
      </c>
      <c r="D108" s="1" t="str">
        <f>Roster_Selection_Men!AE93</f>
        <v>Jalen Pass</v>
      </c>
      <c r="E108" s="23"/>
      <c r="F108" s="1" t="str">
        <f>IF(ISERROR(Baker_Scores_Men_Var!E108), " ", IF(Baker_Scores_Men_Var!E108 = "Yes", "Yes", "  "))</f>
        <v xml:space="preserve">  </v>
      </c>
      <c r="G108" s="29">
        <v>0</v>
      </c>
      <c r="H108" s="29">
        <v>176</v>
      </c>
      <c r="I108" s="29">
        <v>0</v>
      </c>
      <c r="J108" s="29">
        <v>177</v>
      </c>
      <c r="K108" s="29">
        <v>0</v>
      </c>
      <c r="L108" s="29">
        <v>0</v>
      </c>
      <c r="M108" s="30">
        <f t="shared" si="28"/>
        <v>353</v>
      </c>
      <c r="N108" s="30">
        <f t="shared" si="29"/>
        <v>2</v>
      </c>
      <c r="O108" s="30">
        <f t="shared" si="30"/>
        <v>176.5</v>
      </c>
    </row>
    <row r="109" spans="2:15" s="1" customFormat="1" ht="13.9" customHeight="1">
      <c r="B109" s="1" t="str">
        <f>Roster_Selection_Men!AB94&amp;" " &amp; "V "</f>
        <v xml:space="preserve">Martin Methodist College V </v>
      </c>
      <c r="C109" s="1" t="str">
        <f>Roster_Selection_Men!AD94</f>
        <v>11-189058</v>
      </c>
      <c r="D109" s="1" t="str">
        <f>Roster_Selection_Men!AE94</f>
        <v>Nathan Samuels</v>
      </c>
      <c r="E109" s="23"/>
      <c r="F109" s="1" t="str">
        <f>IF(ISERROR(Baker_Scores_Men_Var!E109), " ", IF(Baker_Scores_Men_Var!E109 = "Yes", "Yes", "  "))</f>
        <v xml:space="preserve">  </v>
      </c>
      <c r="G109" s="29">
        <v>249</v>
      </c>
      <c r="H109" s="29">
        <v>200</v>
      </c>
      <c r="I109" s="29">
        <v>210</v>
      </c>
      <c r="J109" s="29">
        <v>189</v>
      </c>
      <c r="K109" s="29">
        <v>177</v>
      </c>
      <c r="L109" s="29">
        <v>149</v>
      </c>
      <c r="M109" s="30">
        <f t="shared" si="28"/>
        <v>1174</v>
      </c>
      <c r="N109" s="30">
        <f t="shared" si="29"/>
        <v>6</v>
      </c>
      <c r="O109" s="30">
        <f t="shared" si="30"/>
        <v>195.66666666666666</v>
      </c>
    </row>
    <row r="110" spans="2:15" s="1" customFormat="1" ht="13.9" customHeight="1">
      <c r="B110" s="1" t="str">
        <f>Roster_Selection_Men!AB95&amp;" " &amp; "V "</f>
        <v xml:space="preserve">Martin Methodist College V </v>
      </c>
      <c r="C110" s="1" t="str">
        <f>Roster_Selection_Men!AD95</f>
        <v>7914-49186</v>
      </c>
      <c r="D110" s="1" t="str">
        <f>Roster_Selection_Men!AE95</f>
        <v>Tyler Betz</v>
      </c>
      <c r="E110" s="23"/>
      <c r="F110" s="1" t="str">
        <f>IF(ISERROR(Baker_Scores_Men_Var!E110), " ", IF(Baker_Scores_Men_Var!E110 = "Yes", "Yes", "  "))</f>
        <v xml:space="preserve">  </v>
      </c>
      <c r="G110" s="29">
        <v>197</v>
      </c>
      <c r="H110" s="29">
        <v>173</v>
      </c>
      <c r="I110" s="29">
        <v>0</v>
      </c>
      <c r="J110" s="29">
        <v>0</v>
      </c>
      <c r="K110" s="29">
        <v>195</v>
      </c>
      <c r="L110" s="29">
        <v>189</v>
      </c>
      <c r="M110" s="30">
        <f t="shared" si="28"/>
        <v>754</v>
      </c>
      <c r="N110" s="30">
        <f t="shared" si="29"/>
        <v>4</v>
      </c>
      <c r="O110" s="30">
        <f t="shared" si="30"/>
        <v>188.5</v>
      </c>
    </row>
    <row r="111" spans="2:15" s="1" customFormat="1" ht="13.9" customHeight="1">
      <c r="B111" s="1" t="s">
        <v>747</v>
      </c>
      <c r="C111" s="28" t="s">
        <v>110</v>
      </c>
      <c r="D111" s="23" t="s">
        <v>110</v>
      </c>
      <c r="E111" s="23"/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</row>
    <row r="112" spans="2:15" s="1" customFormat="1" ht="13.9" customHeight="1">
      <c r="B112" s="1" t="s">
        <v>747</v>
      </c>
      <c r="C112" s="28" t="s">
        <v>110</v>
      </c>
      <c r="D112" s="23" t="s">
        <v>110</v>
      </c>
      <c r="E112" s="23"/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747</v>
      </c>
      <c r="C113" s="28" t="s">
        <v>110</v>
      </c>
      <c r="D113" s="23" t="s">
        <v>110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1050</v>
      </c>
      <c r="H114" s="30">
        <f t="shared" si="31"/>
        <v>935</v>
      </c>
      <c r="I114" s="30">
        <f t="shared" si="31"/>
        <v>1018</v>
      </c>
      <c r="J114" s="30">
        <f t="shared" si="31"/>
        <v>994</v>
      </c>
      <c r="K114" s="30">
        <f t="shared" si="31"/>
        <v>958</v>
      </c>
      <c r="L114" s="30">
        <f t="shared" si="31"/>
        <v>994</v>
      </c>
      <c r="M114" s="34">
        <f t="shared" si="31"/>
        <v>5949</v>
      </c>
      <c r="N114" s="34">
        <f t="shared" si="31"/>
        <v>30</v>
      </c>
    </row>
    <row r="115" spans="2:15" s="1" customFormat="1" ht="13.9" customHeight="1"/>
    <row r="116" spans="2:15" s="1" customFormat="1" ht="13.9" customHeight="1">
      <c r="B116" s="1" t="str">
        <f>Roster_Selection_Men!AB112&amp;" " &amp; "V "</f>
        <v xml:space="preserve">Midway University V </v>
      </c>
      <c r="C116" s="1" t="str">
        <f>Roster_Selection_Men!AD112</f>
        <v>16-99628</v>
      </c>
      <c r="D116" s="1" t="str">
        <f>Roster_Selection_Men!AE112</f>
        <v>Austin Hensley</v>
      </c>
      <c r="E116" s="23"/>
      <c r="F116" s="1" t="str">
        <f>IF(ISERROR(Baker_Scores_Men_Var!E116), " ", IF(Baker_Scores_Men_Var!E116 = "Yes", "Yes", "  "))</f>
        <v xml:space="preserve">  </v>
      </c>
      <c r="G116" s="29">
        <v>146</v>
      </c>
      <c r="H116" s="29">
        <v>178</v>
      </c>
      <c r="I116" s="29">
        <v>255</v>
      </c>
      <c r="J116" s="29">
        <v>158</v>
      </c>
      <c r="K116" s="29">
        <v>181</v>
      </c>
      <c r="L116" s="29">
        <v>194</v>
      </c>
      <c r="M116" s="30">
        <f t="shared" ref="M116:M126" si="32">SUM(G116:L116)</f>
        <v>1112</v>
      </c>
      <c r="N116" s="30">
        <f t="shared" ref="N116:N126" si="33">COUNTIF(G116:L116, "&gt;0" )</f>
        <v>6</v>
      </c>
      <c r="O116" s="30">
        <f t="shared" ref="O116:O126" si="34">IF(N116=0,0,M116/N116)</f>
        <v>185.33333333333334</v>
      </c>
    </row>
    <row r="117" spans="2:15" s="1" customFormat="1" ht="13.9" customHeight="1">
      <c r="B117" s="1" t="str">
        <f>Roster_Selection_Men!AB113&amp;" " &amp; "V "</f>
        <v xml:space="preserve">Midway University V </v>
      </c>
      <c r="C117" s="1" t="str">
        <f>Roster_Selection_Men!AD113</f>
        <v>11-746293</v>
      </c>
      <c r="D117" s="1" t="str">
        <f>Roster_Selection_Men!AE113</f>
        <v>Patrick Harmon</v>
      </c>
      <c r="E117" s="23"/>
      <c r="F117" s="1" t="str">
        <f>IF(ISERROR(Baker_Scores_Men_Var!E117), " ", IF(Baker_Scores_Men_Var!E117 = "Yes", "Yes", "  "))</f>
        <v xml:space="preserve">  </v>
      </c>
      <c r="G117" s="29">
        <v>169</v>
      </c>
      <c r="H117" s="29">
        <v>0</v>
      </c>
      <c r="I117" s="29">
        <v>175</v>
      </c>
      <c r="J117" s="29">
        <v>0</v>
      </c>
      <c r="K117" s="29">
        <v>0</v>
      </c>
      <c r="L117" s="29">
        <v>0</v>
      </c>
      <c r="M117" s="30">
        <f t="shared" si="32"/>
        <v>344</v>
      </c>
      <c r="N117" s="30">
        <f t="shared" si="33"/>
        <v>2</v>
      </c>
      <c r="O117" s="30">
        <f t="shared" si="34"/>
        <v>172</v>
      </c>
    </row>
    <row r="118" spans="2:15" s="1" customFormat="1" ht="13.9" customHeight="1">
      <c r="B118" s="1" t="str">
        <f>Roster_Selection_Men!AB114&amp;" " &amp; "V "</f>
        <v xml:space="preserve">Midway University V </v>
      </c>
      <c r="C118" s="1" t="str">
        <f>Roster_Selection_Men!AD114</f>
        <v>19-6260</v>
      </c>
      <c r="D118" s="1" t="str">
        <f>Roster_Selection_Men!AE114</f>
        <v>Ryan Meyers</v>
      </c>
      <c r="E118" s="23"/>
      <c r="F118" s="1" t="str">
        <f>IF(ISERROR(Baker_Scores_Men_Var!E118), " ", IF(Baker_Scores_Men_Var!E118 = "Yes", "Yes", "  "))</f>
        <v xml:space="preserve">  </v>
      </c>
      <c r="G118" s="29">
        <v>0</v>
      </c>
      <c r="H118" s="29">
        <v>0</v>
      </c>
      <c r="I118" s="29">
        <v>0</v>
      </c>
      <c r="J118" s="29">
        <v>0</v>
      </c>
      <c r="K118" s="29">
        <v>152</v>
      </c>
      <c r="L118" s="29">
        <v>149</v>
      </c>
      <c r="M118" s="30">
        <f t="shared" si="32"/>
        <v>301</v>
      </c>
      <c r="N118" s="30">
        <f t="shared" si="33"/>
        <v>2</v>
      </c>
      <c r="O118" s="30">
        <f t="shared" si="34"/>
        <v>150.5</v>
      </c>
    </row>
    <row r="119" spans="2:15" s="1" customFormat="1" ht="13.9" customHeight="1">
      <c r="B119" s="1" t="str">
        <f>Roster_Selection_Men!AB115&amp;" " &amp; "V "</f>
        <v xml:space="preserve">Midway University V </v>
      </c>
      <c r="C119" s="1" t="str">
        <f>Roster_Selection_Men!AD115</f>
        <v>8358-6727</v>
      </c>
      <c r="D119" s="1" t="str">
        <f>Roster_Selection_Men!AE115</f>
        <v>Sam Kobert</v>
      </c>
      <c r="E119" s="23"/>
      <c r="F119" s="1" t="str">
        <f>IF(ISERROR(Baker_Scores_Men_Var!E119), " ", IF(Baker_Scores_Men_Var!E119 = "Yes", "Yes", "  "))</f>
        <v xml:space="preserve">  </v>
      </c>
      <c r="G119" s="29">
        <v>191</v>
      </c>
      <c r="H119" s="29">
        <v>205</v>
      </c>
      <c r="I119" s="29">
        <v>214</v>
      </c>
      <c r="J119" s="29">
        <v>195</v>
      </c>
      <c r="K119" s="29">
        <v>150</v>
      </c>
      <c r="L119" s="29">
        <v>202</v>
      </c>
      <c r="M119" s="30">
        <f t="shared" si="32"/>
        <v>1157</v>
      </c>
      <c r="N119" s="30">
        <f t="shared" si="33"/>
        <v>6</v>
      </c>
      <c r="O119" s="30">
        <f t="shared" si="34"/>
        <v>192.83333333333334</v>
      </c>
    </row>
    <row r="120" spans="2:15" s="1" customFormat="1" ht="13.9" customHeight="1">
      <c r="B120" s="1" t="str">
        <f>Roster_Selection_Men!AB116&amp;" " &amp; "V "</f>
        <v xml:space="preserve">Midway University V </v>
      </c>
      <c r="C120" s="1" t="str">
        <f>Roster_Selection_Men!AD116</f>
        <v>11-304847</v>
      </c>
      <c r="D120" s="1" t="str">
        <f>Roster_Selection_Men!AE116</f>
        <v>Troy Lund</v>
      </c>
      <c r="E120" s="23"/>
      <c r="F120" s="1" t="str">
        <f>IF(ISERROR(Baker_Scores_Men_Var!E120), " ", IF(Baker_Scores_Men_Var!E120 = "Yes", "Yes", "  "))</f>
        <v xml:space="preserve">  </v>
      </c>
      <c r="G120" s="29">
        <v>0</v>
      </c>
      <c r="H120" s="29">
        <v>173</v>
      </c>
      <c r="I120" s="29">
        <v>180</v>
      </c>
      <c r="J120" s="29">
        <v>168</v>
      </c>
      <c r="K120" s="29">
        <v>0</v>
      </c>
      <c r="L120" s="29">
        <v>0</v>
      </c>
      <c r="M120" s="30">
        <f t="shared" si="32"/>
        <v>521</v>
      </c>
      <c r="N120" s="30">
        <f t="shared" si="33"/>
        <v>3</v>
      </c>
      <c r="O120" s="30">
        <f t="shared" si="34"/>
        <v>173.66666666666666</v>
      </c>
    </row>
    <row r="121" spans="2:15" s="1" customFormat="1" ht="13.9" customHeight="1">
      <c r="B121" s="1" t="str">
        <f>Roster_Selection_Men!AB117&amp;" " &amp; "V "</f>
        <v xml:space="preserve">Midway University V </v>
      </c>
      <c r="C121" s="1" t="str">
        <f>Roster_Selection_Men!AD117</f>
        <v>19-80564</v>
      </c>
      <c r="D121" s="1" t="str">
        <f>Roster_Selection_Men!AE117</f>
        <v>Zach Dickerson</v>
      </c>
      <c r="E121" s="23"/>
      <c r="F121" s="1" t="str">
        <f>IF(ISERROR(Baker_Scores_Men_Var!E121), " ", IF(Baker_Scores_Men_Var!E121 = "Yes", "Yes", "  "))</f>
        <v xml:space="preserve">  </v>
      </c>
      <c r="G121" s="29">
        <v>208</v>
      </c>
      <c r="H121" s="29">
        <v>180</v>
      </c>
      <c r="I121" s="29">
        <v>184</v>
      </c>
      <c r="J121" s="29">
        <v>212</v>
      </c>
      <c r="K121" s="29">
        <v>170</v>
      </c>
      <c r="L121" s="29">
        <v>217</v>
      </c>
      <c r="M121" s="30">
        <f t="shared" si="32"/>
        <v>1171</v>
      </c>
      <c r="N121" s="30">
        <f t="shared" si="33"/>
        <v>6</v>
      </c>
      <c r="O121" s="30">
        <f t="shared" si="34"/>
        <v>195.16666666666666</v>
      </c>
    </row>
    <row r="122" spans="2:15" s="1" customFormat="1" ht="13.9" customHeight="1">
      <c r="B122" s="1" t="str">
        <f>Roster_Selection_Men!AB118&amp;" " &amp; "V "</f>
        <v xml:space="preserve">Midway University V </v>
      </c>
      <c r="C122" s="1" t="str">
        <f>Roster_Selection_Men!AD118</f>
        <v>8760-3844</v>
      </c>
      <c r="D122" s="1" t="str">
        <f>Roster_Selection_Men!AE118</f>
        <v>Zackery Halstead</v>
      </c>
      <c r="E122" s="23"/>
      <c r="F122" s="1" t="str">
        <f>IF(ISERROR(Baker_Scores_Men_Var!E122), " ", IF(Baker_Scores_Men_Var!E122 = "Yes", "Yes", "  "))</f>
        <v xml:space="preserve">  </v>
      </c>
      <c r="G122" s="29">
        <v>159</v>
      </c>
      <c r="H122" s="29">
        <v>170</v>
      </c>
      <c r="I122" s="29">
        <v>0</v>
      </c>
      <c r="J122" s="29">
        <v>204</v>
      </c>
      <c r="K122" s="29">
        <v>184</v>
      </c>
      <c r="L122" s="29">
        <v>163</v>
      </c>
      <c r="M122" s="30">
        <f t="shared" si="32"/>
        <v>880</v>
      </c>
      <c r="N122" s="30">
        <f t="shared" si="33"/>
        <v>5</v>
      </c>
      <c r="O122" s="30">
        <f t="shared" si="34"/>
        <v>176</v>
      </c>
    </row>
    <row r="123" spans="2:15" s="1" customFormat="1" ht="13.9" customHeight="1">
      <c r="B123" s="1" t="str">
        <f>Roster_Selection_Men!AB119&amp;" " &amp; "V "</f>
        <v xml:space="preserve"> V </v>
      </c>
      <c r="C123" s="1" t="str">
        <f>Roster_Selection_Men!AD119</f>
        <v/>
      </c>
      <c r="D123" s="1" t="str">
        <f>Roster_Selection_Men!AE119</f>
        <v/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f t="shared" si="32"/>
        <v>0</v>
      </c>
      <c r="N123" s="30">
        <f t="shared" si="33"/>
        <v>0</v>
      </c>
      <c r="O123" s="30">
        <f t="shared" si="34"/>
        <v>0</v>
      </c>
    </row>
    <row r="124" spans="2:15" s="1" customFormat="1" ht="13.9" customHeight="1">
      <c r="B124" s="1" t="s">
        <v>748</v>
      </c>
      <c r="C124" s="28" t="s">
        <v>110</v>
      </c>
      <c r="D124" s="23" t="s">
        <v>110</v>
      </c>
      <c r="E124" s="23"/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748</v>
      </c>
      <c r="C125" s="28" t="s">
        <v>110</v>
      </c>
      <c r="D125" s="23" t="s">
        <v>110</v>
      </c>
      <c r="E125" s="23"/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748</v>
      </c>
      <c r="C126" s="28" t="s">
        <v>110</v>
      </c>
      <c r="D126" s="23" t="s">
        <v>110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873</v>
      </c>
      <c r="H127" s="30">
        <f t="shared" si="35"/>
        <v>906</v>
      </c>
      <c r="I127" s="30">
        <f t="shared" si="35"/>
        <v>1008</v>
      </c>
      <c r="J127" s="30">
        <f t="shared" si="35"/>
        <v>937</v>
      </c>
      <c r="K127" s="30">
        <f t="shared" si="35"/>
        <v>837</v>
      </c>
      <c r="L127" s="30">
        <f t="shared" si="35"/>
        <v>925</v>
      </c>
      <c r="M127" s="34">
        <f t="shared" si="35"/>
        <v>5486</v>
      </c>
      <c r="N127" s="34">
        <f t="shared" si="35"/>
        <v>30</v>
      </c>
    </row>
    <row r="128" spans="2:15" s="1" customFormat="1" ht="13.9" customHeight="1"/>
    <row r="129" spans="2:15" s="1" customFormat="1" ht="13.9" customHeight="1">
      <c r="B129" s="1" t="str">
        <f>Roster_Selection_Men!AB129&amp;" " &amp; "V "</f>
        <v xml:space="preserve">Pikeville ,University Of V </v>
      </c>
      <c r="C129" s="1" t="str">
        <f>Roster_Selection_Men!AD129</f>
        <v>11-694789</v>
      </c>
      <c r="D129" s="1" t="str">
        <f>Roster_Selection_Men!AE129</f>
        <v>Benjamin Bailey</v>
      </c>
      <c r="E129" s="23"/>
      <c r="F129" s="1" t="str">
        <f>IF(ISERROR(Baker_Scores_Men_Var!E129), " ", IF(Baker_Scores_Men_Var!E129 = "Yes", "Yes", "  "))</f>
        <v xml:space="preserve">  </v>
      </c>
      <c r="G129" s="29">
        <v>253</v>
      </c>
      <c r="H129" s="29">
        <v>200</v>
      </c>
      <c r="I129" s="29">
        <v>150</v>
      </c>
      <c r="J129" s="29">
        <v>0</v>
      </c>
      <c r="K129" s="29">
        <v>0</v>
      </c>
      <c r="L129" s="29">
        <v>0</v>
      </c>
      <c r="M129" s="30">
        <f t="shared" ref="M129:M139" si="36">SUM(G129:L129)</f>
        <v>603</v>
      </c>
      <c r="N129" s="30">
        <f t="shared" ref="N129:N139" si="37">COUNTIF(G129:L129, "&gt;0" )</f>
        <v>3</v>
      </c>
      <c r="O129" s="30">
        <f t="shared" ref="O129:O139" si="38">IF(N129=0,0,M129/N129)</f>
        <v>201</v>
      </c>
    </row>
    <row r="130" spans="2:15" s="1" customFormat="1" ht="13.9" customHeight="1">
      <c r="B130" s="1" t="str">
        <f>Roster_Selection_Men!AB130&amp;" " &amp; "V "</f>
        <v xml:space="preserve">Pikeville ,University Of V </v>
      </c>
      <c r="C130" s="1" t="str">
        <f>Roster_Selection_Men!AD130</f>
        <v>6490-3115</v>
      </c>
      <c r="D130" s="1" t="str">
        <f>Roster_Selection_Men!AE130</f>
        <v>Bryce Oliver</v>
      </c>
      <c r="E130" s="23"/>
      <c r="F130" s="1" t="str">
        <f>IF(ISERROR(Baker_Scores_Men_Var!E130), " ", IF(Baker_Scores_Men_Var!E130 = "Yes", "Yes", "  "))</f>
        <v xml:space="preserve">  </v>
      </c>
      <c r="G130" s="29">
        <v>230</v>
      </c>
      <c r="H130" s="29">
        <v>229</v>
      </c>
      <c r="I130" s="29">
        <v>192</v>
      </c>
      <c r="J130" s="29">
        <v>157</v>
      </c>
      <c r="K130" s="29">
        <v>0</v>
      </c>
      <c r="L130" s="29">
        <v>213</v>
      </c>
      <c r="M130" s="30">
        <f t="shared" si="36"/>
        <v>1021</v>
      </c>
      <c r="N130" s="30">
        <f t="shared" si="37"/>
        <v>5</v>
      </c>
      <c r="O130" s="30">
        <f t="shared" si="38"/>
        <v>204.2</v>
      </c>
    </row>
    <row r="131" spans="2:15" s="1" customFormat="1" ht="13.9" customHeight="1">
      <c r="B131" s="1" t="str">
        <f>Roster_Selection_Men!AB131&amp;" " &amp; "V "</f>
        <v xml:space="preserve">Pikeville ,University Of V </v>
      </c>
      <c r="C131" s="1" t="str">
        <f>Roster_Selection_Men!AD131</f>
        <v>6473-1569</v>
      </c>
      <c r="D131" s="1" t="str">
        <f>Roster_Selection_Men!AE131</f>
        <v>Dylan Mishak</v>
      </c>
      <c r="E131" s="23"/>
      <c r="F131" s="1" t="str">
        <f>IF(ISERROR(Baker_Scores_Men_Var!E131), " ", IF(Baker_Scores_Men_Var!E131 = "Yes", "Yes", "  "))</f>
        <v xml:space="preserve">  </v>
      </c>
      <c r="G131" s="29">
        <v>0</v>
      </c>
      <c r="H131" s="29">
        <v>0</v>
      </c>
      <c r="I131" s="29">
        <v>243</v>
      </c>
      <c r="J131" s="29">
        <v>206</v>
      </c>
      <c r="K131" s="29">
        <v>255</v>
      </c>
      <c r="L131" s="29">
        <v>238</v>
      </c>
      <c r="M131" s="30">
        <f t="shared" si="36"/>
        <v>942</v>
      </c>
      <c r="N131" s="30">
        <f t="shared" si="37"/>
        <v>4</v>
      </c>
      <c r="O131" s="30">
        <f t="shared" si="38"/>
        <v>235.5</v>
      </c>
    </row>
    <row r="132" spans="2:15" s="1" customFormat="1" ht="13.9" customHeight="1">
      <c r="B132" s="1" t="str">
        <f>Roster_Selection_Men!AB132&amp;" " &amp; "V "</f>
        <v xml:space="preserve">Pikeville ,University Of V </v>
      </c>
      <c r="C132" s="1" t="str">
        <f>Roster_Selection_Men!AD132</f>
        <v>6623-5659</v>
      </c>
      <c r="D132" s="1" t="str">
        <f>Roster_Selection_Men!AE132</f>
        <v>Jonathan Lovett</v>
      </c>
      <c r="E132" s="23"/>
      <c r="F132" s="1" t="str">
        <f>IF(ISERROR(Baker_Scores_Men_Var!E132), " ", IF(Baker_Scores_Men_Var!E132 = "Yes", "Yes", "  "))</f>
        <v xml:space="preserve">  </v>
      </c>
      <c r="G132" s="29">
        <v>0</v>
      </c>
      <c r="H132" s="29">
        <v>133</v>
      </c>
      <c r="I132" s="29">
        <v>0</v>
      </c>
      <c r="J132" s="29">
        <v>0</v>
      </c>
      <c r="K132" s="29">
        <v>180</v>
      </c>
      <c r="L132" s="29">
        <v>242</v>
      </c>
      <c r="M132" s="30">
        <f t="shared" si="36"/>
        <v>555</v>
      </c>
      <c r="N132" s="30">
        <f t="shared" si="37"/>
        <v>3</v>
      </c>
      <c r="O132" s="30">
        <f t="shared" si="38"/>
        <v>185</v>
      </c>
    </row>
    <row r="133" spans="2:15" s="1" customFormat="1" ht="13.9" customHeight="1">
      <c r="B133" s="1" t="str">
        <f>Roster_Selection_Men!AB133&amp;" " &amp; "V "</f>
        <v xml:space="preserve">Pikeville ,University Of V </v>
      </c>
      <c r="C133" s="1" t="str">
        <f>Roster_Selection_Men!AD133</f>
        <v>6339-10437</v>
      </c>
      <c r="D133" s="1" t="str">
        <f>Roster_Selection_Men!AE133</f>
        <v>Matteo Cittadino</v>
      </c>
      <c r="E133" s="23"/>
      <c r="F133" s="1" t="str">
        <f>IF(ISERROR(Baker_Scores_Men_Var!E133), " ", IF(Baker_Scores_Men_Var!E133 = "Yes", "Yes", "  "))</f>
        <v xml:space="preserve">  </v>
      </c>
      <c r="G133" s="29">
        <v>226</v>
      </c>
      <c r="H133" s="29">
        <v>207</v>
      </c>
      <c r="I133" s="29">
        <v>194</v>
      </c>
      <c r="J133" s="29">
        <v>213</v>
      </c>
      <c r="K133" s="29">
        <v>179</v>
      </c>
      <c r="L133" s="29">
        <v>0</v>
      </c>
      <c r="M133" s="30">
        <f t="shared" si="36"/>
        <v>1019</v>
      </c>
      <c r="N133" s="30">
        <f t="shared" si="37"/>
        <v>5</v>
      </c>
      <c r="O133" s="30">
        <f t="shared" si="38"/>
        <v>203.8</v>
      </c>
    </row>
    <row r="134" spans="2:15" s="1" customFormat="1" ht="13.9" customHeight="1">
      <c r="B134" s="1" t="str">
        <f>Roster_Selection_Men!AB134&amp;" " &amp; "V "</f>
        <v xml:space="preserve">Pikeville ,University Of V </v>
      </c>
      <c r="C134" s="1" t="str">
        <f>Roster_Selection_Men!AD134</f>
        <v>6455-5066</v>
      </c>
      <c r="D134" s="1" t="str">
        <f>Roster_Selection_Men!AE134</f>
        <v>Paul Sacks</v>
      </c>
      <c r="E134" s="23"/>
      <c r="F134" s="1" t="str">
        <f>IF(ISERROR(Baker_Scores_Men_Var!E134), " ", IF(Baker_Scores_Men_Var!E134 = "Yes", "Yes", "  "))</f>
        <v xml:space="preserve">  </v>
      </c>
      <c r="G134" s="29">
        <v>189</v>
      </c>
      <c r="H134" s="29">
        <v>0</v>
      </c>
      <c r="I134" s="29">
        <v>0</v>
      </c>
      <c r="J134" s="29">
        <v>235</v>
      </c>
      <c r="K134" s="29">
        <v>225</v>
      </c>
      <c r="L134" s="29">
        <v>190</v>
      </c>
      <c r="M134" s="30">
        <f t="shared" si="36"/>
        <v>839</v>
      </c>
      <c r="N134" s="30">
        <f t="shared" si="37"/>
        <v>4</v>
      </c>
      <c r="O134" s="30">
        <f t="shared" si="38"/>
        <v>209.75</v>
      </c>
    </row>
    <row r="135" spans="2:15" s="1" customFormat="1" ht="13.9" customHeight="1">
      <c r="B135" s="1" t="str">
        <f>Roster_Selection_Men!AB135&amp;" " &amp; "V "</f>
        <v xml:space="preserve">Pikeville ,University Of V </v>
      </c>
      <c r="C135" s="1" t="str">
        <f>Roster_Selection_Men!AD135</f>
        <v>8250-28719</v>
      </c>
      <c r="D135" s="1" t="str">
        <f>Roster_Selection_Men!AE135</f>
        <v>Ryan Hernandez</v>
      </c>
      <c r="E135" s="23"/>
      <c r="F135" s="1" t="str">
        <f>IF(ISERROR(Baker_Scores_Men_Var!E135), " ", IF(Baker_Scores_Men_Var!E135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30">
        <f t="shared" si="36"/>
        <v>0</v>
      </c>
      <c r="N135" s="30">
        <f t="shared" si="37"/>
        <v>0</v>
      </c>
      <c r="O135" s="30">
        <f t="shared" si="38"/>
        <v>0</v>
      </c>
    </row>
    <row r="136" spans="2:15" s="1" customFormat="1" ht="13.9" customHeight="1">
      <c r="B136" s="1" t="str">
        <f>Roster_Selection_Men!AB136&amp;" " &amp; "V "</f>
        <v xml:space="preserve">Pikeville ,University Of V </v>
      </c>
      <c r="C136" s="1" t="str">
        <f>Roster_Selection_Men!AD136</f>
        <v>15-33734</v>
      </c>
      <c r="D136" s="1" t="str">
        <f>Roster_Selection_Men!AE136</f>
        <v>Ryan Taylor</v>
      </c>
      <c r="E136" s="23"/>
      <c r="F136" s="1" t="str">
        <f>IF(ISERROR(Baker_Scores_Men_Var!E136), " ", IF(Baker_Scores_Men_Var!E136 = "Yes", "Yes", "  "))</f>
        <v xml:space="preserve">  </v>
      </c>
      <c r="G136" s="29">
        <v>227</v>
      </c>
      <c r="H136" s="29">
        <v>219</v>
      </c>
      <c r="I136" s="29">
        <v>201</v>
      </c>
      <c r="J136" s="29">
        <v>199</v>
      </c>
      <c r="K136" s="29">
        <v>210</v>
      </c>
      <c r="L136" s="29">
        <v>214</v>
      </c>
      <c r="M136" s="30">
        <f t="shared" si="36"/>
        <v>1270</v>
      </c>
      <c r="N136" s="30">
        <f t="shared" si="37"/>
        <v>6</v>
      </c>
      <c r="O136" s="30">
        <f t="shared" si="38"/>
        <v>211.66666666666666</v>
      </c>
    </row>
    <row r="137" spans="2:15" s="1" customFormat="1" ht="13.9" customHeight="1">
      <c r="B137" s="1" t="s">
        <v>749</v>
      </c>
      <c r="C137" s="28" t="s">
        <v>110</v>
      </c>
      <c r="D137" s="23" t="s">
        <v>110</v>
      </c>
      <c r="E137" s="23"/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749</v>
      </c>
      <c r="C138" s="28" t="s">
        <v>110</v>
      </c>
      <c r="D138" s="23" t="s">
        <v>110</v>
      </c>
      <c r="E138" s="23"/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749</v>
      </c>
      <c r="C139" s="28" t="s">
        <v>110</v>
      </c>
      <c r="D139" s="23" t="s">
        <v>110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1125</v>
      </c>
      <c r="H140" s="30">
        <f t="shared" si="39"/>
        <v>988</v>
      </c>
      <c r="I140" s="30">
        <f t="shared" si="39"/>
        <v>980</v>
      </c>
      <c r="J140" s="30">
        <f t="shared" si="39"/>
        <v>1010</v>
      </c>
      <c r="K140" s="30">
        <f t="shared" si="39"/>
        <v>1049</v>
      </c>
      <c r="L140" s="30">
        <f t="shared" si="39"/>
        <v>1097</v>
      </c>
      <c r="M140" s="34">
        <f t="shared" si="39"/>
        <v>6249</v>
      </c>
      <c r="N140" s="34">
        <f t="shared" si="39"/>
        <v>30</v>
      </c>
    </row>
    <row r="141" spans="2:15" s="1" customFormat="1" ht="13.9" customHeight="1"/>
    <row r="142" spans="2:15" s="1" customFormat="1" ht="13.9" customHeight="1">
      <c r="B142" s="1" t="str">
        <f>Roster_Selection_Men!AB146&amp;" " &amp; "V "</f>
        <v xml:space="preserve">Shawnee State University V </v>
      </c>
      <c r="C142" s="1" t="str">
        <f>Roster_Selection_Men!AD146</f>
        <v>11-445918</v>
      </c>
      <c r="D142" s="1" t="str">
        <f>Roster_Selection_Men!AE146</f>
        <v>Blake Moore</v>
      </c>
      <c r="E142" s="23"/>
      <c r="F142" s="1" t="str">
        <f>IF(ISERROR(Baker_Scores_Men_Var!E142), " ", IF(Baker_Scores_Men_Var!E142 = "Yes", "Yes", "  "))</f>
        <v xml:space="preserve">  </v>
      </c>
      <c r="G142" s="29">
        <v>193</v>
      </c>
      <c r="H142" s="29">
        <v>168</v>
      </c>
      <c r="I142" s="29">
        <v>180</v>
      </c>
      <c r="J142" s="29">
        <v>179</v>
      </c>
      <c r="K142" s="29">
        <v>186</v>
      </c>
      <c r="L142" s="29">
        <v>188</v>
      </c>
      <c r="M142" s="30">
        <f t="shared" ref="M142:M152" si="40">SUM(G142:L142)</f>
        <v>1094</v>
      </c>
      <c r="N142" s="30">
        <f t="shared" ref="N142:N152" si="41">COUNTIF(G142:L142, "&gt;0" )</f>
        <v>6</v>
      </c>
      <c r="O142" s="30">
        <f t="shared" ref="O142:O152" si="42">IF(N142=0,0,M142/N142)</f>
        <v>182.33333333333334</v>
      </c>
    </row>
    <row r="143" spans="2:15" s="1" customFormat="1" ht="13.9" customHeight="1">
      <c r="B143" s="1" t="str">
        <f>Roster_Selection_Men!AB147&amp;" " &amp; "V "</f>
        <v xml:space="preserve">Shawnee State University V </v>
      </c>
      <c r="C143" s="1" t="str">
        <f>Roster_Selection_Men!AD147</f>
        <v>11-267321</v>
      </c>
      <c r="D143" s="1" t="str">
        <f>Roster_Selection_Men!AE147</f>
        <v>Brandon Underwood</v>
      </c>
      <c r="E143" s="23"/>
      <c r="F143" s="1" t="str">
        <f>IF(ISERROR(Baker_Scores_Men_Var!E143), " ", IF(Baker_Scores_Men_Var!E143 = "Yes", "Yes", "  "))</f>
        <v xml:space="preserve">  </v>
      </c>
      <c r="G143" s="29">
        <v>165</v>
      </c>
      <c r="H143" s="29">
        <v>136</v>
      </c>
      <c r="I143" s="29">
        <v>0</v>
      </c>
      <c r="J143" s="29">
        <v>0</v>
      </c>
      <c r="K143" s="29">
        <v>0</v>
      </c>
      <c r="L143" s="29">
        <v>0</v>
      </c>
      <c r="M143" s="30">
        <f t="shared" si="40"/>
        <v>301</v>
      </c>
      <c r="N143" s="30">
        <f t="shared" si="41"/>
        <v>2</v>
      </c>
      <c r="O143" s="30">
        <f t="shared" si="42"/>
        <v>150.5</v>
      </c>
    </row>
    <row r="144" spans="2:15" s="1" customFormat="1" ht="13.9" customHeight="1">
      <c r="B144" s="1" t="str">
        <f>Roster_Selection_Men!AB148&amp;" " &amp; "V "</f>
        <v xml:space="preserve">Shawnee State University V </v>
      </c>
      <c r="C144" s="1" t="str">
        <f>Roster_Selection_Men!AD148</f>
        <v>6487-209</v>
      </c>
      <c r="D144" s="1" t="str">
        <f>Roster_Selection_Men!AE148</f>
        <v>Cameron Walker</v>
      </c>
      <c r="E144" s="23"/>
      <c r="F144" s="1" t="str">
        <f>IF(ISERROR(Baker_Scores_Men_Var!E144), " ", IF(Baker_Scores_Men_Var!E144 = "Yes", "Yes", "  "))</f>
        <v xml:space="preserve">  </v>
      </c>
      <c r="G144" s="29">
        <v>158</v>
      </c>
      <c r="H144" s="29">
        <v>181</v>
      </c>
      <c r="I144" s="29">
        <v>160</v>
      </c>
      <c r="J144" s="29">
        <v>151</v>
      </c>
      <c r="K144" s="29">
        <v>0</v>
      </c>
      <c r="L144" s="29">
        <v>191</v>
      </c>
      <c r="M144" s="30">
        <f t="shared" si="40"/>
        <v>841</v>
      </c>
      <c r="N144" s="30">
        <f t="shared" si="41"/>
        <v>5</v>
      </c>
      <c r="O144" s="30">
        <f t="shared" si="42"/>
        <v>168.2</v>
      </c>
    </row>
    <row r="145" spans="2:15" s="1" customFormat="1" ht="13.9" customHeight="1">
      <c r="B145" s="1" t="str">
        <f>Roster_Selection_Men!AB149&amp;" " &amp; "V "</f>
        <v xml:space="preserve">Shawnee State University V </v>
      </c>
      <c r="C145" s="1" t="str">
        <f>Roster_Selection_Men!AD149</f>
        <v>6450-8719</v>
      </c>
      <c r="D145" s="1" t="str">
        <f>Roster_Selection_Men!AE149</f>
        <v>Jordan Hughes</v>
      </c>
      <c r="E145" s="23"/>
      <c r="F145" s="1" t="str">
        <f>IF(ISERROR(Baker_Scores_Men_Var!E145), " ", IF(Baker_Scores_Men_Var!E145 = "Yes", "Yes", "  "))</f>
        <v xml:space="preserve">  </v>
      </c>
      <c r="G145" s="29">
        <v>187</v>
      </c>
      <c r="H145" s="29">
        <v>159</v>
      </c>
      <c r="I145" s="29">
        <v>215</v>
      </c>
      <c r="J145" s="29">
        <v>212</v>
      </c>
      <c r="K145" s="29">
        <v>194</v>
      </c>
      <c r="L145" s="29">
        <v>289</v>
      </c>
      <c r="M145" s="30">
        <f t="shared" si="40"/>
        <v>1256</v>
      </c>
      <c r="N145" s="30">
        <f t="shared" si="41"/>
        <v>6</v>
      </c>
      <c r="O145" s="30">
        <f t="shared" si="42"/>
        <v>209.33333333333334</v>
      </c>
    </row>
    <row r="146" spans="2:15" s="1" customFormat="1" ht="13.9" customHeight="1">
      <c r="B146" s="1" t="str">
        <f>Roster_Selection_Men!AB150&amp;" " &amp; "V "</f>
        <v xml:space="preserve">Shawnee State University V </v>
      </c>
      <c r="C146" s="1" t="str">
        <f>Roster_Selection_Men!AD150</f>
        <v>18-5095</v>
      </c>
      <c r="D146" s="1" t="str">
        <f>Roster_Selection_Men!AE150</f>
        <v>Rodney Gorley</v>
      </c>
      <c r="E146" s="23"/>
      <c r="F146" s="1" t="str">
        <f>IF(ISERROR(Baker_Scores_Men_Var!E146), " ", IF(Baker_Scores_Men_Var!E146 = "Yes", "Yes", "  "))</f>
        <v xml:space="preserve">  </v>
      </c>
      <c r="G146" s="29">
        <v>0</v>
      </c>
      <c r="H146" s="29">
        <v>0</v>
      </c>
      <c r="I146" s="29">
        <v>153</v>
      </c>
      <c r="J146" s="29">
        <v>0</v>
      </c>
      <c r="K146" s="29">
        <v>153</v>
      </c>
      <c r="L146" s="29">
        <v>0</v>
      </c>
      <c r="M146" s="30">
        <f t="shared" si="40"/>
        <v>306</v>
      </c>
      <c r="N146" s="30">
        <f t="shared" si="41"/>
        <v>2</v>
      </c>
      <c r="O146" s="30">
        <f t="shared" si="42"/>
        <v>153</v>
      </c>
    </row>
    <row r="147" spans="2:15" s="1" customFormat="1" ht="13.9" customHeight="1">
      <c r="B147" s="1" t="str">
        <f>Roster_Selection_Men!AB151&amp;" " &amp; "V "</f>
        <v xml:space="preserve">Shawnee State University V </v>
      </c>
      <c r="C147" s="1" t="str">
        <f>Roster_Selection_Men!AD151</f>
        <v>7914-52475</v>
      </c>
      <c r="D147" s="1" t="str">
        <f>Roster_Selection_Men!AE151</f>
        <v>Tyler Roberts</v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168</v>
      </c>
      <c r="K147" s="29">
        <v>183</v>
      </c>
      <c r="L147" s="29">
        <v>192</v>
      </c>
      <c r="M147" s="30">
        <f t="shared" si="40"/>
        <v>543</v>
      </c>
      <c r="N147" s="30">
        <f t="shared" si="41"/>
        <v>3</v>
      </c>
      <c r="O147" s="30">
        <f t="shared" si="42"/>
        <v>181</v>
      </c>
    </row>
    <row r="148" spans="2:15" s="1" customFormat="1" ht="13.9" customHeight="1">
      <c r="B148" s="1" t="str">
        <f>Roster_Selection_Men!AB152&amp;" " &amp; "V "</f>
        <v xml:space="preserve">Shawnee State University V </v>
      </c>
      <c r="C148" s="1" t="str">
        <f>Roster_Selection_Men!AD152</f>
        <v>7914-46469</v>
      </c>
      <c r="D148" s="1" t="str">
        <f>Roster_Selection_Men!AE152</f>
        <v>Zach Otto</v>
      </c>
      <c r="E148" s="23"/>
      <c r="F148" s="1" t="str">
        <f>IF(ISERROR(Baker_Scores_Men_Var!E148), " ", IF(Baker_Scores_Men_Var!E148 = "Yes", "Yes", "  "))</f>
        <v xml:space="preserve">  </v>
      </c>
      <c r="G148" s="29">
        <v>187</v>
      </c>
      <c r="H148" s="29">
        <v>234</v>
      </c>
      <c r="I148" s="29">
        <v>197</v>
      </c>
      <c r="J148" s="29">
        <v>211</v>
      </c>
      <c r="K148" s="29">
        <v>264</v>
      </c>
      <c r="L148" s="29">
        <v>205</v>
      </c>
      <c r="M148" s="30">
        <f t="shared" si="40"/>
        <v>1298</v>
      </c>
      <c r="N148" s="30">
        <f t="shared" si="41"/>
        <v>6</v>
      </c>
      <c r="O148" s="30">
        <f t="shared" si="42"/>
        <v>216.33333333333334</v>
      </c>
    </row>
    <row r="149" spans="2:15" s="1" customFormat="1" ht="13.9" customHeight="1">
      <c r="B149" s="1" t="str">
        <f>Roster_Selection_Men!AB153&amp;" " &amp; "V "</f>
        <v xml:space="preserve"> V </v>
      </c>
      <c r="C149" s="1" t="str">
        <f>Roster_Selection_Men!AD153</f>
        <v/>
      </c>
      <c r="D149" s="1" t="str">
        <f>Roster_Selection_Men!AE153</f>
        <v/>
      </c>
      <c r="E149" s="23"/>
      <c r="F149" s="1" t="str">
        <f>IF(ISERROR(Baker_Scores_Men_Var!E149), " ", IF(Baker_Scores_Men_Var!E149 = "Yes", "Yes", "  "))</f>
        <v xml:space="preserve">  </v>
      </c>
      <c r="G149" s="29"/>
      <c r="H149" s="29"/>
      <c r="I149" s="29">
        <v>0</v>
      </c>
      <c r="J149" s="29">
        <v>0</v>
      </c>
      <c r="K149" s="29">
        <v>0</v>
      </c>
      <c r="L149" s="2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</row>
    <row r="150" spans="2:15" s="1" customFormat="1" ht="13.9" customHeight="1">
      <c r="B150" s="1" t="s">
        <v>750</v>
      </c>
      <c r="C150" s="28" t="s">
        <v>110</v>
      </c>
      <c r="D150" s="23" t="s">
        <v>110</v>
      </c>
      <c r="E150" s="23"/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750</v>
      </c>
      <c r="C151" s="28" t="s">
        <v>110</v>
      </c>
      <c r="D151" s="23" t="s">
        <v>110</v>
      </c>
      <c r="E151" s="23"/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750</v>
      </c>
      <c r="C152" s="28" t="s">
        <v>110</v>
      </c>
      <c r="D152" s="23" t="s">
        <v>110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890</v>
      </c>
      <c r="H153" s="30">
        <f t="shared" si="43"/>
        <v>878</v>
      </c>
      <c r="I153" s="30">
        <f t="shared" si="43"/>
        <v>905</v>
      </c>
      <c r="J153" s="30">
        <f t="shared" si="43"/>
        <v>921</v>
      </c>
      <c r="K153" s="30">
        <f t="shared" si="43"/>
        <v>980</v>
      </c>
      <c r="L153" s="30">
        <f t="shared" si="43"/>
        <v>1065</v>
      </c>
      <c r="M153" s="34">
        <f t="shared" si="43"/>
        <v>5639</v>
      </c>
      <c r="N153" s="34">
        <f t="shared" si="43"/>
        <v>30</v>
      </c>
    </row>
    <row r="154" spans="2:15" s="1" customFormat="1" ht="13.9" customHeight="1"/>
    <row r="155" spans="2:15" s="1" customFormat="1" ht="13.9" customHeight="1">
      <c r="B155" s="1" t="str">
        <f>Roster_Selection_Men!AB160&amp;" " &amp; "V "</f>
        <v xml:space="preserve">Tennessee Wesleyan College V </v>
      </c>
      <c r="C155" s="1" t="str">
        <f>Roster_Selection_Men!AD160</f>
        <v>11-292230</v>
      </c>
      <c r="D155" s="1" t="str">
        <f>Roster_Selection_Men!AE160</f>
        <v>Briton Helton</v>
      </c>
      <c r="E155" s="23"/>
      <c r="F155" s="1" t="str">
        <f>IF(ISERROR(Baker_Scores_Men_Var!E155), " ", IF(Baker_Scores_Men_Var!E155 = "Yes", "Yes", "  "))</f>
        <v xml:space="preserve">  </v>
      </c>
      <c r="G155" s="29">
        <v>202</v>
      </c>
      <c r="H155" s="29">
        <v>300</v>
      </c>
      <c r="I155" s="29">
        <v>205</v>
      </c>
      <c r="J155" s="29">
        <v>202</v>
      </c>
      <c r="K155" s="29">
        <v>219</v>
      </c>
      <c r="L155" s="29">
        <v>194</v>
      </c>
      <c r="M155" s="30">
        <f t="shared" ref="M155:M165" si="44">SUM(G155:L155)</f>
        <v>1322</v>
      </c>
      <c r="N155" s="30">
        <f t="shared" ref="N155:N165" si="45">COUNTIF(G155:L155, "&gt;0" )</f>
        <v>6</v>
      </c>
      <c r="O155" s="30">
        <f t="shared" ref="O155:O165" si="46">IF(N155=0,0,M155/N155)</f>
        <v>220.33333333333334</v>
      </c>
    </row>
    <row r="156" spans="2:15" s="1" customFormat="1" ht="13.9" customHeight="1">
      <c r="B156" s="1" t="str">
        <f>Roster_Selection_Men!AB161&amp;" " &amp; "V "</f>
        <v xml:space="preserve">Tennessee Wesleyan College V </v>
      </c>
      <c r="C156" s="1" t="str">
        <f>Roster_Selection_Men!AD161</f>
        <v>8138-9941</v>
      </c>
      <c r="D156" s="1" t="str">
        <f>Roster_Selection_Men!AE161</f>
        <v>C J Williams</v>
      </c>
      <c r="E156" s="23"/>
      <c r="F156" s="1" t="str">
        <f>IF(ISERROR(Baker_Scores_Men_Var!E156), " ", IF(Baker_Scores_Men_Var!E156 = "Yes", "Yes", "  "))</f>
        <v xml:space="preserve">  </v>
      </c>
      <c r="G156" s="29">
        <v>226</v>
      </c>
      <c r="H156" s="29">
        <v>167</v>
      </c>
      <c r="I156" s="29">
        <v>247</v>
      </c>
      <c r="J156" s="29">
        <v>197</v>
      </c>
      <c r="K156" s="29">
        <v>189</v>
      </c>
      <c r="L156" s="29">
        <v>143</v>
      </c>
      <c r="M156" s="30">
        <f t="shared" si="44"/>
        <v>1169</v>
      </c>
      <c r="N156" s="30">
        <f t="shared" si="45"/>
        <v>6</v>
      </c>
      <c r="O156" s="30">
        <f t="shared" si="46"/>
        <v>194.83333333333334</v>
      </c>
    </row>
    <row r="157" spans="2:15" s="1" customFormat="1" ht="13.9" customHeight="1">
      <c r="B157" s="1" t="str">
        <f>Roster_Selection_Men!AB162&amp;" " &amp; "V "</f>
        <v xml:space="preserve">Tennessee Wesleyan College V </v>
      </c>
      <c r="C157" s="1" t="str">
        <f>Roster_Selection_Men!AD162</f>
        <v>11-33724</v>
      </c>
      <c r="D157" s="1" t="str">
        <f>Roster_Selection_Men!AE162</f>
        <v>Hunter Hardaway</v>
      </c>
      <c r="E157" s="23"/>
      <c r="F157" s="1" t="str">
        <f>IF(ISERROR(Baker_Scores_Men_Var!E157), " ", IF(Baker_Scores_Men_Var!E157 = "Yes", "Yes", "  "))</f>
        <v xml:space="preserve">  </v>
      </c>
      <c r="G157" s="29">
        <v>177</v>
      </c>
      <c r="H157" s="29">
        <v>172</v>
      </c>
      <c r="I157" s="29">
        <v>206</v>
      </c>
      <c r="J157" s="29">
        <v>200</v>
      </c>
      <c r="K157" s="29">
        <v>226</v>
      </c>
      <c r="L157" s="29">
        <v>169</v>
      </c>
      <c r="M157" s="30">
        <f t="shared" si="44"/>
        <v>1150</v>
      </c>
      <c r="N157" s="30">
        <f t="shared" si="45"/>
        <v>6</v>
      </c>
      <c r="O157" s="30">
        <f t="shared" si="46"/>
        <v>191.66666666666666</v>
      </c>
    </row>
    <row r="158" spans="2:15" s="1" customFormat="1" ht="13.9" customHeight="1">
      <c r="B158" s="1" t="str">
        <f>Roster_Selection_Men!AB163&amp;" " &amp; "V "</f>
        <v xml:space="preserve">Tennessee Wesleyan College V </v>
      </c>
      <c r="C158" s="1" t="str">
        <f>Roster_Selection_Men!AD163</f>
        <v>15-190184</v>
      </c>
      <c r="D158" s="1" t="str">
        <f>Roster_Selection_Men!AE163</f>
        <v>Jacob Watts</v>
      </c>
      <c r="E158" s="23"/>
      <c r="F158" s="1" t="str">
        <f>IF(ISERROR(Baker_Scores_Men_Var!E158), " ", IF(Baker_Scores_Men_Var!E158 = "Yes", "Yes", "  "))</f>
        <v xml:space="preserve">  </v>
      </c>
      <c r="G158" s="29">
        <v>153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30">
        <f t="shared" si="44"/>
        <v>153</v>
      </c>
      <c r="N158" s="30">
        <f t="shared" si="45"/>
        <v>1</v>
      </c>
      <c r="O158" s="30">
        <f t="shared" si="46"/>
        <v>153</v>
      </c>
    </row>
    <row r="159" spans="2:15" s="1" customFormat="1" ht="13.9" customHeight="1">
      <c r="B159" s="1" t="str">
        <f>Roster_Selection_Men!AB164&amp;" " &amp; "V "</f>
        <v xml:space="preserve">Tennessee Wesleyan College V </v>
      </c>
      <c r="C159" s="1" t="str">
        <f>Roster_Selection_Men!AD164</f>
        <v>7914-3412</v>
      </c>
      <c r="D159" s="1" t="str">
        <f>Roster_Selection_Men!AE164</f>
        <v>Oliver Lawson</v>
      </c>
      <c r="E159" s="23"/>
      <c r="F159" s="1" t="str">
        <f>IF(ISERROR(Baker_Scores_Men_Var!E159), " ", IF(Baker_Scores_Men_Var!E159 = "Yes", "Yes", "  "))</f>
        <v xml:space="preserve">  </v>
      </c>
      <c r="G159" s="29">
        <v>0</v>
      </c>
      <c r="H159" s="29">
        <v>212</v>
      </c>
      <c r="I159" s="29">
        <v>192</v>
      </c>
      <c r="J159" s="29">
        <v>211</v>
      </c>
      <c r="K159" s="29">
        <v>220</v>
      </c>
      <c r="L159" s="29">
        <v>186</v>
      </c>
      <c r="M159" s="30">
        <f t="shared" si="44"/>
        <v>1021</v>
      </c>
      <c r="N159" s="30">
        <f t="shared" si="45"/>
        <v>5</v>
      </c>
      <c r="O159" s="30">
        <f t="shared" si="46"/>
        <v>204.2</v>
      </c>
    </row>
    <row r="160" spans="2:15" s="1" customFormat="1" ht="13.9" customHeight="1">
      <c r="B160" s="1" t="str">
        <f>Roster_Selection_Men!AB165&amp;" " &amp; "V "</f>
        <v xml:space="preserve">Tennessee Wesleyan College V </v>
      </c>
      <c r="C160" s="1" t="str">
        <f>Roster_Selection_Men!AD165</f>
        <v>15-106936</v>
      </c>
      <c r="D160" s="1" t="str">
        <f>Roster_Selection_Men!AE165</f>
        <v>Quinn Collins</v>
      </c>
      <c r="E160" s="23"/>
      <c r="F160" s="1" t="str">
        <f>IF(ISERROR(Baker_Scores_Men_Var!E160), " ", IF(Baker_Scores_Men_Var!E160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216</v>
      </c>
      <c r="K160" s="29">
        <v>210</v>
      </c>
      <c r="L160" s="29">
        <v>213</v>
      </c>
      <c r="M160" s="30">
        <f t="shared" si="44"/>
        <v>639</v>
      </c>
      <c r="N160" s="30">
        <f t="shared" si="45"/>
        <v>3</v>
      </c>
      <c r="O160" s="30">
        <f t="shared" si="46"/>
        <v>213</v>
      </c>
    </row>
    <row r="161" spans="2:15" s="1" customFormat="1" ht="13.9" customHeight="1">
      <c r="B161" s="1" t="str">
        <f>Roster_Selection_Men!AB166&amp;" " &amp; "V "</f>
        <v xml:space="preserve">Tennessee Wesleyan College V </v>
      </c>
      <c r="C161" s="1" t="str">
        <f>Roster_Selection_Men!AD166</f>
        <v>8138-9938</v>
      </c>
      <c r="D161" s="1" t="str">
        <f>Roster_Selection_Men!AE166</f>
        <v>Tyris Nelson</v>
      </c>
      <c r="E161" s="23"/>
      <c r="F161" s="1" t="str">
        <f>IF(ISERROR(Baker_Scores_Men_Var!E161), " ", IF(Baker_Scores_Men_Var!E161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30">
        <f t="shared" si="44"/>
        <v>0</v>
      </c>
      <c r="N161" s="30">
        <f t="shared" si="45"/>
        <v>0</v>
      </c>
      <c r="O161" s="30">
        <f t="shared" si="46"/>
        <v>0</v>
      </c>
    </row>
    <row r="162" spans="2:15" s="1" customFormat="1" ht="13.9" customHeight="1">
      <c r="B162" s="1" t="str">
        <f>Roster_Selection_Men!AB167&amp;" " &amp; "V "</f>
        <v xml:space="preserve">Tennessee Wesleyan College V </v>
      </c>
      <c r="C162" s="1" t="str">
        <f>Roster_Selection_Men!AD167</f>
        <v>6678-38</v>
      </c>
      <c r="D162" s="1" t="str">
        <f>Roster_Selection_Men!AE167</f>
        <v>Zachary Price</v>
      </c>
      <c r="E162" s="23"/>
      <c r="F162" s="1" t="str">
        <f>IF(ISERROR(Baker_Scores_Men_Var!E162), " ", IF(Baker_Scores_Men_Var!E162 = "Yes", "Yes", "  "))</f>
        <v xml:space="preserve">  </v>
      </c>
      <c r="G162" s="29">
        <v>177</v>
      </c>
      <c r="H162" s="29">
        <v>203</v>
      </c>
      <c r="I162" s="29">
        <v>197</v>
      </c>
      <c r="J162" s="29">
        <v>0</v>
      </c>
      <c r="K162" s="29">
        <v>0</v>
      </c>
      <c r="L162" s="29">
        <v>0</v>
      </c>
      <c r="M162" s="30">
        <f t="shared" si="44"/>
        <v>577</v>
      </c>
      <c r="N162" s="30">
        <f t="shared" si="45"/>
        <v>3</v>
      </c>
      <c r="O162" s="30">
        <f t="shared" si="46"/>
        <v>192.33333333333334</v>
      </c>
    </row>
    <row r="163" spans="2:15" s="1" customFormat="1" ht="13.9" customHeight="1">
      <c r="B163" s="1" t="s">
        <v>751</v>
      </c>
      <c r="C163" s="28" t="s">
        <v>110</v>
      </c>
      <c r="D163" s="23" t="s">
        <v>110</v>
      </c>
      <c r="E163" s="23"/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</row>
    <row r="164" spans="2:15" s="1" customFormat="1" ht="13.9" customHeight="1">
      <c r="B164" s="1" t="s">
        <v>751</v>
      </c>
      <c r="C164" s="28" t="s">
        <v>110</v>
      </c>
      <c r="D164" s="23" t="s">
        <v>110</v>
      </c>
      <c r="E164" s="23"/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751</v>
      </c>
      <c r="C165" s="28" t="s">
        <v>110</v>
      </c>
      <c r="D165" s="23" t="s">
        <v>110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935</v>
      </c>
      <c r="H166" s="30">
        <f t="shared" si="47"/>
        <v>1054</v>
      </c>
      <c r="I166" s="30">
        <f t="shared" si="47"/>
        <v>1047</v>
      </c>
      <c r="J166" s="30">
        <f t="shared" si="47"/>
        <v>1026</v>
      </c>
      <c r="K166" s="30">
        <f t="shared" si="47"/>
        <v>1064</v>
      </c>
      <c r="L166" s="30">
        <f t="shared" si="47"/>
        <v>905</v>
      </c>
      <c r="M166" s="34">
        <f t="shared" si="47"/>
        <v>6031</v>
      </c>
      <c r="N166" s="34">
        <f t="shared" si="47"/>
        <v>30</v>
      </c>
    </row>
    <row r="167" spans="2:15" s="1" customFormat="1" ht="13.9" customHeight="1"/>
    <row r="168" spans="2:15" s="1" customFormat="1" ht="13.9" customHeight="1">
      <c r="B168" s="1" t="str">
        <f>Roster_Selection_Men!AB168&amp;" " &amp; "V "</f>
        <v xml:space="preserve">Thomas More University V </v>
      </c>
      <c r="C168" s="1" t="str">
        <f>Roster_Selection_Men!AD168</f>
        <v>7914-54161</v>
      </c>
      <c r="D168" s="1" t="str">
        <f>Roster_Selection_Men!AE168</f>
        <v>Ethan Boyers</v>
      </c>
      <c r="E168" s="23"/>
      <c r="F168" s="1" t="str">
        <f>IF(ISERROR(Baker_Scores_Men_Var!E168), " ", IF(Baker_Scores_Men_Var!E168 = "Yes", "Yes", "  "))</f>
        <v xml:space="preserve">  </v>
      </c>
      <c r="G168" s="29">
        <v>217</v>
      </c>
      <c r="H168" s="29">
        <v>200</v>
      </c>
      <c r="I168" s="29">
        <v>184</v>
      </c>
      <c r="J168" s="29">
        <v>216</v>
      </c>
      <c r="K168" s="29">
        <v>210</v>
      </c>
      <c r="L168" s="29">
        <v>202</v>
      </c>
      <c r="M168" s="30">
        <f t="shared" ref="M168:M178" si="48">SUM(G168:L168)</f>
        <v>1229</v>
      </c>
      <c r="N168" s="30">
        <f t="shared" ref="N168:N178" si="49">COUNTIF(G168:L168, "&gt;0" )</f>
        <v>6</v>
      </c>
      <c r="O168" s="30">
        <f t="shared" ref="O168:O178" si="50">IF(N168=0,0,M168/N168)</f>
        <v>204.83333333333334</v>
      </c>
    </row>
    <row r="169" spans="2:15" s="1" customFormat="1" ht="13.9" customHeight="1">
      <c r="B169" s="1" t="str">
        <f>Roster_Selection_Men!AB169&amp;" " &amp; "V "</f>
        <v xml:space="preserve">Thomas More University V </v>
      </c>
      <c r="C169" s="1" t="str">
        <f>Roster_Selection_Men!AD169</f>
        <v>6450-9279</v>
      </c>
      <c r="D169" s="1" t="str">
        <f>Roster_Selection_Men!AE169</f>
        <v>Evan Haas</v>
      </c>
      <c r="E169" s="23"/>
      <c r="F169" s="1" t="str">
        <f>IF(ISERROR(Baker_Scores_Men_Var!E169), " ", IF(Baker_Scores_Men_Var!E169 = "Yes", "Yes", "  "))</f>
        <v xml:space="preserve">  </v>
      </c>
      <c r="G169" s="29">
        <v>147</v>
      </c>
      <c r="H169" s="29">
        <v>196</v>
      </c>
      <c r="I169" s="29">
        <v>221</v>
      </c>
      <c r="J169" s="29">
        <v>201</v>
      </c>
      <c r="K169" s="29">
        <v>167</v>
      </c>
      <c r="L169" s="29">
        <v>222</v>
      </c>
      <c r="M169" s="30">
        <f t="shared" si="48"/>
        <v>1154</v>
      </c>
      <c r="N169" s="30">
        <f t="shared" si="49"/>
        <v>6</v>
      </c>
      <c r="O169" s="30">
        <f t="shared" si="50"/>
        <v>192.33333333333334</v>
      </c>
    </row>
    <row r="170" spans="2:15" s="1" customFormat="1" ht="13.9" customHeight="1">
      <c r="B170" s="1" t="str">
        <f>Roster_Selection_Men!AB170&amp;" " &amp; "V "</f>
        <v xml:space="preserve">Thomas More University V </v>
      </c>
      <c r="C170" s="1" t="str">
        <f>Roster_Selection_Men!AD170</f>
        <v>18-35004</v>
      </c>
      <c r="D170" s="1" t="str">
        <f>Roster_Selection_Men!AE170</f>
        <v>Jacob Toelke</v>
      </c>
      <c r="E170" s="23"/>
      <c r="F170" s="1" t="str">
        <f>IF(ISERROR(Baker_Scores_Men_Var!E170), " ", IF(Baker_Scores_Men_Var!E170 = "Yes", "Yes", "  "))</f>
        <v xml:space="preserve">  </v>
      </c>
      <c r="G170" s="29">
        <v>150</v>
      </c>
      <c r="H170" s="29">
        <v>211</v>
      </c>
      <c r="I170" s="29">
        <v>199</v>
      </c>
      <c r="J170" s="29">
        <v>214</v>
      </c>
      <c r="K170" s="29">
        <v>214</v>
      </c>
      <c r="L170" s="29">
        <v>224</v>
      </c>
      <c r="M170" s="30">
        <f t="shared" si="48"/>
        <v>1212</v>
      </c>
      <c r="N170" s="30">
        <f t="shared" si="49"/>
        <v>6</v>
      </c>
      <c r="O170" s="30">
        <f t="shared" si="50"/>
        <v>202</v>
      </c>
    </row>
    <row r="171" spans="2:15" s="1" customFormat="1" ht="13.9" customHeight="1">
      <c r="B171" s="1" t="str">
        <f>Roster_Selection_Men!AB171&amp;" " &amp; "V "</f>
        <v xml:space="preserve">Thomas More University V </v>
      </c>
      <c r="C171" s="1" t="str">
        <f>Roster_Selection_Men!AD171</f>
        <v>11-97991</v>
      </c>
      <c r="D171" s="1" t="str">
        <f>Roster_Selection_Men!AE171</f>
        <v>Michael Binkowski</v>
      </c>
      <c r="E171" s="23"/>
      <c r="F171" s="1" t="str">
        <f>IF(ISERROR(Baker_Scores_Men_Var!E171), " ", IF(Baker_Scores_Men_Var!E171 = "Yes", "Yes", "  "))</f>
        <v xml:space="preserve">  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30">
        <f t="shared" si="48"/>
        <v>0</v>
      </c>
      <c r="N171" s="30">
        <f t="shared" si="49"/>
        <v>0</v>
      </c>
      <c r="O171" s="30">
        <f t="shared" si="50"/>
        <v>0</v>
      </c>
    </row>
    <row r="172" spans="2:15" s="1" customFormat="1" ht="13.9" customHeight="1">
      <c r="B172" s="1" t="str">
        <f>Roster_Selection_Men!AB172&amp;" " &amp; "V "</f>
        <v xml:space="preserve">Thomas More University V </v>
      </c>
      <c r="C172" s="1" t="str">
        <f>Roster_Selection_Men!AD172</f>
        <v>6450-9084</v>
      </c>
      <c r="D172" s="1" t="str">
        <f>Roster_Selection_Men!AE172</f>
        <v>Nathan McGeorge</v>
      </c>
      <c r="E172" s="23"/>
      <c r="F172" s="1" t="str">
        <f>IF(ISERROR(Baker_Scores_Men_Var!E172), " ", IF(Baker_Scores_Men_Var!E172 = "Yes", "Yes", "  "))</f>
        <v xml:space="preserve">  </v>
      </c>
      <c r="G172" s="29">
        <v>152</v>
      </c>
      <c r="H172" s="29">
        <v>207</v>
      </c>
      <c r="I172" s="29">
        <v>234</v>
      </c>
      <c r="J172" s="29">
        <v>210</v>
      </c>
      <c r="K172" s="29">
        <v>180</v>
      </c>
      <c r="L172" s="29">
        <v>136</v>
      </c>
      <c r="M172" s="30">
        <f t="shared" si="48"/>
        <v>1119</v>
      </c>
      <c r="N172" s="30">
        <f t="shared" si="49"/>
        <v>6</v>
      </c>
      <c r="O172" s="30">
        <f t="shared" si="50"/>
        <v>186.5</v>
      </c>
    </row>
    <row r="173" spans="2:15" s="1" customFormat="1" ht="13.9" customHeight="1">
      <c r="B173" s="1" t="str">
        <f>Roster_Selection_Men!AB173&amp;" " &amp; "V "</f>
        <v xml:space="preserve">Thomas More University V </v>
      </c>
      <c r="C173" s="1" t="str">
        <f>Roster_Selection_Men!AD173</f>
        <v>7914-50086</v>
      </c>
      <c r="D173" s="1" t="str">
        <f>Roster_Selection_Men!AE173</f>
        <v>Noah Detrick</v>
      </c>
      <c r="E173" s="23"/>
      <c r="F173" s="1" t="str">
        <f>IF(ISERROR(Baker_Scores_Men_Var!E173), " ", IF(Baker_Scores_Men_Var!E173 = "Yes", "Yes", "  "))</f>
        <v xml:space="preserve">  </v>
      </c>
      <c r="G173" s="29">
        <v>176</v>
      </c>
      <c r="H173" s="29">
        <v>179</v>
      </c>
      <c r="I173" s="29">
        <v>205</v>
      </c>
      <c r="J173" s="29">
        <v>182</v>
      </c>
      <c r="K173" s="29">
        <v>165</v>
      </c>
      <c r="L173" s="29">
        <v>225</v>
      </c>
      <c r="M173" s="30">
        <f t="shared" si="48"/>
        <v>1132</v>
      </c>
      <c r="N173" s="30">
        <f t="shared" si="49"/>
        <v>6</v>
      </c>
      <c r="O173" s="30">
        <f t="shared" si="50"/>
        <v>188.66666666666666</v>
      </c>
    </row>
    <row r="174" spans="2:15" s="1" customFormat="1" ht="13.9" customHeight="1">
      <c r="B174" s="1" t="str">
        <f>Roster_Selection_Men!AB174&amp;" " &amp; "V "</f>
        <v xml:space="preserve"> V </v>
      </c>
      <c r="C174" s="1" t="str">
        <f>Roster_Selection_Men!AD174</f>
        <v/>
      </c>
      <c r="D174" s="1" t="str">
        <f>Roster_Selection_Men!AE174</f>
        <v/>
      </c>
      <c r="E174" s="23"/>
      <c r="F174" s="1" t="str">
        <f>IF(ISERROR(Baker_Scores_Men_Var!E174), " ", IF(Baker_Scores_Men_Var!E174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30">
        <f t="shared" si="48"/>
        <v>0</v>
      </c>
      <c r="N174" s="30">
        <f t="shared" si="49"/>
        <v>0</v>
      </c>
      <c r="O174" s="30">
        <f t="shared" si="50"/>
        <v>0</v>
      </c>
    </row>
    <row r="175" spans="2:15" s="1" customFormat="1" ht="13.9" customHeight="1">
      <c r="B175" s="1" t="str">
        <f>Roster_Selection_Men!AB175&amp;" " &amp; "V "</f>
        <v xml:space="preserve"> V </v>
      </c>
      <c r="C175" s="1" t="str">
        <f>Roster_Selection_Men!AD175</f>
        <v/>
      </c>
      <c r="D175" s="1" t="str">
        <f>Roster_Selection_Men!AE175</f>
        <v/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752</v>
      </c>
      <c r="C176" s="28" t="s">
        <v>110</v>
      </c>
      <c r="D176" s="23" t="s">
        <v>110</v>
      </c>
      <c r="E176" s="23"/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</row>
    <row r="177" spans="2:15" s="1" customFormat="1" ht="13.9" customHeight="1">
      <c r="B177" s="1" t="s">
        <v>752</v>
      </c>
      <c r="C177" s="28" t="s">
        <v>110</v>
      </c>
      <c r="D177" s="23" t="s">
        <v>110</v>
      </c>
      <c r="E177" s="23"/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752</v>
      </c>
      <c r="C178" s="28" t="s">
        <v>110</v>
      </c>
      <c r="D178" s="23" t="s">
        <v>110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842</v>
      </c>
      <c r="H179" s="30">
        <f t="shared" si="51"/>
        <v>993</v>
      </c>
      <c r="I179" s="30">
        <f t="shared" si="51"/>
        <v>1043</v>
      </c>
      <c r="J179" s="30">
        <f t="shared" si="51"/>
        <v>1023</v>
      </c>
      <c r="K179" s="30">
        <f t="shared" si="51"/>
        <v>936</v>
      </c>
      <c r="L179" s="30">
        <f t="shared" si="51"/>
        <v>1009</v>
      </c>
      <c r="M179" s="34">
        <f t="shared" si="51"/>
        <v>5846</v>
      </c>
      <c r="N179" s="34">
        <f t="shared" si="51"/>
        <v>30</v>
      </c>
    </row>
    <row r="180" spans="2:15" s="1" customFormat="1" ht="13.9" customHeight="1"/>
    <row r="181" spans="2:15" s="1" customFormat="1" ht="13.9" customHeight="1">
      <c r="B181" s="1" t="str">
        <f>Roster_Selection_Men!AB185&amp;" " &amp; "V "</f>
        <v xml:space="preserve">Union College V </v>
      </c>
      <c r="C181" s="1" t="str">
        <f>Roster_Selection_Men!AD185</f>
        <v>11-430517</v>
      </c>
      <c r="D181" s="1" t="str">
        <f>Roster_Selection_Men!AE185</f>
        <v>David Painter</v>
      </c>
      <c r="E181" s="23"/>
      <c r="F181" s="1" t="str">
        <f>IF(ISERROR(Baker_Scores_Men_Var!E181), " ", IF(Baker_Scores_Men_Var!E181 = "Yes", "Yes", "  "))</f>
        <v xml:space="preserve">  </v>
      </c>
      <c r="G181" s="29">
        <v>205</v>
      </c>
      <c r="H181" s="29">
        <v>209</v>
      </c>
      <c r="I181" s="29">
        <v>167</v>
      </c>
      <c r="J181" s="29">
        <v>183</v>
      </c>
      <c r="K181" s="29">
        <v>197</v>
      </c>
      <c r="L181" s="29">
        <v>181</v>
      </c>
      <c r="M181" s="30">
        <f t="shared" ref="M181:M191" si="52">SUM(G181:L181)</f>
        <v>1142</v>
      </c>
      <c r="N181" s="30">
        <f t="shared" ref="N181:N191" si="53">COUNTIF(G181:L181, "&gt;0" )</f>
        <v>6</v>
      </c>
      <c r="O181" s="30">
        <f t="shared" ref="O181:O191" si="54">IF(N181=0,0,M181/N181)</f>
        <v>190.33333333333334</v>
      </c>
    </row>
    <row r="182" spans="2:15" s="1" customFormat="1" ht="13.9" customHeight="1">
      <c r="B182" s="1" t="str">
        <f>Roster_Selection_Men!AB186&amp;" " &amp; "V "</f>
        <v xml:space="preserve">Union College V </v>
      </c>
      <c r="C182" s="1" t="str">
        <f>Roster_Selection_Men!AD186</f>
        <v>5570-5955</v>
      </c>
      <c r="D182" s="1" t="str">
        <f>Roster_Selection_Men!AE186</f>
        <v>Gregory Garrison</v>
      </c>
      <c r="E182" s="23"/>
      <c r="F182" s="1" t="str">
        <f>IF(ISERROR(Baker_Scores_Men_Var!E182), " ", IF(Baker_Scores_Men_Var!E182 = "Yes", "Yes", "  "))</f>
        <v xml:space="preserve">  </v>
      </c>
      <c r="G182" s="29">
        <v>157</v>
      </c>
      <c r="H182" s="29">
        <v>198</v>
      </c>
      <c r="I182" s="29">
        <v>180</v>
      </c>
      <c r="J182" s="29">
        <v>180</v>
      </c>
      <c r="K182" s="29">
        <v>161</v>
      </c>
      <c r="L182" s="29">
        <v>149</v>
      </c>
      <c r="M182" s="30">
        <f t="shared" si="52"/>
        <v>1025</v>
      </c>
      <c r="N182" s="30">
        <f t="shared" si="53"/>
        <v>6</v>
      </c>
      <c r="O182" s="30">
        <f t="shared" si="54"/>
        <v>170.83333333333334</v>
      </c>
    </row>
    <row r="183" spans="2:15" s="1" customFormat="1" ht="13.9" customHeight="1">
      <c r="B183" s="1" t="str">
        <f>Roster_Selection_Men!AB187&amp;" " &amp; "V "</f>
        <v xml:space="preserve">Union College V </v>
      </c>
      <c r="C183" s="1" t="str">
        <f>Roster_Selection_Men!AD187</f>
        <v>8252-23714</v>
      </c>
      <c r="D183" s="1" t="str">
        <f>Roster_Selection_Men!AE187</f>
        <v>Jeffrey Bell</v>
      </c>
      <c r="E183" s="23"/>
      <c r="F183" s="1" t="str">
        <f>IF(ISERROR(Baker_Scores_Men_Var!E183), " ", IF(Baker_Scores_Men_Var!E183 = "Yes", "Yes", "  "))</f>
        <v xml:space="preserve">  </v>
      </c>
      <c r="G183" s="29">
        <v>171</v>
      </c>
      <c r="H183" s="29">
        <v>131</v>
      </c>
      <c r="I183" s="29">
        <v>0</v>
      </c>
      <c r="J183" s="29">
        <v>158</v>
      </c>
      <c r="K183" s="29">
        <v>180</v>
      </c>
      <c r="L183" s="29">
        <v>158</v>
      </c>
      <c r="M183" s="30">
        <f t="shared" si="52"/>
        <v>798</v>
      </c>
      <c r="N183" s="30">
        <f t="shared" si="53"/>
        <v>5</v>
      </c>
      <c r="O183" s="30">
        <f t="shared" si="54"/>
        <v>159.6</v>
      </c>
    </row>
    <row r="184" spans="2:15" s="1" customFormat="1" ht="13.9" customHeight="1">
      <c r="B184" s="1" t="str">
        <f>Roster_Selection_Men!AB188&amp;" " &amp; "V "</f>
        <v xml:space="preserve">Union College V </v>
      </c>
      <c r="C184" s="1" t="str">
        <f>Roster_Selection_Men!AD188</f>
        <v>4860-813</v>
      </c>
      <c r="D184" s="1" t="str">
        <f>Roster_Selection_Men!AE188</f>
        <v>Jeffrey Carter</v>
      </c>
      <c r="E184" s="23"/>
      <c r="F184" s="1" t="str">
        <f>IF(ISERROR(Baker_Scores_Men_Var!E184), " ", IF(Baker_Scores_Men_Var!E184 = "Yes", "Yes", "  "))</f>
        <v xml:space="preserve">  </v>
      </c>
      <c r="G184" s="29">
        <v>157</v>
      </c>
      <c r="H184" s="29">
        <v>173</v>
      </c>
      <c r="I184" s="29">
        <v>186</v>
      </c>
      <c r="J184" s="29">
        <v>202</v>
      </c>
      <c r="K184" s="29">
        <v>192</v>
      </c>
      <c r="L184" s="29">
        <v>163</v>
      </c>
      <c r="M184" s="30">
        <f t="shared" si="52"/>
        <v>1073</v>
      </c>
      <c r="N184" s="30">
        <f t="shared" si="53"/>
        <v>6</v>
      </c>
      <c r="O184" s="30">
        <f t="shared" si="54"/>
        <v>178.83333333333334</v>
      </c>
    </row>
    <row r="185" spans="2:15" s="1" customFormat="1" ht="13.9" customHeight="1">
      <c r="B185" s="1" t="str">
        <f>Roster_Selection_Men!AB189&amp;" " &amp; "V "</f>
        <v xml:space="preserve">Union College V </v>
      </c>
      <c r="C185" s="1" t="str">
        <f>Roster_Selection_Men!AD189</f>
        <v>20-21971</v>
      </c>
      <c r="D185" s="1" t="str">
        <f>Roster_Selection_Men!AE189</f>
        <v>Michael Dixon</v>
      </c>
      <c r="E185" s="23"/>
      <c r="F185" s="1" t="str">
        <f>IF(ISERROR(Baker_Scores_Men_Var!E185), " ", IF(Baker_Scores_Men_Var!E185 = "Yes", "Yes", "  "))</f>
        <v xml:space="preserve">  </v>
      </c>
      <c r="G185" s="29">
        <v>0</v>
      </c>
      <c r="H185" s="29">
        <v>0</v>
      </c>
      <c r="I185" s="29">
        <v>149</v>
      </c>
      <c r="J185" s="29">
        <v>0</v>
      </c>
      <c r="K185" s="29">
        <v>0</v>
      </c>
      <c r="L185" s="29">
        <v>0</v>
      </c>
      <c r="M185" s="30">
        <f t="shared" si="52"/>
        <v>149</v>
      </c>
      <c r="N185" s="30">
        <f t="shared" si="53"/>
        <v>1</v>
      </c>
      <c r="O185" s="30">
        <f t="shared" si="54"/>
        <v>149</v>
      </c>
    </row>
    <row r="186" spans="2:15" s="1" customFormat="1" ht="13.9" customHeight="1">
      <c r="B186" s="1" t="str">
        <f>Roster_Selection_Men!AB190&amp;" " &amp; "V "</f>
        <v xml:space="preserve">Union College V </v>
      </c>
      <c r="C186" s="1" t="str">
        <f>Roster_Selection_Men!AD190</f>
        <v>15-128090</v>
      </c>
      <c r="D186" s="1" t="str">
        <f>Roster_Selection_Men!AE190</f>
        <v>Rieley Ulanday</v>
      </c>
      <c r="E186" s="23"/>
      <c r="F186" s="1" t="str">
        <f>IF(ISERROR(Baker_Scores_Men_Var!E186), " ", IF(Baker_Scores_Men_Var!E186 = "Yes", "Yes", "  "))</f>
        <v xml:space="preserve">  </v>
      </c>
      <c r="G186" s="29">
        <v>167</v>
      </c>
      <c r="H186" s="29">
        <v>149</v>
      </c>
      <c r="I186" s="29">
        <v>197</v>
      </c>
      <c r="J186" s="29">
        <v>221</v>
      </c>
      <c r="K186" s="29">
        <v>159</v>
      </c>
      <c r="L186" s="29">
        <v>170</v>
      </c>
      <c r="M186" s="30">
        <f t="shared" si="52"/>
        <v>1063</v>
      </c>
      <c r="N186" s="30">
        <f t="shared" si="53"/>
        <v>6</v>
      </c>
      <c r="O186" s="30">
        <f t="shared" si="54"/>
        <v>177.16666666666666</v>
      </c>
    </row>
    <row r="187" spans="2:15" s="1" customFormat="1" ht="13.9" customHeight="1">
      <c r="B187" s="1" t="str">
        <f>Roster_Selection_Men!AB191&amp;" " &amp; "V "</f>
        <v xml:space="preserve"> V </v>
      </c>
      <c r="C187" s="1" t="str">
        <f>Roster_Selection_Men!AD191</f>
        <v/>
      </c>
      <c r="D187" s="1" t="str">
        <f>Roster_Selection_Men!AE191</f>
        <v/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30">
        <f t="shared" si="52"/>
        <v>0</v>
      </c>
      <c r="N187" s="30">
        <f t="shared" si="53"/>
        <v>0</v>
      </c>
      <c r="O187" s="30">
        <f t="shared" si="54"/>
        <v>0</v>
      </c>
    </row>
    <row r="188" spans="2:15" s="1" customFormat="1" ht="13.9" customHeight="1">
      <c r="B188" s="1" t="str">
        <f>Roster_Selection_Men!AB192&amp;" " &amp; "V "</f>
        <v xml:space="preserve"> V </v>
      </c>
      <c r="C188" s="1" t="str">
        <f>Roster_Selection_Men!AD192</f>
        <v/>
      </c>
      <c r="D188" s="1" t="str">
        <f>Roster_Selection_Men!AE192</f>
        <v/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f t="shared" si="52"/>
        <v>0</v>
      </c>
      <c r="N188" s="30">
        <f t="shared" si="53"/>
        <v>0</v>
      </c>
      <c r="O188" s="30">
        <f t="shared" si="54"/>
        <v>0</v>
      </c>
    </row>
    <row r="189" spans="2:15" s="1" customFormat="1" ht="13.9" customHeight="1">
      <c r="B189" s="1" t="s">
        <v>753</v>
      </c>
      <c r="C189" s="28" t="s">
        <v>110</v>
      </c>
      <c r="D189" s="23" t="s">
        <v>110</v>
      </c>
      <c r="E189" s="23"/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753</v>
      </c>
      <c r="C190" s="28" t="s">
        <v>110</v>
      </c>
      <c r="D190" s="23" t="s">
        <v>110</v>
      </c>
      <c r="E190" s="23"/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753</v>
      </c>
      <c r="C191" s="28" t="s">
        <v>110</v>
      </c>
      <c r="D191" s="23" t="s">
        <v>110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857</v>
      </c>
      <c r="H192" s="30">
        <f t="shared" si="55"/>
        <v>860</v>
      </c>
      <c r="I192" s="30">
        <f t="shared" si="55"/>
        <v>879</v>
      </c>
      <c r="J192" s="30">
        <f t="shared" si="55"/>
        <v>944</v>
      </c>
      <c r="K192" s="30">
        <f t="shared" si="55"/>
        <v>889</v>
      </c>
      <c r="L192" s="30">
        <f t="shared" si="55"/>
        <v>821</v>
      </c>
      <c r="M192" s="34">
        <f t="shared" si="55"/>
        <v>5250</v>
      </c>
      <c r="N192" s="34">
        <f t="shared" si="55"/>
        <v>30</v>
      </c>
    </row>
    <row r="193" spans="2:15" s="1" customFormat="1" ht="13.9" customHeight="1"/>
    <row r="194" spans="2:15" s="1" customFormat="1" ht="13.9" customHeight="1">
      <c r="B194" s="1" t="str">
        <f>Roster_Selection_Men!AB193&amp;" " &amp; "V "</f>
        <v xml:space="preserve">University of the Cumberlands V </v>
      </c>
      <c r="C194" s="1" t="str">
        <f>Roster_Selection_Men!AD193</f>
        <v>11-612474</v>
      </c>
      <c r="D194" s="1" t="str">
        <f>Roster_Selection_Men!AE193</f>
        <v>Aaron Warner</v>
      </c>
      <c r="E194" s="23"/>
      <c r="F194" s="1" t="str">
        <f>IF(ISERROR(Baker_Scores_Men_Var!E194), " ", IF(Baker_Scores_Men_Var!E194 = "Yes", "Yes", "  "))</f>
        <v xml:space="preserve">  </v>
      </c>
      <c r="G194" s="29">
        <v>186</v>
      </c>
      <c r="H194" s="29">
        <v>225</v>
      </c>
      <c r="I194" s="29">
        <v>144</v>
      </c>
      <c r="J194" s="29">
        <v>181</v>
      </c>
      <c r="K194" s="29">
        <v>201</v>
      </c>
      <c r="L194" s="29">
        <v>184</v>
      </c>
      <c r="M194" s="30">
        <f t="shared" ref="M194:M204" si="56">SUM(G194:L194)</f>
        <v>1121</v>
      </c>
      <c r="N194" s="30">
        <f t="shared" ref="N194:N204" si="57">COUNTIF(G194:L194, "&gt;0" )</f>
        <v>6</v>
      </c>
      <c r="O194" s="30">
        <f t="shared" ref="O194:O204" si="58">IF(N194=0,0,M194/N194)</f>
        <v>186.83333333333334</v>
      </c>
    </row>
    <row r="195" spans="2:15" s="1" customFormat="1" ht="13.9" customHeight="1">
      <c r="B195" s="1" t="str">
        <f>Roster_Selection_Men!AB194&amp;" " &amp; "V "</f>
        <v xml:space="preserve">University of the Cumberlands V </v>
      </c>
      <c r="C195" s="1" t="str">
        <f>Roster_Selection_Men!AD194</f>
        <v>11-739593</v>
      </c>
      <c r="D195" s="1" t="str">
        <f>Roster_Selection_Men!AE194</f>
        <v>Bryce Frantz</v>
      </c>
      <c r="E195" s="23"/>
      <c r="F195" s="1" t="str">
        <f>IF(ISERROR(Baker_Scores_Men_Var!E195), " ", IF(Baker_Scores_Men_Var!E195 = "Yes", "Yes", "  "))</f>
        <v xml:space="preserve">  </v>
      </c>
      <c r="G195" s="29">
        <v>176</v>
      </c>
      <c r="H195" s="29">
        <v>235</v>
      </c>
      <c r="I195" s="29">
        <v>214</v>
      </c>
      <c r="J195" s="29">
        <v>192</v>
      </c>
      <c r="K195" s="29">
        <v>177</v>
      </c>
      <c r="L195" s="29">
        <v>190</v>
      </c>
      <c r="M195" s="30">
        <f t="shared" si="56"/>
        <v>1184</v>
      </c>
      <c r="N195" s="30">
        <f t="shared" si="57"/>
        <v>6</v>
      </c>
      <c r="O195" s="30">
        <f t="shared" si="58"/>
        <v>197.33333333333334</v>
      </c>
    </row>
    <row r="196" spans="2:15" s="1" customFormat="1" ht="13.9" customHeight="1">
      <c r="B196" s="1" t="str">
        <f>Roster_Selection_Men!AB195&amp;" " &amp; "V "</f>
        <v xml:space="preserve">University of the Cumberlands V </v>
      </c>
      <c r="C196" s="1" t="str">
        <f>Roster_Selection_Men!AD195</f>
        <v>11-746126</v>
      </c>
      <c r="D196" s="1" t="str">
        <f>Roster_Selection_Men!AE195</f>
        <v>Charles Wilken</v>
      </c>
      <c r="E196" s="23"/>
      <c r="F196" s="1" t="str">
        <f>IF(ISERROR(Baker_Scores_Men_Var!E196), " ", IF(Baker_Scores_Men_Var!E196 = "Yes", "Yes", "  "))</f>
        <v xml:space="preserve">  </v>
      </c>
      <c r="G196" s="29">
        <v>0</v>
      </c>
      <c r="H196" s="29">
        <v>0</v>
      </c>
      <c r="I196" s="29">
        <v>0</v>
      </c>
      <c r="J196" s="29">
        <v>200</v>
      </c>
      <c r="K196" s="29">
        <v>160</v>
      </c>
      <c r="L196" s="29">
        <v>144</v>
      </c>
      <c r="M196" s="30">
        <f t="shared" si="56"/>
        <v>504</v>
      </c>
      <c r="N196" s="30">
        <f t="shared" si="57"/>
        <v>3</v>
      </c>
      <c r="O196" s="30">
        <f t="shared" si="58"/>
        <v>168</v>
      </c>
    </row>
    <row r="197" spans="2:15" s="1" customFormat="1" ht="13.9" customHeight="1">
      <c r="B197" s="1" t="str">
        <f>Roster_Selection_Men!AB196&amp;" " &amp; "V "</f>
        <v xml:space="preserve">University of the Cumberlands V </v>
      </c>
      <c r="C197" s="1" t="str">
        <f>Roster_Selection_Men!AD196</f>
        <v>8358-5157</v>
      </c>
      <c r="D197" s="1" t="str">
        <f>Roster_Selection_Men!AE196</f>
        <v>Dustin Warmoth</v>
      </c>
      <c r="E197" s="23"/>
      <c r="F197" s="1" t="str">
        <f>IF(ISERROR(Baker_Scores_Men_Var!E197), " ", IF(Baker_Scores_Men_Var!E197 = "Yes", "Yes", "  "))</f>
        <v xml:space="preserve">  </v>
      </c>
      <c r="G197" s="29">
        <v>163</v>
      </c>
      <c r="H197" s="29">
        <v>185</v>
      </c>
      <c r="I197" s="29">
        <v>161</v>
      </c>
      <c r="J197" s="29">
        <v>0</v>
      </c>
      <c r="K197" s="29">
        <v>0</v>
      </c>
      <c r="L197" s="29">
        <v>0</v>
      </c>
      <c r="M197" s="30">
        <f t="shared" si="56"/>
        <v>509</v>
      </c>
      <c r="N197" s="30">
        <f t="shared" si="57"/>
        <v>3</v>
      </c>
      <c r="O197" s="30">
        <f t="shared" si="58"/>
        <v>169.66666666666666</v>
      </c>
    </row>
    <row r="198" spans="2:15" s="1" customFormat="1" ht="13.9" customHeight="1">
      <c r="B198" s="1" t="str">
        <f>Roster_Selection_Men!AB197&amp;" " &amp; "V "</f>
        <v xml:space="preserve">University of the Cumberlands V </v>
      </c>
      <c r="C198" s="1" t="str">
        <f>Roster_Selection_Men!AD197</f>
        <v>8069-30719</v>
      </c>
      <c r="D198" s="1" t="str">
        <f>Roster_Selection_Men!AE197</f>
        <v>Liam McNamara</v>
      </c>
      <c r="E198" s="23"/>
      <c r="F198" s="1" t="str">
        <f>IF(ISERROR(Baker_Scores_Men_Var!E198), " ", IF(Baker_Scores_Men_Var!E198 = "Yes", "Yes", "  "))</f>
        <v xml:space="preserve">  </v>
      </c>
      <c r="G198" s="29">
        <v>155</v>
      </c>
      <c r="H198" s="29">
        <v>203</v>
      </c>
      <c r="I198" s="29">
        <v>225</v>
      </c>
      <c r="J198" s="29">
        <v>221</v>
      </c>
      <c r="K198" s="29">
        <v>210</v>
      </c>
      <c r="L198" s="29">
        <v>223</v>
      </c>
      <c r="M198" s="30">
        <f t="shared" si="56"/>
        <v>1237</v>
      </c>
      <c r="N198" s="30">
        <f t="shared" si="57"/>
        <v>6</v>
      </c>
      <c r="O198" s="30">
        <f t="shared" si="58"/>
        <v>206.16666666666666</v>
      </c>
    </row>
    <row r="199" spans="2:15" s="1" customFormat="1" ht="13.9" customHeight="1">
      <c r="B199" s="1" t="str">
        <f>Roster_Selection_Men!AB198&amp;" " &amp; "V "</f>
        <v xml:space="preserve">University of the Cumberlands V </v>
      </c>
      <c r="C199" s="1" t="str">
        <f>Roster_Selection_Men!AD198</f>
        <v>11-394324</v>
      </c>
      <c r="D199" s="1" t="str">
        <f>Roster_Selection_Men!AE198</f>
        <v>Thomas McNeal</v>
      </c>
      <c r="E199" s="23"/>
      <c r="F199" s="1" t="str">
        <f>IF(ISERROR(Baker_Scores_Men_Var!E199), " ", IF(Baker_Scores_Men_Var!E199 = "Yes", "Yes", "  "))</f>
        <v xml:space="preserve">  </v>
      </c>
      <c r="G199" s="29">
        <v>182</v>
      </c>
      <c r="H199" s="29">
        <v>220</v>
      </c>
      <c r="I199" s="29">
        <v>162</v>
      </c>
      <c r="J199" s="29">
        <v>257</v>
      </c>
      <c r="K199" s="29">
        <v>211</v>
      </c>
      <c r="L199" s="29">
        <v>223</v>
      </c>
      <c r="M199" s="30">
        <f t="shared" si="56"/>
        <v>1255</v>
      </c>
      <c r="N199" s="30">
        <f t="shared" si="57"/>
        <v>6</v>
      </c>
      <c r="O199" s="30">
        <f t="shared" si="58"/>
        <v>209.16666666666666</v>
      </c>
    </row>
    <row r="200" spans="2:15" s="1" customFormat="1" ht="13.9" customHeight="1">
      <c r="B200" s="1" t="str">
        <f>Roster_Selection_Men!AB199&amp;" " &amp; "V "</f>
        <v xml:space="preserve"> V </v>
      </c>
      <c r="C200" s="1" t="str">
        <f>Roster_Selection_Men!AD199</f>
        <v/>
      </c>
      <c r="D200" s="1" t="str">
        <f>Roster_Selection_Men!AE199</f>
        <v/>
      </c>
      <c r="E200" s="23"/>
      <c r="F200" s="1" t="str">
        <f>IF(ISERROR(Baker_Scores_Men_Var!E200), " ", IF(Baker_Scores_Men_Var!E200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30">
        <f t="shared" si="56"/>
        <v>0</v>
      </c>
      <c r="N200" s="30">
        <f t="shared" si="57"/>
        <v>0</v>
      </c>
      <c r="O200" s="30">
        <f t="shared" si="58"/>
        <v>0</v>
      </c>
    </row>
    <row r="201" spans="2:15" s="1" customFormat="1" ht="13.9" customHeight="1">
      <c r="B201" s="1" t="str">
        <f>Roster_Selection_Men!AB200&amp;" " &amp; "V "</f>
        <v xml:space="preserve"> V </v>
      </c>
      <c r="C201" s="1" t="str">
        <f>Roster_Selection_Men!AD200</f>
        <v/>
      </c>
      <c r="D201" s="1" t="str">
        <f>Roster_Selection_Men!AE200</f>
        <v/>
      </c>
      <c r="E201" s="23"/>
      <c r="F201" s="1" t="str">
        <f>IF(ISERROR(Baker_Scores_Men_Var!E201), " ", IF(Baker_Scores_Men_Var!E201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30">
        <f t="shared" si="56"/>
        <v>0</v>
      </c>
      <c r="N201" s="30">
        <f t="shared" si="57"/>
        <v>0</v>
      </c>
      <c r="O201" s="30">
        <f t="shared" si="58"/>
        <v>0</v>
      </c>
    </row>
    <row r="202" spans="2:15" s="1" customFormat="1" ht="13.9" customHeight="1">
      <c r="B202" s="1" t="s">
        <v>754</v>
      </c>
      <c r="C202" s="28" t="s">
        <v>110</v>
      </c>
      <c r="D202" s="23" t="s">
        <v>110</v>
      </c>
      <c r="E202" s="23"/>
      <c r="F202" s="23"/>
      <c r="G202" s="29"/>
      <c r="H202" s="29"/>
      <c r="I202" s="29"/>
      <c r="J202" s="29"/>
      <c r="K202" s="29"/>
      <c r="L202" s="29"/>
      <c r="M202" s="30">
        <f t="shared" si="56"/>
        <v>0</v>
      </c>
      <c r="N202" s="30">
        <f t="shared" si="57"/>
        <v>0</v>
      </c>
      <c r="O202" s="30">
        <f t="shared" si="58"/>
        <v>0</v>
      </c>
    </row>
    <row r="203" spans="2:15" s="1" customFormat="1" ht="13.9" customHeight="1">
      <c r="B203" s="1" t="s">
        <v>754</v>
      </c>
      <c r="C203" s="28"/>
      <c r="D203" s="23"/>
      <c r="E203" s="23"/>
      <c r="F203" s="23"/>
      <c r="G203" s="29"/>
      <c r="H203" s="29"/>
      <c r="I203" s="29"/>
      <c r="J203" s="29"/>
      <c r="K203" s="29"/>
      <c r="L203" s="29"/>
      <c r="M203" s="30">
        <f t="shared" si="56"/>
        <v>0</v>
      </c>
      <c r="N203" s="30">
        <f t="shared" si="57"/>
        <v>0</v>
      </c>
      <c r="O203" s="30">
        <f t="shared" si="58"/>
        <v>0</v>
      </c>
    </row>
    <row r="204" spans="2:15" s="1" customFormat="1" ht="13.9" customHeight="1">
      <c r="B204" s="1" t="s">
        <v>754</v>
      </c>
      <c r="C204" s="28" t="s">
        <v>110</v>
      </c>
      <c r="D204" s="23" t="s">
        <v>110</v>
      </c>
      <c r="E204" s="23"/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30">
        <f t="shared" si="58"/>
        <v>0</v>
      </c>
    </row>
    <row r="205" spans="2:15" s="1" customFormat="1" ht="13.9" customHeight="1">
      <c r="B205" s="33"/>
      <c r="G205" s="30">
        <f t="shared" ref="G205:N205" si="59">SUM(G194:G204)</f>
        <v>862</v>
      </c>
      <c r="H205" s="30">
        <f t="shared" si="59"/>
        <v>1068</v>
      </c>
      <c r="I205" s="30">
        <f t="shared" si="59"/>
        <v>906</v>
      </c>
      <c r="J205" s="30">
        <f t="shared" si="59"/>
        <v>1051</v>
      </c>
      <c r="K205" s="30">
        <f t="shared" si="59"/>
        <v>959</v>
      </c>
      <c r="L205" s="30">
        <f t="shared" si="59"/>
        <v>964</v>
      </c>
      <c r="M205" s="34">
        <f t="shared" si="59"/>
        <v>5810</v>
      </c>
      <c r="N205" s="34">
        <f t="shared" si="59"/>
        <v>30</v>
      </c>
    </row>
    <row r="206" spans="2:15" s="1" customFormat="1" ht="13.9" customHeight="1"/>
    <row r="207" spans="2:15" s="1" customFormat="1" ht="13.9" customHeight="1"/>
    <row r="208" spans="2:15" s="1" customFormat="1" ht="13.9" customHeight="1"/>
    <row r="209" spans="5:52" s="1" customFormat="1" ht="13.9" customHeight="1"/>
    <row r="210" spans="5:52" s="1" customFormat="1" ht="13.9" customHeight="1">
      <c r="E210" s="35" t="s">
        <v>755</v>
      </c>
      <c r="F210" s="36"/>
      <c r="G210" s="37">
        <f t="shared" ref="G210:N210" si="60">SUM(G23,G36,G49,G62,G75,G88,G101,G114,G127,G140,G153,G166,G179,G192,G205)</f>
        <v>14091</v>
      </c>
      <c r="H210" s="37">
        <f t="shared" si="60"/>
        <v>14350</v>
      </c>
      <c r="I210" s="37">
        <f t="shared" si="60"/>
        <v>14432</v>
      </c>
      <c r="J210" s="37">
        <f t="shared" si="60"/>
        <v>14261</v>
      </c>
      <c r="K210" s="37">
        <f t="shared" si="60"/>
        <v>14273</v>
      </c>
      <c r="L210" s="37">
        <f t="shared" si="60"/>
        <v>14252</v>
      </c>
      <c r="M210" s="38">
        <f t="shared" si="60"/>
        <v>85659</v>
      </c>
      <c r="N210" s="39">
        <f t="shared" si="60"/>
        <v>450</v>
      </c>
      <c r="AZ210" s="13" t="s">
        <v>756</v>
      </c>
    </row>
    <row r="211" spans="5:52" s="1" customFormat="1" ht="13.9" customHeight="1">
      <c r="E211" s="40" t="s">
        <v>757</v>
      </c>
      <c r="F211" s="41"/>
      <c r="G211" s="42">
        <f t="shared" ref="G211:L211" si="61">SUM(G210/(15))</f>
        <v>939.4</v>
      </c>
      <c r="H211" s="42">
        <f t="shared" si="61"/>
        <v>956.66666666666663</v>
      </c>
      <c r="I211" s="42">
        <f t="shared" si="61"/>
        <v>962.13333333333333</v>
      </c>
      <c r="J211" s="42">
        <f t="shared" si="61"/>
        <v>950.73333333333335</v>
      </c>
      <c r="K211" s="42">
        <f t="shared" si="61"/>
        <v>951.5333333333333</v>
      </c>
      <c r="L211" s="42">
        <f t="shared" si="61"/>
        <v>950.13333333333333</v>
      </c>
      <c r="M211" s="41"/>
      <c r="N211" s="43"/>
    </row>
    <row r="212" spans="5:52" s="1" customFormat="1" ht="13.9" customHeight="1"/>
    <row r="213" spans="5:52" s="1" customFormat="1" ht="13.9" customHeight="1"/>
    <row r="214" spans="5:52" s="1" customFormat="1" ht="13.9" customHeight="1"/>
    <row r="215" spans="5:52" s="1" customFormat="1" ht="13.9" customHeight="1"/>
    <row r="216" spans="5:52" s="1" customFormat="1" ht="13.9" customHeight="1"/>
    <row r="217" spans="5:52" s="1" customFormat="1" ht="13.9" customHeight="1"/>
    <row r="218" spans="5:52" s="1" customFormat="1" ht="13.9" customHeight="1"/>
    <row r="219" spans="5:52" s="1" customFormat="1" ht="13.9" customHeight="1"/>
    <row r="220" spans="5:52" s="1" customFormat="1" ht="13.9" customHeight="1"/>
    <row r="221" spans="5:52" s="1" customFormat="1" ht="13.9" customHeight="1"/>
    <row r="222" spans="5:52" s="1" customFormat="1" ht="13.9" customHeight="1"/>
    <row r="223" spans="5:52" s="1" customFormat="1" ht="13.9" customHeight="1"/>
    <row r="224" spans="5:52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L22 G194:L204 G181:L191 G168:L178 G155:L165 G142:L152 G129:L139 G116:L126 G103:L113 G90:L100 G77:L87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L40" sqref="L40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5" t="s">
        <v>729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54" s="4" customFormat="1" ht="16.149999999999999" customHeight="1">
      <c r="AZ2" s="4" t="s">
        <v>730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731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7.45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732</v>
      </c>
      <c r="H10" s="5" t="s">
        <v>732</v>
      </c>
      <c r="I10" s="5" t="s">
        <v>732</v>
      </c>
      <c r="J10" s="5" t="s">
        <v>732</v>
      </c>
      <c r="K10" s="5" t="s">
        <v>732</v>
      </c>
      <c r="L10" s="5" t="s">
        <v>732</v>
      </c>
      <c r="M10" s="18"/>
      <c r="N10" s="18" t="s">
        <v>733</v>
      </c>
      <c r="O10" s="18" t="s">
        <v>734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737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738</v>
      </c>
      <c r="N11" s="5" t="s">
        <v>736</v>
      </c>
      <c r="O11" s="5" t="s">
        <v>739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 JV1 </v>
      </c>
      <c r="C12" s="1" t="str">
        <f>Roster_Selection_Men!AH11</f>
        <v/>
      </c>
      <c r="D12" s="1" t="str">
        <f>Roster_Selection_Men!AI11</f>
        <v/>
      </c>
      <c r="E12" s="23"/>
      <c r="F12" s="1" t="str">
        <f>IF(ISERROR(Baker_Scores_Men_JV!E12), " ", IF(Baker_Scores_Men_JV!E12 = "Yes", "Yes", "  "))</f>
        <v xml:space="preserve">  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19">
        <f t="shared" ref="M12:M22" si="0">SUM(G12:L12)</f>
        <v>0</v>
      </c>
      <c r="N12" s="19">
        <f t="shared" ref="N12:N22" si="1">COUNTIF(G12:L12, "&gt;0" )</f>
        <v>0</v>
      </c>
      <c r="O12" s="19">
        <f t="shared" ref="O12:O22" si="2">IF(N12=0,0,M12/N12)</f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 JV1 </v>
      </c>
      <c r="C13" s="1" t="str">
        <f>Roster_Selection_Men!AH12</f>
        <v/>
      </c>
      <c r="D13" s="1" t="str">
        <f>Roster_Selection_Men!AI12</f>
        <v/>
      </c>
      <c r="E13" s="23"/>
      <c r="F13" s="1" t="str">
        <f>IF(ISERROR(Baker_Scores_Men_JV!E13), " ", IF(Baker_Scores_Men_JV!E13 = "Yes", "Yes", "  "))</f>
        <v xml:space="preserve">  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19">
        <f t="shared" si="0"/>
        <v>0</v>
      </c>
      <c r="N13" s="19">
        <f t="shared" si="1"/>
        <v>0</v>
      </c>
      <c r="O13" s="19">
        <f t="shared" si="2"/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 JV1 </v>
      </c>
      <c r="C14" s="1" t="str">
        <f>Roster_Selection_Men!AH13</f>
        <v/>
      </c>
      <c r="D14" s="1" t="str">
        <f>Roster_Selection_Men!AI13</f>
        <v/>
      </c>
      <c r="E14" s="23"/>
      <c r="F14" s="1" t="str">
        <f>IF(ISERROR(Baker_Scores_Men_JV!E14), " ", IF(Baker_Scores_Men_JV!E14 = "Yes", "Yes", "  "))</f>
        <v xml:space="preserve">  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19">
        <f t="shared" si="0"/>
        <v>0</v>
      </c>
      <c r="N14" s="19">
        <f t="shared" si="1"/>
        <v>0</v>
      </c>
      <c r="O14" s="19">
        <f t="shared" si="2"/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 JV1 </v>
      </c>
      <c r="C15" s="1" t="str">
        <f>Roster_Selection_Men!AH14</f>
        <v/>
      </c>
      <c r="D15" s="1" t="str">
        <f>Roster_Selection_Men!AI14</f>
        <v/>
      </c>
      <c r="E15" s="23"/>
      <c r="F15" s="1" t="str">
        <f>IF(ISERROR(Baker_Scores_Men_JV!E15), " ", IF(Baker_Scores_Men_JV!E15 = "Yes", "Yes", "  "))</f>
        <v xml:space="preserve">  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19">
        <f t="shared" si="0"/>
        <v>0</v>
      </c>
      <c r="N15" s="19">
        <f t="shared" si="1"/>
        <v>0</v>
      </c>
      <c r="O15" s="19">
        <f t="shared" si="2"/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 JV1 </v>
      </c>
      <c r="C16" s="1" t="str">
        <f>Roster_Selection_Men!AH15</f>
        <v/>
      </c>
      <c r="D16" s="1" t="str">
        <f>Roster_Selection_Men!AI15</f>
        <v/>
      </c>
      <c r="E16" s="23"/>
      <c r="F16" s="1" t="str">
        <f>IF(ISERROR(Baker_Scores_Men_JV!E16), " ", IF(Baker_Scores_Men_JV!E16 = "Yes", "Yes", "  "))</f>
        <v xml:space="preserve">  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19">
        <f t="shared" si="0"/>
        <v>0</v>
      </c>
      <c r="N16" s="19">
        <f t="shared" si="1"/>
        <v>0</v>
      </c>
      <c r="O16" s="19">
        <f t="shared" si="2"/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 JV1 </v>
      </c>
      <c r="C17" s="1" t="str">
        <f>Roster_Selection_Men!AH16</f>
        <v/>
      </c>
      <c r="D17" s="1" t="str">
        <f>Roster_Selection_Men!AI16</f>
        <v/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758</v>
      </c>
      <c r="C20" s="28" t="s">
        <v>110</v>
      </c>
      <c r="D20" s="23" t="s">
        <v>110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758</v>
      </c>
      <c r="C21" s="28" t="s">
        <v>110</v>
      </c>
      <c r="D21" s="23" t="s">
        <v>110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758</v>
      </c>
      <c r="C22" s="28" t="s">
        <v>110</v>
      </c>
      <c r="D22" s="23" t="s">
        <v>110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N23" si="3">SUM(G12:G22)</f>
        <v>0</v>
      </c>
      <c r="H23" s="19">
        <f t="shared" si="3"/>
        <v>0</v>
      </c>
      <c r="I23" s="19">
        <f t="shared" si="3"/>
        <v>0</v>
      </c>
      <c r="J23" s="19">
        <f t="shared" si="3"/>
        <v>0</v>
      </c>
      <c r="K23" s="19">
        <f t="shared" si="3"/>
        <v>0</v>
      </c>
      <c r="L23" s="19">
        <f t="shared" si="3"/>
        <v>0</v>
      </c>
      <c r="M23" s="49">
        <f t="shared" si="3"/>
        <v>0</v>
      </c>
      <c r="N23" s="49">
        <f t="shared" si="3"/>
        <v>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Roster_Selection_Men!AF88&amp;" " &amp; "JV1 "</f>
        <v xml:space="preserve">Martin Methodist College JV1 </v>
      </c>
      <c r="C25" s="1" t="str">
        <f>Roster_Selection_Men!AH88</f>
        <v>7914-35163</v>
      </c>
      <c r="D25" s="1" t="str">
        <f>Roster_Selection_Men!AI88</f>
        <v>Dylan Moore</v>
      </c>
      <c r="E25" s="23"/>
      <c r="F25" s="1" t="str">
        <f>IF(ISERROR(Baker_Scores_Men_JV!E25), " ", IF(Baker_Scores_Men_JV!E25 = "Yes", "Yes", "  "))</f>
        <v xml:space="preserve">  </v>
      </c>
      <c r="G25" s="44">
        <v>259</v>
      </c>
      <c r="H25" s="44">
        <v>245</v>
      </c>
      <c r="I25" s="44">
        <v>199</v>
      </c>
      <c r="J25" s="44">
        <v>149</v>
      </c>
      <c r="K25" s="44">
        <v>221</v>
      </c>
      <c r="L25" s="44">
        <v>159</v>
      </c>
      <c r="M25" s="19">
        <f t="shared" ref="M25:M35" si="4">SUM(G25:L25)</f>
        <v>1232</v>
      </c>
      <c r="N25" s="19">
        <f t="shared" ref="N25:N35" si="5">COUNTIF(G25:L25, "&gt;0" )</f>
        <v>6</v>
      </c>
      <c r="O25" s="19">
        <f t="shared" ref="O25:O35" si="6">IF(N25=0,0,M25/N25)</f>
        <v>205.33333333333334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Roster_Selection_Men!AF89&amp;" " &amp; "JV1 "</f>
        <v xml:space="preserve">Martin Methodist College JV1 </v>
      </c>
      <c r="C26" s="1" t="str">
        <f>Roster_Selection_Men!AH89</f>
        <v>8705-7138</v>
      </c>
      <c r="D26" s="1" t="str">
        <f>Roster_Selection_Men!AI89</f>
        <v>James Roberts</v>
      </c>
      <c r="E26" s="23"/>
      <c r="F26" s="1" t="str">
        <f>IF(ISERROR(Baker_Scores_Men_JV!E26), " ", IF(Baker_Scores_Men_JV!E26 = "Yes", "Yes", "  "))</f>
        <v xml:space="preserve">  </v>
      </c>
      <c r="G26" s="44">
        <v>206</v>
      </c>
      <c r="H26" s="44">
        <v>135</v>
      </c>
      <c r="I26" s="44">
        <v>0</v>
      </c>
      <c r="J26" s="44">
        <v>156</v>
      </c>
      <c r="K26" s="44">
        <v>0</v>
      </c>
      <c r="L26" s="44">
        <v>0</v>
      </c>
      <c r="M26" s="19">
        <f t="shared" si="4"/>
        <v>497</v>
      </c>
      <c r="N26" s="19">
        <f t="shared" si="5"/>
        <v>3</v>
      </c>
      <c r="O26" s="19">
        <f t="shared" si="6"/>
        <v>165.66666666666666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Roster_Selection_Men!AF90&amp;" " &amp; "JV1 "</f>
        <v xml:space="preserve">Martin Methodist College JV1 </v>
      </c>
      <c r="C27" s="1" t="str">
        <f>Roster_Selection_Men!AH90</f>
        <v>11-647684</v>
      </c>
      <c r="D27" s="1" t="str">
        <f>Roster_Selection_Men!AI90</f>
        <v>Jarren Dudden</v>
      </c>
      <c r="E27" s="23"/>
      <c r="F27" s="1" t="str">
        <f>IF(ISERROR(Baker_Scores_Men_JV!E27), " ", IF(Baker_Scores_Men_JV!E27 = "Yes", "Yes", "  "))</f>
        <v xml:space="preserve">  </v>
      </c>
      <c r="G27" s="44">
        <v>0</v>
      </c>
      <c r="H27" s="44">
        <v>0</v>
      </c>
      <c r="I27" s="44">
        <v>189</v>
      </c>
      <c r="J27" s="44">
        <v>0</v>
      </c>
      <c r="K27" s="44">
        <v>0</v>
      </c>
      <c r="L27" s="44">
        <v>172</v>
      </c>
      <c r="M27" s="19">
        <f t="shared" si="4"/>
        <v>361</v>
      </c>
      <c r="N27" s="19">
        <f t="shared" si="5"/>
        <v>2</v>
      </c>
      <c r="O27" s="19">
        <f t="shared" si="6"/>
        <v>180.5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Roster_Selection_Men!AF91&amp;" " &amp; "JV1 "</f>
        <v xml:space="preserve">Martin Methodist College JV1 </v>
      </c>
      <c r="C28" s="1" t="str">
        <f>Roster_Selection_Men!AH91</f>
        <v>8942-12212</v>
      </c>
      <c r="D28" s="1" t="str">
        <f>Roster_Selection_Men!AI91</f>
        <v>Keith Davis</v>
      </c>
      <c r="E28" s="23"/>
      <c r="F28" s="1" t="str">
        <f>IF(ISERROR(Baker_Scores_Men_JV!E28), " ", IF(Baker_Scores_Men_JV!E28 = "Yes", "Yes", "  "))</f>
        <v xml:space="preserve">  </v>
      </c>
      <c r="G28" s="44">
        <v>200</v>
      </c>
      <c r="H28" s="44">
        <v>300</v>
      </c>
      <c r="I28" s="44">
        <v>190</v>
      </c>
      <c r="J28" s="44">
        <v>225</v>
      </c>
      <c r="K28" s="44">
        <v>206</v>
      </c>
      <c r="L28" s="44">
        <v>193</v>
      </c>
      <c r="M28" s="19">
        <f t="shared" si="4"/>
        <v>1314</v>
      </c>
      <c r="N28" s="19">
        <f t="shared" si="5"/>
        <v>6</v>
      </c>
      <c r="O28" s="19">
        <f t="shared" si="6"/>
        <v>219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Roster_Selection_Men!AF92&amp;" " &amp; "JV1 "</f>
        <v xml:space="preserve">Martin Methodist College JV1 </v>
      </c>
      <c r="C29" s="1" t="str">
        <f>Roster_Selection_Men!AH92</f>
        <v>8584-78608</v>
      </c>
      <c r="D29" s="1" t="str">
        <f>Roster_Selection_Men!AI92</f>
        <v>Luis Gallardo</v>
      </c>
      <c r="E29" s="23"/>
      <c r="F29" s="1" t="str">
        <f>IF(ISERROR(Baker_Scores_Men_JV!E29), " ", IF(Baker_Scores_Men_JV!E29 = "Yes", "Yes", "  "))</f>
        <v xml:space="preserve">  </v>
      </c>
      <c r="G29" s="44">
        <v>191</v>
      </c>
      <c r="H29" s="44">
        <v>193</v>
      </c>
      <c r="I29" s="44">
        <v>279</v>
      </c>
      <c r="J29" s="44">
        <v>185</v>
      </c>
      <c r="K29" s="44">
        <v>237</v>
      </c>
      <c r="L29" s="44">
        <v>210</v>
      </c>
      <c r="M29" s="19">
        <f t="shared" si="4"/>
        <v>1295</v>
      </c>
      <c r="N29" s="19">
        <f t="shared" si="5"/>
        <v>6</v>
      </c>
      <c r="O29" s="19">
        <f t="shared" si="6"/>
        <v>215.83333333333334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Roster_Selection_Men!AF93&amp;" " &amp; "JV1 "</f>
        <v xml:space="preserve">Martin Methodist College JV1 </v>
      </c>
      <c r="C30" s="1" t="str">
        <f>Roster_Selection_Men!AH93</f>
        <v>8851-17507</v>
      </c>
      <c r="D30" s="1" t="str">
        <f>Roster_Selection_Men!AI93</f>
        <v>Matthew Chapman</v>
      </c>
      <c r="E30" s="23"/>
      <c r="F30" s="1" t="str">
        <f>IF(ISERROR(Baker_Scores_Men_JV!E30), " ", IF(Baker_Scores_Men_JV!E30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221</v>
      </c>
      <c r="L30" s="44">
        <v>174</v>
      </c>
      <c r="M30" s="19">
        <f t="shared" si="4"/>
        <v>395</v>
      </c>
      <c r="N30" s="19">
        <f t="shared" si="5"/>
        <v>2</v>
      </c>
      <c r="O30" s="19">
        <f t="shared" si="6"/>
        <v>197.5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Roster_Selection_Men!AF94&amp;" " &amp; "JV1 "</f>
        <v xml:space="preserve">Martin Methodist College JV1 </v>
      </c>
      <c r="C31" s="1" t="str">
        <f>Roster_Selection_Men!AH94</f>
        <v>11-697471</v>
      </c>
      <c r="D31" s="1" t="str">
        <f>Roster_Selection_Men!AI94</f>
        <v>Nick Agnew</v>
      </c>
      <c r="E31" s="23"/>
      <c r="F31" s="1" t="str">
        <f>IF(ISERROR(Baker_Scores_Men_JV!E31), " ", IF(Baker_Scores_Men_JV!E31 = "Yes", "Yes", "  "))</f>
        <v xml:space="preserve">  </v>
      </c>
      <c r="G31" s="44">
        <v>229</v>
      </c>
      <c r="H31" s="44">
        <v>185</v>
      </c>
      <c r="I31" s="44">
        <v>0</v>
      </c>
      <c r="J31" s="44">
        <v>0</v>
      </c>
      <c r="K31" s="44">
        <v>0</v>
      </c>
      <c r="L31" s="44">
        <v>0</v>
      </c>
      <c r="M31" s="19">
        <f t="shared" si="4"/>
        <v>414</v>
      </c>
      <c r="N31" s="19">
        <f t="shared" si="5"/>
        <v>2</v>
      </c>
      <c r="O31" s="19">
        <f t="shared" si="6"/>
        <v>207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Roster_Selection_Men!AF95&amp;" " &amp; "JV1 "</f>
        <v xml:space="preserve">Martin Methodist College JV1 </v>
      </c>
      <c r="C32" s="1" t="str">
        <f>Roster_Selection_Men!AH95</f>
        <v>7914-9550</v>
      </c>
      <c r="D32" s="1" t="str">
        <f>Roster_Selection_Men!AI95</f>
        <v>Xavier Powell-Short</v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210</v>
      </c>
      <c r="J32" s="44">
        <v>201</v>
      </c>
      <c r="K32" s="44">
        <v>150</v>
      </c>
      <c r="L32" s="44">
        <v>0</v>
      </c>
      <c r="M32" s="19">
        <f t="shared" si="4"/>
        <v>561</v>
      </c>
      <c r="N32" s="19">
        <f t="shared" si="5"/>
        <v>3</v>
      </c>
      <c r="O32" s="19">
        <f t="shared" si="6"/>
        <v>187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759</v>
      </c>
      <c r="C33" s="28" t="s">
        <v>110</v>
      </c>
      <c r="D33" s="23" t="s">
        <v>110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759</v>
      </c>
      <c r="C34" s="28" t="s">
        <v>110</v>
      </c>
      <c r="D34" s="23" t="s">
        <v>110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759</v>
      </c>
      <c r="C35" s="28" t="s">
        <v>110</v>
      </c>
      <c r="D35" s="23" t="s">
        <v>110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N36" si="7">SUM(G25:G35)</f>
        <v>1085</v>
      </c>
      <c r="H36" s="19">
        <f t="shared" si="7"/>
        <v>1058</v>
      </c>
      <c r="I36" s="19">
        <f t="shared" si="7"/>
        <v>1067</v>
      </c>
      <c r="J36" s="19">
        <f t="shared" si="7"/>
        <v>916</v>
      </c>
      <c r="K36" s="19">
        <f t="shared" si="7"/>
        <v>1035</v>
      </c>
      <c r="L36" s="19">
        <f t="shared" si="7"/>
        <v>908</v>
      </c>
      <c r="M36" s="49">
        <f t="shared" si="7"/>
        <v>6069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Roster_Selection_Men!AF112&amp;" " &amp; "JV1 "</f>
        <v xml:space="preserve">Midway University JV1 </v>
      </c>
      <c r="C38" s="1" t="str">
        <f>Roster_Selection_Men!AH112</f>
        <v>17-25988</v>
      </c>
      <c r="D38" s="1" t="str">
        <f>Roster_Selection_Men!AI112</f>
        <v>Daekwon Christopher</v>
      </c>
      <c r="E38" s="23"/>
      <c r="F38" s="1" t="str">
        <f>IF(ISERROR(Baker_Scores_Men_JV!E38), " ", IF(Baker_Scores_Men_JV!E38 = "Yes", "Yes", "  "))</f>
        <v xml:space="preserve">  </v>
      </c>
      <c r="G38" s="44">
        <v>147</v>
      </c>
      <c r="H38" s="44">
        <v>140</v>
      </c>
      <c r="I38" s="44">
        <v>152</v>
      </c>
      <c r="J38" s="44">
        <v>170</v>
      </c>
      <c r="K38" s="44">
        <v>117</v>
      </c>
      <c r="L38" s="44">
        <v>161</v>
      </c>
      <c r="M38" s="19">
        <f t="shared" ref="M38:M48" si="8">SUM(G38:L38)</f>
        <v>887</v>
      </c>
      <c r="N38" s="19">
        <f t="shared" ref="N38:N48" si="9">COUNTIF(G38:L38, "&gt;0" )</f>
        <v>6</v>
      </c>
      <c r="O38" s="19">
        <f t="shared" ref="O38:O48" si="10">IF(N38=0,0,M38/N38)</f>
        <v>147.83333333333334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Roster_Selection_Men!AF113&amp;" " &amp; "JV1 "</f>
        <v xml:space="preserve">Midway University JV1 </v>
      </c>
      <c r="C39" s="1" t="str">
        <f>Roster_Selection_Men!AH113</f>
        <v>19-80552</v>
      </c>
      <c r="D39" s="1" t="str">
        <f>Roster_Selection_Men!AI113</f>
        <v>Durbin Boggs</v>
      </c>
      <c r="E39" s="23"/>
      <c r="F39" s="1" t="str">
        <f>IF(ISERROR(Baker_Scores_Men_JV!E39), " ", IF(Baker_Scores_Men_JV!E39 = "Yes", "Yes", "  "))</f>
        <v xml:space="preserve">  </v>
      </c>
      <c r="G39" s="44">
        <v>150</v>
      </c>
      <c r="H39" s="44">
        <v>170</v>
      </c>
      <c r="I39" s="44">
        <v>151</v>
      </c>
      <c r="J39" s="44">
        <v>120</v>
      </c>
      <c r="K39" s="44">
        <v>159</v>
      </c>
      <c r="L39" s="44">
        <v>158</v>
      </c>
      <c r="M39" s="19">
        <f t="shared" si="8"/>
        <v>908</v>
      </c>
      <c r="N39" s="19">
        <f t="shared" si="9"/>
        <v>6</v>
      </c>
      <c r="O39" s="19">
        <f t="shared" si="10"/>
        <v>151.33333333333334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Roster_Selection_Men!AF114&amp;" " &amp; "JV1 "</f>
        <v xml:space="preserve">Midway University JV1 </v>
      </c>
      <c r="C40" s="1" t="str">
        <f>Roster_Selection_Men!AH114</f>
        <v>11-207614</v>
      </c>
      <c r="D40" s="1" t="str">
        <f>Roster_Selection_Men!AI114</f>
        <v>Dylan Keranen</v>
      </c>
      <c r="E40" s="23"/>
      <c r="F40" s="1" t="str">
        <f>IF(ISERROR(Baker_Scores_Men_JV!E40), " ", IF(Baker_Scores_Men_JV!E40 = "Yes", "Yes", "  "))</f>
        <v xml:space="preserve">  </v>
      </c>
      <c r="G40" s="44">
        <v>174</v>
      </c>
      <c r="H40" s="44">
        <v>176</v>
      </c>
      <c r="I40" s="44">
        <v>194</v>
      </c>
      <c r="J40" s="44">
        <v>187</v>
      </c>
      <c r="K40" s="44">
        <v>114</v>
      </c>
      <c r="L40" s="44">
        <v>163</v>
      </c>
      <c r="M40" s="19">
        <f t="shared" si="8"/>
        <v>1008</v>
      </c>
      <c r="N40" s="19">
        <f t="shared" si="9"/>
        <v>6</v>
      </c>
      <c r="O40" s="19">
        <f t="shared" si="10"/>
        <v>168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Roster_Selection_Men!AF115&amp;" " &amp; "JV1 "</f>
        <v xml:space="preserve">Midway University JV1 </v>
      </c>
      <c r="C41" s="1" t="str">
        <f>Roster_Selection_Men!AH115</f>
        <v>18-30569</v>
      </c>
      <c r="D41" s="1" t="str">
        <f>Roster_Selection_Men!AI115</f>
        <v>Isiah Gordon</v>
      </c>
      <c r="E41" s="23"/>
      <c r="F41" s="1" t="str">
        <f>IF(ISERROR(Baker_Scores_Men_JV!E41), " ", IF(Baker_Scores_Men_JV!E41 = "Yes", "Yes", "  "))</f>
        <v xml:space="preserve">  </v>
      </c>
      <c r="G41" s="44">
        <v>194</v>
      </c>
      <c r="H41" s="44">
        <v>183</v>
      </c>
      <c r="I41" s="44">
        <v>137</v>
      </c>
      <c r="J41" s="44">
        <v>154</v>
      </c>
      <c r="K41" s="44">
        <v>139</v>
      </c>
      <c r="L41" s="44">
        <v>132</v>
      </c>
      <c r="M41" s="19">
        <f t="shared" si="8"/>
        <v>939</v>
      </c>
      <c r="N41" s="19">
        <f t="shared" si="9"/>
        <v>6</v>
      </c>
      <c r="O41" s="19">
        <f t="shared" si="10"/>
        <v>156.5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Roster_Selection_Men!AF116&amp;" " &amp; "JV1 "</f>
        <v xml:space="preserve">Midway University JV1 </v>
      </c>
      <c r="C42" s="1" t="str">
        <f>Roster_Selection_Men!AH116</f>
        <v>9615-47699</v>
      </c>
      <c r="D42" s="1" t="str">
        <f>Roster_Selection_Men!AI116</f>
        <v>Judson Tabor</v>
      </c>
      <c r="E42" s="23"/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160</v>
      </c>
      <c r="I42" s="44">
        <v>157</v>
      </c>
      <c r="J42" s="44">
        <v>0</v>
      </c>
      <c r="K42" s="44">
        <v>137</v>
      </c>
      <c r="L42" s="44">
        <v>139</v>
      </c>
      <c r="M42" s="19">
        <f t="shared" si="8"/>
        <v>593</v>
      </c>
      <c r="N42" s="19">
        <f t="shared" si="9"/>
        <v>4</v>
      </c>
      <c r="O42" s="19">
        <f t="shared" si="10"/>
        <v>148.25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Roster_Selection_Men!AF117&amp;" " &amp; "JV1 "</f>
        <v xml:space="preserve">Midway University JV1 </v>
      </c>
      <c r="C43" s="1" t="str">
        <f>Roster_Selection_Men!AH117</f>
        <v>11-700332</v>
      </c>
      <c r="D43" s="1" t="str">
        <f>Roster_Selection_Men!AI117</f>
        <v>Logan Shaner</v>
      </c>
      <c r="E43" s="23"/>
      <c r="F43" s="1" t="str">
        <f>IF(ISERROR(Baker_Scores_Men_JV!E43), " ", IF(Baker_Scores_Men_JV!E43 = "Yes", "Yes", "  "))</f>
        <v xml:space="preserve">  </v>
      </c>
      <c r="G43" s="44">
        <v>144</v>
      </c>
      <c r="H43" s="44">
        <v>0</v>
      </c>
      <c r="I43" s="44">
        <v>0</v>
      </c>
      <c r="J43" s="44">
        <v>160</v>
      </c>
      <c r="K43" s="44">
        <v>0</v>
      </c>
      <c r="L43" s="44">
        <v>0</v>
      </c>
      <c r="M43" s="19">
        <f t="shared" si="8"/>
        <v>304</v>
      </c>
      <c r="N43" s="19">
        <f t="shared" si="9"/>
        <v>2</v>
      </c>
      <c r="O43" s="19">
        <f t="shared" si="10"/>
        <v>152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Roster_Selection_Men!AF118&amp;" " &amp; "JV1 "</f>
        <v xml:space="preserve">Midway University JV1 </v>
      </c>
      <c r="C44" s="1" t="str">
        <f>Roster_Selection_Men!AH118</f>
        <v>15-130121</v>
      </c>
      <c r="D44" s="1" t="str">
        <f>Roster_Selection_Men!AI118</f>
        <v>Michael Janos</v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19">
        <f t="shared" si="8"/>
        <v>0</v>
      </c>
      <c r="N44" s="19">
        <f t="shared" si="9"/>
        <v>0</v>
      </c>
      <c r="O44" s="19">
        <f t="shared" si="10"/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Roster_Selection_Men!AF119&amp;" " &amp; "JV1 "</f>
        <v xml:space="preserve"> JV1 </v>
      </c>
      <c r="C45" s="1" t="str">
        <f>Roster_Selection_Men!AH119</f>
        <v/>
      </c>
      <c r="D45" s="1" t="str">
        <f>Roster_Selection_Men!AI119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19">
        <f t="shared" si="8"/>
        <v>0</v>
      </c>
      <c r="N45" s="19">
        <f t="shared" si="9"/>
        <v>0</v>
      </c>
      <c r="O45" s="19">
        <f t="shared" si="10"/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760</v>
      </c>
      <c r="C46" s="28" t="s">
        <v>110</v>
      </c>
      <c r="D46" s="23" t="s">
        <v>110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760</v>
      </c>
      <c r="C47" s="28" t="s">
        <v>110</v>
      </c>
      <c r="D47" s="23" t="s">
        <v>110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760</v>
      </c>
      <c r="C48" s="28" t="s">
        <v>110</v>
      </c>
      <c r="D48" s="23" t="s">
        <v>110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N49" si="11">SUM(G38:G48)</f>
        <v>809</v>
      </c>
      <c r="H49" s="19">
        <f t="shared" si="11"/>
        <v>829</v>
      </c>
      <c r="I49" s="19">
        <f t="shared" si="11"/>
        <v>791</v>
      </c>
      <c r="J49" s="19">
        <f t="shared" si="11"/>
        <v>791</v>
      </c>
      <c r="K49" s="19">
        <f t="shared" si="11"/>
        <v>666</v>
      </c>
      <c r="L49" s="19">
        <f t="shared" si="11"/>
        <v>753</v>
      </c>
      <c r="M49" s="49">
        <f t="shared" si="11"/>
        <v>4639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Roster_Selection_Men!AF129&amp;" " &amp; "JV1 "</f>
        <v xml:space="preserve">Pikeville ,University Of JV1 </v>
      </c>
      <c r="C51" s="1" t="str">
        <f>Roster_Selection_Men!AH129</f>
        <v>11-586931</v>
      </c>
      <c r="D51" s="1" t="str">
        <f>Roster_Selection_Men!AI129</f>
        <v>Jacob Schrock</v>
      </c>
      <c r="E51" s="23"/>
      <c r="F51" s="1" t="str">
        <f>IF(ISERROR(Baker_Scores_Men_JV!E51), " ", IF(Baker_Scores_Men_JV!E51 = "Yes", "Yes", "  "))</f>
        <v xml:space="preserve">  </v>
      </c>
      <c r="G51" s="44">
        <v>0</v>
      </c>
      <c r="H51" s="44">
        <v>170</v>
      </c>
      <c r="I51" s="44">
        <v>165</v>
      </c>
      <c r="J51" s="44">
        <v>179</v>
      </c>
      <c r="K51" s="44">
        <v>209</v>
      </c>
      <c r="L51" s="44">
        <v>176</v>
      </c>
      <c r="M51" s="19">
        <f t="shared" ref="M51:M61" si="12">SUM(G51:L51)</f>
        <v>899</v>
      </c>
      <c r="N51" s="19">
        <f t="shared" ref="N51:N61" si="13">COUNTIF(G51:L51, "&gt;0" )</f>
        <v>5</v>
      </c>
      <c r="O51" s="19">
        <f t="shared" ref="O51:O61" si="14">IF(N51=0,0,M51/N51)</f>
        <v>179.8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Roster_Selection_Men!AF130&amp;" " &amp; "JV1 "</f>
        <v xml:space="preserve">Pikeville ,University Of JV1 </v>
      </c>
      <c r="C52" s="1" t="str">
        <f>Roster_Selection_Men!AH130</f>
        <v>11-144954</v>
      </c>
      <c r="D52" s="1" t="str">
        <f>Roster_Selection_Men!AI130</f>
        <v>Jeffery Dovenbarger</v>
      </c>
      <c r="E52" s="23"/>
      <c r="F52" s="1" t="str">
        <f>IF(ISERROR(Baker_Scores_Men_JV!E52), " ", IF(Baker_Scores_Men_JV!E52 = "Yes", "Yes", "  "))</f>
        <v xml:space="preserve">  </v>
      </c>
      <c r="G52" s="44">
        <v>157</v>
      </c>
      <c r="H52" s="44">
        <v>0</v>
      </c>
      <c r="I52" s="44">
        <v>0</v>
      </c>
      <c r="J52" s="44">
        <v>0</v>
      </c>
      <c r="K52" s="44">
        <v>0</v>
      </c>
      <c r="L52" s="44">
        <v>168</v>
      </c>
      <c r="M52" s="19">
        <f t="shared" si="12"/>
        <v>325</v>
      </c>
      <c r="N52" s="19">
        <f t="shared" si="13"/>
        <v>2</v>
      </c>
      <c r="O52" s="19">
        <f t="shared" si="14"/>
        <v>162.5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Roster_Selection_Men!AF131&amp;" " &amp; "JV1 "</f>
        <v xml:space="preserve">Pikeville ,University Of JV1 </v>
      </c>
      <c r="C53" s="1" t="str">
        <f>Roster_Selection_Men!AH131</f>
        <v>15-41882</v>
      </c>
      <c r="D53" s="1" t="str">
        <f>Roster_Selection_Men!AI131</f>
        <v>Joshua Seymore</v>
      </c>
      <c r="E53" s="23"/>
      <c r="F53" s="1" t="str">
        <f>IF(ISERROR(Baker_Scores_Men_JV!E53), " ", IF(Baker_Scores_Men_JV!E53 = "Yes", "Yes", "  "))</f>
        <v xml:space="preserve">  </v>
      </c>
      <c r="G53" s="44">
        <v>0</v>
      </c>
      <c r="H53" s="44">
        <v>198</v>
      </c>
      <c r="I53" s="44">
        <v>196</v>
      </c>
      <c r="J53" s="44">
        <v>181</v>
      </c>
      <c r="K53" s="44">
        <v>243</v>
      </c>
      <c r="L53" s="44">
        <v>198</v>
      </c>
      <c r="M53" s="19">
        <f t="shared" si="12"/>
        <v>1016</v>
      </c>
      <c r="N53" s="19">
        <f t="shared" si="13"/>
        <v>5</v>
      </c>
      <c r="O53" s="19">
        <f t="shared" si="14"/>
        <v>203.2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Roster_Selection_Men!AF132&amp;" " &amp; "JV1 "</f>
        <v xml:space="preserve">Pikeville ,University Of JV1 </v>
      </c>
      <c r="C54" s="1" t="str">
        <f>Roster_Selection_Men!AH132</f>
        <v>11-703329</v>
      </c>
      <c r="D54" s="1" t="str">
        <f>Roster_Selection_Men!AI132</f>
        <v>Marchello Carrossellia</v>
      </c>
      <c r="E54" s="23"/>
      <c r="F54" s="1" t="str">
        <f>IF(ISERROR(Baker_Scores_Men_JV!E54), " ", IF(Baker_Scores_Men_JV!E54 = "Yes", "Yes", "  "))</f>
        <v xml:space="preserve">  </v>
      </c>
      <c r="G54" s="44">
        <v>195</v>
      </c>
      <c r="H54" s="44">
        <v>130</v>
      </c>
      <c r="I54" s="44">
        <v>0</v>
      </c>
      <c r="J54" s="44">
        <v>0</v>
      </c>
      <c r="K54" s="44">
        <v>0</v>
      </c>
      <c r="L54" s="44">
        <v>0</v>
      </c>
      <c r="M54" s="19">
        <f t="shared" si="12"/>
        <v>325</v>
      </c>
      <c r="N54" s="19">
        <f t="shared" si="13"/>
        <v>2</v>
      </c>
      <c r="O54" s="19">
        <f t="shared" si="14"/>
        <v>162.5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Roster_Selection_Men!AF133&amp;" " &amp; "JV1 "</f>
        <v xml:space="preserve">Pikeville ,University Of JV1 </v>
      </c>
      <c r="C55" s="1" t="str">
        <f>Roster_Selection_Men!AH133</f>
        <v>16-14058</v>
      </c>
      <c r="D55" s="1" t="str">
        <f>Roster_Selection_Men!AI133</f>
        <v>Michael Gallitz</v>
      </c>
      <c r="E55" s="23"/>
      <c r="F55" s="1" t="str">
        <f>IF(ISERROR(Baker_Scores_Men_JV!E55), " ", IF(Baker_Scores_Men_JV!E55 = "Yes", "Yes", "  "))</f>
        <v xml:space="preserve">  </v>
      </c>
      <c r="G55" s="44">
        <v>166</v>
      </c>
      <c r="H55" s="44">
        <v>0</v>
      </c>
      <c r="I55" s="44">
        <v>143</v>
      </c>
      <c r="J55" s="44">
        <v>185</v>
      </c>
      <c r="K55" s="44">
        <v>190</v>
      </c>
      <c r="L55" s="44">
        <v>184</v>
      </c>
      <c r="M55" s="19">
        <f t="shared" si="12"/>
        <v>868</v>
      </c>
      <c r="N55" s="19">
        <f t="shared" si="13"/>
        <v>5</v>
      </c>
      <c r="O55" s="19">
        <f t="shared" si="14"/>
        <v>173.6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Roster_Selection_Men!AF134&amp;" " &amp; "JV1 "</f>
        <v xml:space="preserve">Pikeville ,University Of JV1 </v>
      </c>
      <c r="C56" s="1" t="str">
        <f>Roster_Selection_Men!AH134</f>
        <v>7914-8361</v>
      </c>
      <c r="D56" s="1" t="str">
        <f>Roster_Selection_Men!AI134</f>
        <v>Nicholas Golic</v>
      </c>
      <c r="E56" s="23"/>
      <c r="F56" s="1" t="str">
        <f>IF(ISERROR(Baker_Scores_Men_JV!E56), " ", IF(Baker_Scores_Men_JV!E56 = "Yes", "Yes", "  "))</f>
        <v xml:space="preserve">  </v>
      </c>
      <c r="G56" s="44">
        <v>206</v>
      </c>
      <c r="H56" s="44">
        <v>235</v>
      </c>
      <c r="I56" s="44">
        <v>175</v>
      </c>
      <c r="J56" s="44">
        <v>168</v>
      </c>
      <c r="K56" s="44">
        <v>163</v>
      </c>
      <c r="L56" s="44">
        <v>0</v>
      </c>
      <c r="M56" s="19">
        <f t="shared" si="12"/>
        <v>947</v>
      </c>
      <c r="N56" s="19">
        <f t="shared" si="13"/>
        <v>5</v>
      </c>
      <c r="O56" s="19">
        <f t="shared" si="14"/>
        <v>189.4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Roster_Selection_Men!AF135&amp;" " &amp; "JV1 "</f>
        <v xml:space="preserve">Pikeville ,University Of JV1 </v>
      </c>
      <c r="C57" s="1" t="str">
        <f>Roster_Selection_Men!AH135</f>
        <v>5914-7459</v>
      </c>
      <c r="D57" s="1" t="str">
        <f>Roster_Selection_Men!AI135</f>
        <v>Parker Spencer</v>
      </c>
      <c r="E57" s="23"/>
      <c r="F57" s="1" t="str">
        <f>IF(ISERROR(Baker_Scores_Men_JV!E57), " ", IF(Baker_Scores_Men_JV!E57 = "Yes", "Yes", "  "))</f>
        <v xml:space="preserve">  </v>
      </c>
      <c r="G57" s="44">
        <v>223</v>
      </c>
      <c r="H57" s="44">
        <v>246</v>
      </c>
      <c r="I57" s="44">
        <v>224</v>
      </c>
      <c r="J57" s="44">
        <v>202</v>
      </c>
      <c r="K57" s="44">
        <v>237</v>
      </c>
      <c r="L57" s="44">
        <v>232</v>
      </c>
      <c r="M57" s="19">
        <f t="shared" si="12"/>
        <v>1364</v>
      </c>
      <c r="N57" s="19">
        <f t="shared" si="13"/>
        <v>6</v>
      </c>
      <c r="O57" s="19">
        <f t="shared" si="14"/>
        <v>227.33333333333334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Roster_Selection_Men!AF136&amp;" " &amp; "JV1 "</f>
        <v xml:space="preserve"> JV1 </v>
      </c>
      <c r="C58" s="1" t="str">
        <f>Roster_Selection_Men!AH136</f>
        <v/>
      </c>
      <c r="D58" s="1" t="str">
        <f>Roster_Selection_Men!AI136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761</v>
      </c>
      <c r="C59" s="28" t="s">
        <v>110</v>
      </c>
      <c r="D59" s="23" t="s">
        <v>110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761</v>
      </c>
      <c r="C60" s="28" t="s">
        <v>110</v>
      </c>
      <c r="D60" s="23" t="s">
        <v>110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761</v>
      </c>
      <c r="C61" s="28" t="s">
        <v>110</v>
      </c>
      <c r="D61" s="23" t="s">
        <v>110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N62" si="15">SUM(G51:G61)</f>
        <v>947</v>
      </c>
      <c r="H62" s="30">
        <f t="shared" si="15"/>
        <v>979</v>
      </c>
      <c r="I62" s="30">
        <f t="shared" si="15"/>
        <v>903</v>
      </c>
      <c r="J62" s="30">
        <f t="shared" si="15"/>
        <v>915</v>
      </c>
      <c r="K62" s="30">
        <f t="shared" si="15"/>
        <v>1042</v>
      </c>
      <c r="L62" s="30">
        <f t="shared" si="15"/>
        <v>958</v>
      </c>
      <c r="M62" s="34">
        <f t="shared" si="15"/>
        <v>5744</v>
      </c>
      <c r="N62" s="34">
        <f t="shared" si="15"/>
        <v>30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Roster_Selection_Men!AF168&amp;" " &amp; "JV1 "</f>
        <v xml:space="preserve">Thomas More University JV1 </v>
      </c>
      <c r="C64" s="1" t="str">
        <f>Roster_Selection_Men!AH168</f>
        <v>18-4756</v>
      </c>
      <c r="D64" s="1" t="str">
        <f>Roster_Selection_Men!AI168</f>
        <v>Brady Brunsman</v>
      </c>
      <c r="E64" s="23"/>
      <c r="F64" s="1" t="str">
        <f>IF(ISERROR(Baker_Scores_Men_JV!E64), " ", IF(Baker_Scores_Men_JV!E64 = "Yes", "Yes", "  "))</f>
        <v xml:space="preserve">  </v>
      </c>
      <c r="G64" s="29">
        <v>223</v>
      </c>
      <c r="H64" s="29">
        <v>184</v>
      </c>
      <c r="I64" s="29">
        <v>187</v>
      </c>
      <c r="J64" s="29">
        <v>234</v>
      </c>
      <c r="K64" s="29">
        <v>150</v>
      </c>
      <c r="L64" s="29">
        <v>147</v>
      </c>
      <c r="M64" s="30">
        <f t="shared" ref="M64:M74" si="16">SUM(G64:L64)</f>
        <v>1125</v>
      </c>
      <c r="N64" s="30">
        <f t="shared" ref="N64:N74" si="17">COUNTIF(G64:L64, "&gt;0" )</f>
        <v>6</v>
      </c>
      <c r="O64" s="30">
        <f t="shared" ref="O64:O74" si="18">IF(N64=0,0,M64/N64)</f>
        <v>187.5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52" s="1" customFormat="1" ht="13.9" customHeight="1">
      <c r="B65" s="1" t="str">
        <f>Roster_Selection_Men!AF169&amp;" " &amp; "JV1 "</f>
        <v xml:space="preserve">Thomas More University JV1 </v>
      </c>
      <c r="C65" s="1" t="str">
        <f>Roster_Selection_Men!AH169</f>
        <v>18-95350</v>
      </c>
      <c r="D65" s="1" t="str">
        <f>Roster_Selection_Men!AI169</f>
        <v>Cameron Jansing</v>
      </c>
      <c r="E65" s="23"/>
      <c r="F65" s="1" t="str">
        <f>IF(ISERROR(Baker_Scores_Men_JV!E65), " ", IF(Baker_Scores_Men_JV!E65 = "Yes", "Yes", "  "))</f>
        <v xml:space="preserve">  </v>
      </c>
      <c r="G65" s="29">
        <v>173</v>
      </c>
      <c r="H65" s="29">
        <v>210</v>
      </c>
      <c r="I65" s="29">
        <v>139</v>
      </c>
      <c r="J65" s="29">
        <v>173</v>
      </c>
      <c r="K65" s="29">
        <v>166</v>
      </c>
      <c r="L65" s="29">
        <v>137</v>
      </c>
      <c r="M65" s="30">
        <f t="shared" si="16"/>
        <v>998</v>
      </c>
      <c r="N65" s="30">
        <f t="shared" si="17"/>
        <v>6</v>
      </c>
      <c r="O65" s="30">
        <f t="shared" si="18"/>
        <v>166.33333333333334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52" s="1" customFormat="1" ht="13.9" customHeight="1">
      <c r="B66" s="1" t="str">
        <f>Roster_Selection_Men!AF170&amp;" " &amp; "JV1 "</f>
        <v xml:space="preserve">Thomas More University JV1 </v>
      </c>
      <c r="C66" s="1" t="str">
        <f>Roster_Selection_Men!AH170</f>
        <v>6487-221</v>
      </c>
      <c r="D66" s="1" t="str">
        <f>Roster_Selection_Men!AI170</f>
        <v>Chad Whitt</v>
      </c>
      <c r="E66" s="23"/>
      <c r="F66" s="1" t="str">
        <f>IF(ISERROR(Baker_Scores_Men_JV!E66), " ", IF(Baker_Scores_Men_JV!E66 = "Yes", "Yes", "  "))</f>
        <v xml:space="preserve">  </v>
      </c>
      <c r="G66" s="29">
        <v>170</v>
      </c>
      <c r="H66" s="29">
        <v>210</v>
      </c>
      <c r="I66" s="29">
        <v>126</v>
      </c>
      <c r="J66" s="29">
        <v>169</v>
      </c>
      <c r="K66" s="29">
        <v>188</v>
      </c>
      <c r="L66" s="29">
        <v>170</v>
      </c>
      <c r="M66" s="30">
        <f t="shared" si="16"/>
        <v>1033</v>
      </c>
      <c r="N66" s="30">
        <f t="shared" si="17"/>
        <v>6</v>
      </c>
      <c r="O66" s="30">
        <f t="shared" si="18"/>
        <v>172.16666666666666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52" s="1" customFormat="1" ht="13.9" customHeight="1">
      <c r="B67" s="1" t="str">
        <f>Roster_Selection_Men!AF171&amp;" " &amp; "JV1 "</f>
        <v xml:space="preserve">Thomas More University JV1 </v>
      </c>
      <c r="C67" s="1" t="str">
        <f>Roster_Selection_Men!AH171</f>
        <v>6450-7098</v>
      </c>
      <c r="D67" s="1" t="str">
        <f>Roster_Selection_Men!AI171</f>
        <v>Myles Anderson</v>
      </c>
      <c r="E67" s="23"/>
      <c r="F67" s="1" t="str">
        <f>IF(ISERROR(Baker_Scores_Men_JV!E67), " ", IF(Baker_Scores_Men_JV!E67 = "Yes", "Yes", "  "))</f>
        <v xml:space="preserve">  </v>
      </c>
      <c r="G67" s="29">
        <v>159</v>
      </c>
      <c r="H67" s="29">
        <v>124</v>
      </c>
      <c r="I67" s="29">
        <v>140</v>
      </c>
      <c r="J67" s="29">
        <v>158</v>
      </c>
      <c r="K67" s="29">
        <v>127</v>
      </c>
      <c r="L67" s="29">
        <v>111</v>
      </c>
      <c r="M67" s="30">
        <f t="shared" si="16"/>
        <v>819</v>
      </c>
      <c r="N67" s="30">
        <f t="shared" si="17"/>
        <v>6</v>
      </c>
      <c r="O67" s="30">
        <f t="shared" si="18"/>
        <v>136.5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52" s="1" customFormat="1" ht="13.9" customHeight="1">
      <c r="B68" s="1" t="str">
        <f>Roster_Selection_Men!AF172&amp;" " &amp; "JV1 "</f>
        <v xml:space="preserve">Thomas More University JV1 </v>
      </c>
      <c r="C68" s="1" t="str">
        <f>Roster_Selection_Men!AH172</f>
        <v>18-4759</v>
      </c>
      <c r="D68" s="1" t="str">
        <f>Roster_Selection_Men!AI172</f>
        <v>Ryan Meyer</v>
      </c>
      <c r="E68" s="23"/>
      <c r="F68" s="1" t="str">
        <f>IF(ISERROR(Baker_Scores_Men_JV!E68), " ", IF(Baker_Scores_Men_JV!E68 = "Yes", "Yes", "  "))</f>
        <v xml:space="preserve">  </v>
      </c>
      <c r="G68" s="29">
        <v>158</v>
      </c>
      <c r="H68" s="29">
        <v>168</v>
      </c>
      <c r="I68" s="29">
        <v>192</v>
      </c>
      <c r="J68" s="29">
        <v>141</v>
      </c>
      <c r="K68" s="29">
        <v>113</v>
      </c>
      <c r="L68" s="29">
        <v>170</v>
      </c>
      <c r="M68" s="30">
        <f t="shared" si="16"/>
        <v>942</v>
      </c>
      <c r="N68" s="30">
        <f t="shared" si="17"/>
        <v>6</v>
      </c>
      <c r="O68" s="30">
        <f t="shared" si="18"/>
        <v>157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52" s="1" customFormat="1" ht="13.9" customHeight="1">
      <c r="B69" s="1" t="str">
        <f>Roster_Selection_Men!AF173&amp;" " &amp; "JV1 "</f>
        <v xml:space="preserve"> JV1 </v>
      </c>
      <c r="C69" s="1" t="str">
        <f>Roster_Selection_Men!AH173</f>
        <v/>
      </c>
      <c r="D69" s="1" t="str">
        <f>Roster_Selection_Men!AI173</f>
        <v/>
      </c>
      <c r="E69" s="23"/>
      <c r="F69" s="1" t="str">
        <f>IF(ISERROR(Baker_Scores_Men_JV!E69), " ", IF(Baker_Scores_Men_JV!E69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30">
        <f t="shared" si="16"/>
        <v>0</v>
      </c>
      <c r="N69" s="30">
        <f t="shared" si="17"/>
        <v>0</v>
      </c>
      <c r="O69" s="30">
        <f t="shared" si="18"/>
        <v>0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52" s="1" customFormat="1" ht="13.9" customHeight="1">
      <c r="B70" s="1" t="str">
        <f>Roster_Selection_Men!AF174&amp;" " &amp; "JV1 "</f>
        <v xml:space="preserve"> JV1 </v>
      </c>
      <c r="C70" s="1" t="str">
        <f>Roster_Selection_Men!AH174</f>
        <v/>
      </c>
      <c r="D70" s="1" t="str">
        <f>Roster_Selection_Men!AI174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52" s="1" customFormat="1" ht="13.9" customHeight="1">
      <c r="B71" s="1" t="str">
        <f>Roster_Selection_Men!AF175&amp;" " &amp; "JV1 "</f>
        <v xml:space="preserve"> JV1 </v>
      </c>
      <c r="C71" s="1" t="str">
        <f>Roster_Selection_Men!AH175</f>
        <v/>
      </c>
      <c r="D71" s="1" t="str">
        <f>Roster_Selection_Men!AI175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52" s="1" customFormat="1" ht="13.9" customHeight="1">
      <c r="B72" s="1" t="s">
        <v>762</v>
      </c>
      <c r="C72" s="28" t="s">
        <v>110</v>
      </c>
      <c r="D72" s="23" t="s">
        <v>110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52" s="1" customFormat="1" ht="13.9" customHeight="1">
      <c r="B73" s="1" t="s">
        <v>762</v>
      </c>
      <c r="C73" s="28" t="s">
        <v>110</v>
      </c>
      <c r="D73" s="23" t="s">
        <v>110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52" s="1" customFormat="1" ht="13.9" customHeight="1">
      <c r="B74" s="1" t="s">
        <v>762</v>
      </c>
      <c r="C74" s="28" t="s">
        <v>110</v>
      </c>
      <c r="D74" s="23" t="s">
        <v>110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52" s="1" customFormat="1" ht="13.9" customHeight="1">
      <c r="B75" s="33"/>
      <c r="G75" s="30">
        <f t="shared" ref="G75:N75" si="19">SUM(G64:G74)</f>
        <v>883</v>
      </c>
      <c r="H75" s="30">
        <f t="shared" si="19"/>
        <v>896</v>
      </c>
      <c r="I75" s="30">
        <f t="shared" si="19"/>
        <v>784</v>
      </c>
      <c r="J75" s="30">
        <f t="shared" si="19"/>
        <v>875</v>
      </c>
      <c r="K75" s="30">
        <f t="shared" si="19"/>
        <v>744</v>
      </c>
      <c r="L75" s="30">
        <f t="shared" si="19"/>
        <v>735</v>
      </c>
      <c r="M75" s="34">
        <f t="shared" si="19"/>
        <v>4917</v>
      </c>
      <c r="N75" s="34">
        <f t="shared" si="19"/>
        <v>30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52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52" s="1" customFormat="1" ht="13.9" customHeight="1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52" s="1" customFormat="1" ht="13.9" customHeight="1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52" s="1" customFormat="1" ht="13.9" customHeight="1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52" s="1" customFormat="1" ht="13.9" customHeight="1">
      <c r="E80" s="35" t="s">
        <v>755</v>
      </c>
      <c r="F80" s="36"/>
      <c r="G80" s="37">
        <f t="shared" ref="G80:N80" si="20">SUM(G23,G36,G49,G62,G75)</f>
        <v>3724</v>
      </c>
      <c r="H80" s="37">
        <f t="shared" si="20"/>
        <v>3762</v>
      </c>
      <c r="I80" s="37">
        <f t="shared" si="20"/>
        <v>3545</v>
      </c>
      <c r="J80" s="37">
        <f t="shared" si="20"/>
        <v>3497</v>
      </c>
      <c r="K80" s="37">
        <f t="shared" si="20"/>
        <v>3487</v>
      </c>
      <c r="L80" s="37">
        <f t="shared" si="20"/>
        <v>3354</v>
      </c>
      <c r="M80" s="38">
        <f t="shared" si="20"/>
        <v>21369</v>
      </c>
      <c r="N80" s="39">
        <f t="shared" si="20"/>
        <v>120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Z80" s="1" t="s">
        <v>756</v>
      </c>
    </row>
    <row r="81" spans="5:37" s="1" customFormat="1" ht="13.9" customHeight="1">
      <c r="E81" s="40" t="s">
        <v>757</v>
      </c>
      <c r="F81" s="41"/>
      <c r="G81" s="42">
        <f t="shared" ref="G81:L81" si="21">SUM(G80/(5))</f>
        <v>744.8</v>
      </c>
      <c r="H81" s="42">
        <f t="shared" si="21"/>
        <v>752.4</v>
      </c>
      <c r="I81" s="42">
        <f t="shared" si="21"/>
        <v>709</v>
      </c>
      <c r="J81" s="42">
        <f t="shared" si="21"/>
        <v>699.4</v>
      </c>
      <c r="K81" s="42">
        <f t="shared" si="21"/>
        <v>697.4</v>
      </c>
      <c r="L81" s="42">
        <f t="shared" si="21"/>
        <v>670.8</v>
      </c>
      <c r="M81" s="32"/>
      <c r="N81" s="51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5:37" s="1" customFormat="1" ht="13.9" customHeight="1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5:37" s="1" customFormat="1" ht="13.9" customHeight="1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5:37" s="1" customFormat="1" ht="13.9" customHeight="1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5:37" s="1" customFormat="1" ht="13.9" customHeight="1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5:37" s="1" customFormat="1" ht="13.9" customHeight="1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5:37" s="1" customFormat="1" ht="13.9" customHeight="1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5:37" s="1" customFormat="1" ht="13.9" customHeight="1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5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5:37" s="1" customFormat="1" ht="13.9" customHeight="1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5:37" s="1" customFormat="1" ht="13.9" customHeight="1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5:37" s="1" customFormat="1" ht="13.9" customHeight="1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5:37" s="1" customFormat="1" ht="13.9" customHeight="1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5:37" s="1" customFormat="1" ht="13.9" customHeight="1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5:37" s="1" customFormat="1" ht="13.9" customHeight="1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5:37" s="1" customFormat="1" ht="13.9" customHeight="1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L22 G64:L74 G51:L61 G38:L48 G25:L35" xr:uid="{00000000-0002-0000-03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141" activePane="bottomLeft" state="frozen"/>
      <selection pane="bottomLeft" activeCell="K185" sqref="K185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5" t="s">
        <v>729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54" s="52" customFormat="1" ht="16.149999999999999" customHeight="1">
      <c r="C2" s="4"/>
      <c r="D2" s="4"/>
      <c r="E2" s="4"/>
      <c r="F2" s="4"/>
      <c r="AZ2" s="52" t="s">
        <v>730</v>
      </c>
    </row>
    <row r="3" spans="1:54" s="52" customFormat="1" ht="16.149999999999999" customHeight="1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731</v>
      </c>
    </row>
    <row r="4" spans="1:54" s="52" customFormat="1" ht="16.149999999999999" hidden="1" customHeight="1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3" t="s">
        <v>10</v>
      </c>
    </row>
    <row r="5" spans="1:54" s="52" customFormat="1" ht="16.149999999999999" hidden="1" customHeight="1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149999999999999" hidden="1" customHeight="1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149999999999999" customHeight="1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149999999999999" customHeight="1">
      <c r="B8" s="8" t="s">
        <v>420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149999999999999" hidden="1" customHeight="1">
      <c r="B9" s="8" t="s">
        <v>26</v>
      </c>
      <c r="C9" s="16"/>
      <c r="D9" s="4"/>
      <c r="E9" s="4"/>
      <c r="F9" s="4"/>
      <c r="T9" s="9"/>
      <c r="U9" s="9"/>
    </row>
    <row r="10" spans="1:54" s="52" customFormat="1" ht="16.149999999999999" customHeight="1">
      <c r="B10" s="57"/>
      <c r="C10" s="15"/>
      <c r="D10" s="16"/>
      <c r="E10" s="16"/>
      <c r="F10" s="16"/>
      <c r="G10" s="5" t="s">
        <v>732</v>
      </c>
      <c r="H10" s="5" t="s">
        <v>732</v>
      </c>
      <c r="I10" s="5" t="s">
        <v>732</v>
      </c>
      <c r="J10" s="5" t="s">
        <v>732</v>
      </c>
      <c r="K10" s="5" t="s">
        <v>732</v>
      </c>
      <c r="L10" s="5" t="s">
        <v>732</v>
      </c>
      <c r="M10" s="58"/>
      <c r="N10" s="18" t="s">
        <v>733</v>
      </c>
      <c r="O10" s="18" t="s">
        <v>734</v>
      </c>
      <c r="P10" s="58"/>
      <c r="Q10" s="58"/>
      <c r="R10" s="58"/>
      <c r="S10" s="58"/>
      <c r="T10" s="58"/>
      <c r="U10" s="58"/>
    </row>
    <row r="11" spans="1:54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737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738</v>
      </c>
      <c r="N11" s="5" t="s">
        <v>736</v>
      </c>
      <c r="O11" s="5" t="s">
        <v>739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Bethel University (TN) V </v>
      </c>
      <c r="C12" s="1" t="str">
        <f>Roster_Selection_Women!AD11</f>
        <v>11-640435</v>
      </c>
      <c r="D12" s="1" t="str">
        <f>Roster_Selection_Women!AE11</f>
        <v>Alexis Campbell</v>
      </c>
      <c r="E12" s="23"/>
      <c r="F12" s="1" t="str">
        <f>IF(ISERROR(Baker_Scores_Women_Var!E12), " ", IF(Baker_Scores_Women_Var!E12 = "Yes", "Yes", "  "))</f>
        <v xml:space="preserve">  </v>
      </c>
      <c r="G12" s="29">
        <v>158</v>
      </c>
      <c r="H12" s="29">
        <v>181</v>
      </c>
      <c r="I12" s="29">
        <v>203</v>
      </c>
      <c r="J12" s="29">
        <v>136</v>
      </c>
      <c r="K12" s="29">
        <v>156</v>
      </c>
      <c r="L12" s="29">
        <v>172</v>
      </c>
      <c r="M12" s="30">
        <f t="shared" ref="M12:M22" si="0">SUM(G12:L12)</f>
        <v>1006</v>
      </c>
      <c r="N12" s="30">
        <f t="shared" ref="N12:N22" si="1">COUNTIF(G12:L12, "&gt;0" )</f>
        <v>6</v>
      </c>
      <c r="O12" s="30">
        <f t="shared" ref="O12:O22" si="2">IF(N12=0,0,M12/N12)</f>
        <v>167.66666666666666</v>
      </c>
    </row>
    <row r="13" spans="1:54" s="1" customFormat="1" ht="13.9" customHeight="1">
      <c r="B13" s="1" t="str">
        <f>Roster_Selection_Women!AB12&amp;" " &amp; "V "</f>
        <v xml:space="preserve">Bethel University (TN) V </v>
      </c>
      <c r="C13" s="1" t="str">
        <f>Roster_Selection_Women!AD12</f>
        <v>11-269030</v>
      </c>
      <c r="D13" s="1" t="str">
        <f>Roster_Selection_Women!AE12</f>
        <v>Allison Kelley</v>
      </c>
      <c r="E13" s="23"/>
      <c r="F13" s="1" t="str">
        <f>IF(ISERROR(Baker_Scores_Women_Var!E13), " ", IF(Baker_Scores_Women_Var!E13 = "Yes", "Yes", "  "))</f>
        <v xml:space="preserve">  </v>
      </c>
      <c r="G13" s="29">
        <v>0</v>
      </c>
      <c r="H13" s="29">
        <v>110</v>
      </c>
      <c r="I13" s="29">
        <v>0</v>
      </c>
      <c r="J13" s="29">
        <v>0</v>
      </c>
      <c r="K13" s="29">
        <v>0</v>
      </c>
      <c r="L13" s="29">
        <v>0</v>
      </c>
      <c r="M13" s="30">
        <f t="shared" si="0"/>
        <v>110</v>
      </c>
      <c r="N13" s="30">
        <f t="shared" si="1"/>
        <v>1</v>
      </c>
      <c r="O13" s="30">
        <f t="shared" si="2"/>
        <v>110</v>
      </c>
    </row>
    <row r="14" spans="1:54" s="1" customFormat="1" ht="13.9" customHeight="1">
      <c r="B14" s="1" t="str">
        <f>Roster_Selection_Women!AB13&amp;" " &amp; "V "</f>
        <v xml:space="preserve">Bethel University (TN) V </v>
      </c>
      <c r="C14" s="1" t="str">
        <f>Roster_Selection_Women!AD13</f>
        <v>16-157284</v>
      </c>
      <c r="D14" s="1" t="str">
        <f>Roster_Selection_Women!AE13</f>
        <v>Anna Sesler</v>
      </c>
      <c r="E14" s="23"/>
      <c r="F14" s="1" t="str">
        <f>IF(ISERROR(Baker_Scores_Women_Var!E14), " ", IF(Baker_Scores_Women_Var!E14 = "Yes", "Yes", "  "))</f>
        <v xml:space="preserve">  </v>
      </c>
      <c r="G14" s="29">
        <v>126</v>
      </c>
      <c r="H14" s="29">
        <v>0</v>
      </c>
      <c r="I14" s="29">
        <v>131</v>
      </c>
      <c r="J14" s="29">
        <v>152</v>
      </c>
      <c r="K14" s="29">
        <v>149</v>
      </c>
      <c r="L14" s="29">
        <v>157</v>
      </c>
      <c r="M14" s="30">
        <f t="shared" si="0"/>
        <v>715</v>
      </c>
      <c r="N14" s="30">
        <f t="shared" si="1"/>
        <v>5</v>
      </c>
      <c r="O14" s="30">
        <f t="shared" si="2"/>
        <v>143</v>
      </c>
    </row>
    <row r="15" spans="1:54" s="1" customFormat="1" ht="13.9" customHeight="1">
      <c r="B15" s="1" t="str">
        <f>Roster_Selection_Women!AB14&amp;" " &amp; "V "</f>
        <v xml:space="preserve">Bethel University (TN) V </v>
      </c>
      <c r="C15" s="1" t="str">
        <f>Roster_Selection_Women!AD14</f>
        <v>11-408354</v>
      </c>
      <c r="D15" s="1" t="str">
        <f>Roster_Selection_Women!AE14</f>
        <v>Bethany Corriveau</v>
      </c>
      <c r="E15" s="23"/>
      <c r="F15" s="1" t="str">
        <f>IF(ISERROR(Baker_Scores_Women_Var!E15), " ", IF(Baker_Scores_Women_Var!E15 = "Yes", "Yes", "  "))</f>
        <v xml:space="preserve">  </v>
      </c>
      <c r="G15" s="29">
        <v>158</v>
      </c>
      <c r="H15" s="29">
        <v>183</v>
      </c>
      <c r="I15" s="29">
        <v>166</v>
      </c>
      <c r="J15" s="29">
        <v>154</v>
      </c>
      <c r="K15" s="29">
        <v>167</v>
      </c>
      <c r="L15" s="29">
        <v>202</v>
      </c>
      <c r="M15" s="30">
        <f t="shared" si="0"/>
        <v>1030</v>
      </c>
      <c r="N15" s="30">
        <f t="shared" si="1"/>
        <v>6</v>
      </c>
      <c r="O15" s="30">
        <f t="shared" si="2"/>
        <v>171.66666666666666</v>
      </c>
    </row>
    <row r="16" spans="1:54" s="1" customFormat="1" ht="13.9" customHeight="1">
      <c r="B16" s="1" t="str">
        <f>Roster_Selection_Women!AB15&amp;" " &amp; "V "</f>
        <v xml:space="preserve">Bethel University (TN) V </v>
      </c>
      <c r="C16" s="1" t="str">
        <f>Roster_Selection_Women!AD15</f>
        <v>19-2003</v>
      </c>
      <c r="D16" s="1" t="str">
        <f>Roster_Selection_Women!AE15</f>
        <v>Chloe Amick</v>
      </c>
      <c r="E16" s="23"/>
      <c r="F16" s="1" t="str">
        <f>IF(ISERROR(Baker_Scores_Women_Var!E16), " ", IF(Baker_Scores_Women_Var!E16 = "Yes", "Yes", "  "))</f>
        <v xml:space="preserve">  </v>
      </c>
      <c r="G16" s="29">
        <v>184</v>
      </c>
      <c r="H16" s="29">
        <v>158</v>
      </c>
      <c r="I16" s="29">
        <v>163</v>
      </c>
      <c r="J16" s="29">
        <v>169</v>
      </c>
      <c r="K16" s="29">
        <v>180</v>
      </c>
      <c r="L16" s="29">
        <v>223</v>
      </c>
      <c r="M16" s="30">
        <f t="shared" si="0"/>
        <v>1077</v>
      </c>
      <c r="N16" s="30">
        <f t="shared" si="1"/>
        <v>6</v>
      </c>
      <c r="O16" s="30">
        <f t="shared" si="2"/>
        <v>179.5</v>
      </c>
    </row>
    <row r="17" spans="2:15" s="1" customFormat="1" ht="13.9" customHeight="1">
      <c r="B17" s="1" t="str">
        <f>Roster_Selection_Women!AB16&amp;" " &amp; "V "</f>
        <v xml:space="preserve">Bethel University (TN) V </v>
      </c>
      <c r="C17" s="1" t="str">
        <f>Roster_Selection_Women!AD16</f>
        <v>5762-16925</v>
      </c>
      <c r="D17" s="1" t="str">
        <f>Roster_Selection_Women!AE16</f>
        <v>Haley Butkiewicz</v>
      </c>
      <c r="E17" s="23"/>
      <c r="F17" s="1" t="str">
        <f>IF(ISERROR(Baker_Scores_Women_Var!E17), " ", IF(Baker_Scores_Women_Var!E17 = "Yes", "Yes", "  "))</f>
        <v xml:space="preserve">  </v>
      </c>
      <c r="G17" s="29">
        <v>196</v>
      </c>
      <c r="H17" s="29">
        <v>175</v>
      </c>
      <c r="I17" s="29">
        <v>164</v>
      </c>
      <c r="J17" s="29">
        <v>185</v>
      </c>
      <c r="K17" s="29">
        <v>192</v>
      </c>
      <c r="L17" s="29">
        <v>185</v>
      </c>
      <c r="M17" s="30">
        <f t="shared" si="0"/>
        <v>1097</v>
      </c>
      <c r="N17" s="30">
        <f t="shared" si="1"/>
        <v>6</v>
      </c>
      <c r="O17" s="30">
        <f t="shared" si="2"/>
        <v>182.83333333333334</v>
      </c>
    </row>
    <row r="18" spans="2:15" s="1" customFormat="1" ht="13.9" customHeight="1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30">
        <f t="shared" si="0"/>
        <v>0</v>
      </c>
      <c r="N18" s="30">
        <f t="shared" si="1"/>
        <v>0</v>
      </c>
      <c r="O18" s="30">
        <f t="shared" si="2"/>
        <v>0</v>
      </c>
    </row>
    <row r="19" spans="2:15" s="1" customFormat="1" ht="13.9" customHeight="1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30">
        <f t="shared" si="0"/>
        <v>0</v>
      </c>
      <c r="N19" s="30">
        <f t="shared" si="1"/>
        <v>0</v>
      </c>
      <c r="O19" s="30">
        <f t="shared" si="2"/>
        <v>0</v>
      </c>
    </row>
    <row r="20" spans="2:15" s="1" customFormat="1" ht="13.9" customHeight="1">
      <c r="B20" s="1" t="s">
        <v>740</v>
      </c>
      <c r="C20" s="28" t="s">
        <v>110</v>
      </c>
      <c r="D20" s="23" t="s">
        <v>110</v>
      </c>
      <c r="E20" s="23"/>
      <c r="F20" s="23"/>
      <c r="G20" s="29"/>
      <c r="H20" s="29"/>
      <c r="I20" s="29"/>
      <c r="J20" s="29"/>
      <c r="K20" s="29"/>
      <c r="L20" s="29"/>
      <c r="M20" s="30">
        <f t="shared" si="0"/>
        <v>0</v>
      </c>
      <c r="N20" s="30">
        <f t="shared" si="1"/>
        <v>0</v>
      </c>
      <c r="O20" s="30">
        <f t="shared" si="2"/>
        <v>0</v>
      </c>
    </row>
    <row r="21" spans="2:15" s="1" customFormat="1" ht="13.9" customHeight="1">
      <c r="B21" s="1" t="s">
        <v>740</v>
      </c>
      <c r="C21" s="28" t="s">
        <v>110</v>
      </c>
      <c r="D21" s="23" t="s">
        <v>110</v>
      </c>
      <c r="E21" s="23"/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>
      <c r="B22" s="1" t="s">
        <v>740</v>
      </c>
      <c r="C22" s="28" t="s">
        <v>110</v>
      </c>
      <c r="D22" s="23" t="s">
        <v>110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822</v>
      </c>
      <c r="H23" s="30">
        <f t="shared" si="3"/>
        <v>807</v>
      </c>
      <c r="I23" s="30">
        <f t="shared" si="3"/>
        <v>827</v>
      </c>
      <c r="J23" s="30">
        <f t="shared" si="3"/>
        <v>796</v>
      </c>
      <c r="K23" s="30">
        <f t="shared" si="3"/>
        <v>844</v>
      </c>
      <c r="L23" s="30">
        <f t="shared" si="3"/>
        <v>939</v>
      </c>
      <c r="M23" s="34">
        <f t="shared" si="3"/>
        <v>5035</v>
      </c>
      <c r="N23" s="34">
        <f t="shared" si="3"/>
        <v>30</v>
      </c>
    </row>
    <row r="24" spans="2:15" s="1" customFormat="1" ht="13.9" customHeight="1"/>
    <row r="25" spans="2:15" s="1" customFormat="1" ht="13.9" customHeight="1">
      <c r="B25" s="1" t="str">
        <f>Roster_Selection_Women!AB23&amp;" " &amp; "V "</f>
        <v xml:space="preserve">Blue Mountain College V </v>
      </c>
      <c r="C25" s="1" t="str">
        <f>Roster_Selection_Women!AD23</f>
        <v>18-7962</v>
      </c>
      <c r="D25" s="1" t="str">
        <f>Roster_Selection_Women!AE23</f>
        <v>Caitlyn Kelly</v>
      </c>
      <c r="E25" s="23"/>
      <c r="F25" s="1" t="str">
        <f>IF(ISERROR(Baker_Scores_Women_Var!E25), " ", IF(Baker_Scores_Women_Var!E25 = "Yes", "Yes", "  "))</f>
        <v xml:space="preserve">  </v>
      </c>
      <c r="G25" s="29">
        <v>93</v>
      </c>
      <c r="H25" s="29">
        <v>108</v>
      </c>
      <c r="I25" s="29">
        <v>124</v>
      </c>
      <c r="J25" s="29">
        <v>109</v>
      </c>
      <c r="K25" s="29">
        <v>134</v>
      </c>
      <c r="L25" s="29">
        <v>102</v>
      </c>
      <c r="M25" s="30">
        <f t="shared" ref="M25:M35" si="4">SUM(G25:L25)</f>
        <v>670</v>
      </c>
      <c r="N25" s="30">
        <f t="shared" ref="N25:N35" si="5">COUNTIF(G25:L25, "&gt;0" )</f>
        <v>6</v>
      </c>
      <c r="O25" s="30">
        <f t="shared" ref="O25:O35" si="6">IF(N25=0,0,M25/N25)</f>
        <v>111.66666666666667</v>
      </c>
    </row>
    <row r="26" spans="2:15" s="1" customFormat="1" ht="13.9" customHeight="1">
      <c r="B26" s="1" t="str">
        <f>Roster_Selection_Women!AB24&amp;" " &amp; "V "</f>
        <v xml:space="preserve">Blue Mountain College V </v>
      </c>
      <c r="C26" s="1" t="str">
        <f>Roster_Selection_Women!AD24</f>
        <v>16-154992</v>
      </c>
      <c r="D26" s="1" t="str">
        <f>Roster_Selection_Women!AE24</f>
        <v>Halie Hatfield</v>
      </c>
      <c r="E26" s="23"/>
      <c r="F26" s="1" t="str">
        <f>IF(ISERROR(Baker_Scores_Women_Var!E26), " ", IF(Baker_Scores_Women_Var!E26 = "Yes", "Yes", "  "))</f>
        <v xml:space="preserve">  </v>
      </c>
      <c r="G26" s="29">
        <v>148</v>
      </c>
      <c r="H26" s="29">
        <v>139</v>
      </c>
      <c r="I26" s="29">
        <v>128</v>
      </c>
      <c r="J26" s="29">
        <v>169</v>
      </c>
      <c r="K26" s="29">
        <v>146</v>
      </c>
      <c r="L26" s="29">
        <v>157</v>
      </c>
      <c r="M26" s="30">
        <f t="shared" si="4"/>
        <v>887</v>
      </c>
      <c r="N26" s="30">
        <f t="shared" si="5"/>
        <v>6</v>
      </c>
      <c r="O26" s="30">
        <f t="shared" si="6"/>
        <v>147.83333333333334</v>
      </c>
    </row>
    <row r="27" spans="2:15" s="1" customFormat="1" ht="13.9" customHeight="1">
      <c r="B27" s="1" t="str">
        <f>Roster_Selection_Women!AB25&amp;" " &amp; "V "</f>
        <v xml:space="preserve">Blue Mountain College V </v>
      </c>
      <c r="C27" s="1" t="str">
        <f>Roster_Selection_Women!AD25</f>
        <v>17-7625</v>
      </c>
      <c r="D27" s="1" t="str">
        <f>Roster_Selection_Women!AE25</f>
        <v>Kara Kelly</v>
      </c>
      <c r="E27" s="23"/>
      <c r="F27" s="1" t="str">
        <f>IF(ISERROR(Baker_Scores_Women_Var!E27), " ", IF(Baker_Scores_Women_Var!E27 = "Yes", "Yes", "  "))</f>
        <v xml:space="preserve">  </v>
      </c>
      <c r="G27" s="29">
        <v>71</v>
      </c>
      <c r="H27" s="29">
        <v>33</v>
      </c>
      <c r="I27" s="29">
        <v>0</v>
      </c>
      <c r="J27" s="29">
        <v>0</v>
      </c>
      <c r="K27" s="29">
        <v>0</v>
      </c>
      <c r="L27" s="29">
        <v>0</v>
      </c>
      <c r="M27" s="30">
        <f t="shared" si="4"/>
        <v>104</v>
      </c>
      <c r="N27" s="30">
        <f t="shared" si="5"/>
        <v>2</v>
      </c>
      <c r="O27" s="30">
        <f t="shared" si="6"/>
        <v>52</v>
      </c>
    </row>
    <row r="28" spans="2:15" s="1" customFormat="1" ht="13.9" customHeight="1">
      <c r="B28" s="1" t="str">
        <f>Roster_Selection_Women!AB26&amp;" " &amp; "V "</f>
        <v xml:space="preserve">Blue Mountain College V </v>
      </c>
      <c r="C28" s="1" t="str">
        <f>Roster_Selection_Women!AD26</f>
        <v>20-39684</v>
      </c>
      <c r="D28" s="1" t="str">
        <f>Roster_Selection_Women!AE26</f>
        <v>Makayla Blessike</v>
      </c>
      <c r="E28" s="23"/>
      <c r="F28" s="1" t="str">
        <f>IF(ISERROR(Baker_Scores_Women_Var!E28), " ", IF(Baker_Scores_Women_Var!E28 = "Yes", "Yes", "  "))</f>
        <v xml:space="preserve">  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30">
        <f t="shared" si="4"/>
        <v>0</v>
      </c>
      <c r="N28" s="30">
        <f t="shared" si="5"/>
        <v>0</v>
      </c>
      <c r="O28" s="30">
        <f t="shared" si="6"/>
        <v>0</v>
      </c>
    </row>
    <row r="29" spans="2:15" s="1" customFormat="1" ht="13.9" customHeight="1">
      <c r="B29" s="1" t="str">
        <f>Roster_Selection_Women!AB27&amp;" " &amp; "V "</f>
        <v xml:space="preserve">Blue Mountain College V </v>
      </c>
      <c r="C29" s="1" t="str">
        <f>Roster_Selection_Women!AD27</f>
        <v>20-19064</v>
      </c>
      <c r="D29" s="1" t="str">
        <f>Roster_Selection_Women!AE27</f>
        <v>Sarah Butts</v>
      </c>
      <c r="E29" s="23"/>
      <c r="F29" s="1" t="str">
        <f>IF(ISERROR(Baker_Scores_Women_Var!E29), " ", IF(Baker_Scores_Women_Var!E29 = "Yes", "Yes", "  "))</f>
        <v xml:space="preserve">  </v>
      </c>
      <c r="G29" s="29">
        <v>156</v>
      </c>
      <c r="H29" s="29">
        <v>139</v>
      </c>
      <c r="I29" s="29">
        <v>104</v>
      </c>
      <c r="J29" s="29">
        <v>156</v>
      </c>
      <c r="K29" s="29">
        <v>129</v>
      </c>
      <c r="L29" s="29">
        <v>151</v>
      </c>
      <c r="M29" s="30">
        <f t="shared" si="4"/>
        <v>835</v>
      </c>
      <c r="N29" s="30">
        <f t="shared" si="5"/>
        <v>6</v>
      </c>
      <c r="O29" s="30">
        <f t="shared" si="6"/>
        <v>139.16666666666666</v>
      </c>
    </row>
    <row r="30" spans="2:15" s="1" customFormat="1" ht="13.9" customHeight="1">
      <c r="B30" s="1" t="str">
        <f>Roster_Selection_Women!AB28&amp;" " &amp; "V "</f>
        <v xml:space="preserve"> V </v>
      </c>
      <c r="C30" s="1" t="str">
        <f>Roster_Selection_Women!AD28</f>
        <v/>
      </c>
      <c r="D30" s="1" t="str">
        <f>Roster_Selection_Women!AE28</f>
        <v/>
      </c>
      <c r="E30" s="23"/>
      <c r="F30" s="1" t="str">
        <f>IF(ISERROR(Baker_Scores_Women_Var!E30), " ", IF(Baker_Scores_Women_Var!E30 = "Yes", "Yes", "  "))</f>
        <v xml:space="preserve">  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30">
        <f t="shared" si="4"/>
        <v>0</v>
      </c>
      <c r="N30" s="30">
        <f t="shared" si="5"/>
        <v>0</v>
      </c>
      <c r="O30" s="30">
        <f t="shared" si="6"/>
        <v>0</v>
      </c>
    </row>
    <row r="31" spans="2:15" s="1" customFormat="1" ht="13.9" customHeight="1">
      <c r="B31" s="1" t="str">
        <f>Roster_Selection_Women!AB29&amp;" " &amp; "V "</f>
        <v xml:space="preserve"> V </v>
      </c>
      <c r="C31" s="1" t="str">
        <f>Roster_Selection_Women!AD29</f>
        <v/>
      </c>
      <c r="D31" s="1" t="str">
        <f>Roster_Selection_Women!AE29</f>
        <v/>
      </c>
      <c r="E31" s="23"/>
      <c r="F31" s="1" t="str">
        <f>IF(ISERROR(Baker_Scores_Women_Var!E31), " ", IF(Baker_Scores_Women_Var!E31 = "Yes", "Yes", "  "))</f>
        <v xml:space="preserve">  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30">
        <f t="shared" si="4"/>
        <v>0</v>
      </c>
      <c r="N31" s="30">
        <f t="shared" si="5"/>
        <v>0</v>
      </c>
      <c r="O31" s="30">
        <f t="shared" si="6"/>
        <v>0</v>
      </c>
    </row>
    <row r="32" spans="2:15" s="1" customFormat="1" ht="13.9" customHeight="1">
      <c r="B32" s="1" t="str">
        <f>Roster_Selection_Women!AB30&amp;" " &amp; "V "</f>
        <v xml:space="preserve"> V </v>
      </c>
      <c r="C32" s="1" t="str">
        <f>Roster_Selection_Women!AD30</f>
        <v/>
      </c>
      <c r="D32" s="1" t="str">
        <f>Roster_Selection_Women!AE30</f>
        <v/>
      </c>
      <c r="E32" s="23"/>
      <c r="F32" s="1" t="str">
        <f>IF(ISERROR(Baker_Scores_Women_Var!E32), " ", IF(Baker_Scores_Women_Var!E32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30">
        <f t="shared" si="4"/>
        <v>0</v>
      </c>
      <c r="N32" s="30">
        <f t="shared" si="5"/>
        <v>0</v>
      </c>
      <c r="O32" s="30">
        <f t="shared" si="6"/>
        <v>0</v>
      </c>
    </row>
    <row r="33" spans="2:15" s="1" customFormat="1" ht="13.9" customHeight="1">
      <c r="B33" s="1" t="s">
        <v>741</v>
      </c>
      <c r="C33" s="28" t="s">
        <v>110</v>
      </c>
      <c r="D33" s="23" t="s">
        <v>110</v>
      </c>
      <c r="E33" s="23"/>
      <c r="F33" s="23"/>
      <c r="G33" s="29"/>
      <c r="H33" s="29"/>
      <c r="I33" s="29"/>
      <c r="J33" s="29"/>
      <c r="K33" s="29"/>
      <c r="L33" s="29"/>
      <c r="M33" s="30">
        <f t="shared" si="4"/>
        <v>0</v>
      </c>
      <c r="N33" s="30">
        <f t="shared" si="5"/>
        <v>0</v>
      </c>
      <c r="O33" s="30">
        <f t="shared" si="6"/>
        <v>0</v>
      </c>
    </row>
    <row r="34" spans="2:15" s="1" customFormat="1" ht="13.9" customHeight="1">
      <c r="B34" s="1" t="s">
        <v>741</v>
      </c>
      <c r="C34" s="28" t="s">
        <v>110</v>
      </c>
      <c r="D34" s="23" t="s">
        <v>110</v>
      </c>
      <c r="E34" s="23"/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741</v>
      </c>
      <c r="C35" s="28" t="s">
        <v>110</v>
      </c>
      <c r="D35" s="23" t="s">
        <v>110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468</v>
      </c>
      <c r="H36" s="30">
        <f t="shared" si="7"/>
        <v>419</v>
      </c>
      <c r="I36" s="30">
        <f t="shared" si="7"/>
        <v>356</v>
      </c>
      <c r="J36" s="30">
        <f t="shared" si="7"/>
        <v>434</v>
      </c>
      <c r="K36" s="30">
        <f t="shared" si="7"/>
        <v>409</v>
      </c>
      <c r="L36" s="30">
        <f t="shared" si="7"/>
        <v>410</v>
      </c>
      <c r="M36" s="34">
        <f t="shared" si="7"/>
        <v>2496</v>
      </c>
      <c r="N36" s="34">
        <f t="shared" si="7"/>
        <v>20</v>
      </c>
    </row>
    <row r="37" spans="2:15" s="1" customFormat="1" ht="13.9" customHeight="1"/>
    <row r="38" spans="2:15" s="1" customFormat="1" ht="13.9" customHeight="1">
      <c r="B38" s="1" t="str">
        <f>Roster_Selection_Women!AB31&amp;" " &amp; "V "</f>
        <v xml:space="preserve">Campbellsville University V </v>
      </c>
      <c r="C38" s="1" t="str">
        <f>Roster_Selection_Women!AD31</f>
        <v>11-750656</v>
      </c>
      <c r="D38" s="1" t="str">
        <f>Roster_Selection_Women!AE31</f>
        <v>Ashley Moch</v>
      </c>
      <c r="E38" s="23"/>
      <c r="F38" s="1" t="str">
        <f>IF(ISERROR(Baker_Scores_Women_Var!E38), " ", IF(Baker_Scores_Women_Var!E38 = "Yes", "Yes", "  "))</f>
        <v xml:space="preserve">  </v>
      </c>
      <c r="G38" s="29">
        <v>211</v>
      </c>
      <c r="H38" s="29">
        <v>200</v>
      </c>
      <c r="I38" s="29">
        <v>207</v>
      </c>
      <c r="J38" s="29">
        <v>214</v>
      </c>
      <c r="K38" s="29">
        <v>169</v>
      </c>
      <c r="L38" s="29">
        <v>184</v>
      </c>
      <c r="M38" s="30">
        <f t="shared" ref="M38:M48" si="8">SUM(G38:L38)</f>
        <v>1185</v>
      </c>
      <c r="N38" s="30">
        <f t="shared" ref="N38:N48" si="9">COUNTIF(G38:L38, "&gt;0" )</f>
        <v>6</v>
      </c>
      <c r="O38" s="30">
        <f t="shared" ref="O38:O48" si="10">IF(N38=0,0,M38/N38)</f>
        <v>197.5</v>
      </c>
    </row>
    <row r="39" spans="2:15" s="1" customFormat="1" ht="13.9" customHeight="1">
      <c r="B39" s="1" t="str">
        <f>Roster_Selection_Women!AB32&amp;" " &amp; "V "</f>
        <v xml:space="preserve">Campbellsville University V </v>
      </c>
      <c r="C39" s="1" t="str">
        <f>Roster_Selection_Women!AD32</f>
        <v>5666-6031</v>
      </c>
      <c r="D39" s="1" t="str">
        <f>Roster_Selection_Women!AE32</f>
        <v>Dionne McArthur</v>
      </c>
      <c r="E39" s="23"/>
      <c r="F39" s="1" t="str">
        <f>IF(ISERROR(Baker_Scores_Women_Var!E39), " ", IF(Baker_Scores_Women_Var!E39 = "Yes", "Yes", "  "))</f>
        <v xml:space="preserve">  </v>
      </c>
      <c r="G39" s="29">
        <v>0</v>
      </c>
      <c r="H39" s="29">
        <v>0</v>
      </c>
      <c r="I39" s="29">
        <v>150</v>
      </c>
      <c r="J39" s="29">
        <v>193</v>
      </c>
      <c r="K39" s="29">
        <v>133</v>
      </c>
      <c r="L39" s="29">
        <v>0</v>
      </c>
      <c r="M39" s="30">
        <f t="shared" si="8"/>
        <v>476</v>
      </c>
      <c r="N39" s="30">
        <f t="shared" si="9"/>
        <v>3</v>
      </c>
      <c r="O39" s="30">
        <f t="shared" si="10"/>
        <v>158.66666666666666</v>
      </c>
    </row>
    <row r="40" spans="2:15" s="1" customFormat="1" ht="13.9" customHeight="1">
      <c r="B40" s="1" t="str">
        <f>Roster_Selection_Women!AB33&amp;" " &amp; "V "</f>
        <v xml:space="preserve">Campbellsville University V </v>
      </c>
      <c r="C40" s="1" t="str">
        <f>Roster_Selection_Women!AD33</f>
        <v>17-98017</v>
      </c>
      <c r="D40" s="1" t="str">
        <f>Roster_Selection_Women!AE33</f>
        <v>Emily Readnour</v>
      </c>
      <c r="E40" s="23"/>
      <c r="F40" s="1" t="str">
        <f>IF(ISERROR(Baker_Scores_Women_Var!E40), " ", IF(Baker_Scores_Women_Var!E40 = "Yes", "Yes", "  "))</f>
        <v xml:space="preserve">  </v>
      </c>
      <c r="G40" s="29">
        <v>170</v>
      </c>
      <c r="H40" s="29">
        <v>156</v>
      </c>
      <c r="I40" s="29">
        <v>0</v>
      </c>
      <c r="J40" s="29">
        <v>0</v>
      </c>
      <c r="K40" s="29">
        <v>0</v>
      </c>
      <c r="L40" s="29">
        <v>179</v>
      </c>
      <c r="M40" s="30">
        <f t="shared" si="8"/>
        <v>505</v>
      </c>
      <c r="N40" s="30">
        <f t="shared" si="9"/>
        <v>3</v>
      </c>
      <c r="O40" s="30">
        <f t="shared" si="10"/>
        <v>168.33333333333334</v>
      </c>
    </row>
    <row r="41" spans="2:15" s="1" customFormat="1" ht="13.9" customHeight="1">
      <c r="B41" s="1" t="str">
        <f>Roster_Selection_Women!AB34&amp;" " &amp; "V "</f>
        <v xml:space="preserve">Campbellsville University V </v>
      </c>
      <c r="C41" s="1" t="str">
        <f>Roster_Selection_Women!AD34</f>
        <v>16-64474</v>
      </c>
      <c r="D41" s="1" t="str">
        <f>Roster_Selection_Women!AE34</f>
        <v>Gillian Baker</v>
      </c>
      <c r="E41" s="23"/>
      <c r="F41" s="1" t="str">
        <f>IF(ISERROR(Baker_Scores_Women_Var!E41), " ", IF(Baker_Scores_Women_Var!E41 = "Yes", "Yes", "  "))</f>
        <v xml:space="preserve">  </v>
      </c>
      <c r="G41" s="29">
        <v>0</v>
      </c>
      <c r="H41" s="29">
        <v>0</v>
      </c>
      <c r="I41" s="29">
        <v>188</v>
      </c>
      <c r="J41" s="29">
        <v>168</v>
      </c>
      <c r="K41" s="29">
        <v>136</v>
      </c>
      <c r="L41" s="29">
        <v>0</v>
      </c>
      <c r="M41" s="30">
        <f t="shared" si="8"/>
        <v>492</v>
      </c>
      <c r="N41" s="30">
        <f t="shared" si="9"/>
        <v>3</v>
      </c>
      <c r="O41" s="30">
        <f t="shared" si="10"/>
        <v>164</v>
      </c>
    </row>
    <row r="42" spans="2:15" s="1" customFormat="1" ht="13.9" customHeight="1">
      <c r="B42" s="1" t="str">
        <f>Roster_Selection_Women!AB35&amp;" " &amp; "V "</f>
        <v xml:space="preserve">Campbellsville University V </v>
      </c>
      <c r="C42" s="1" t="str">
        <f>Roster_Selection_Women!AD35</f>
        <v>11-537019</v>
      </c>
      <c r="D42" s="1" t="str">
        <f>Roster_Selection_Women!AE35</f>
        <v>Mirena Combs</v>
      </c>
      <c r="E42" s="23"/>
      <c r="F42" s="1" t="str">
        <f>IF(ISERROR(Baker_Scores_Women_Var!E42), " ", IF(Baker_Scores_Women_Var!E42 = "Yes", "Yes", "  "))</f>
        <v xml:space="preserve">  </v>
      </c>
      <c r="G42" s="29">
        <v>158</v>
      </c>
      <c r="H42" s="29">
        <v>180</v>
      </c>
      <c r="I42" s="29">
        <v>157</v>
      </c>
      <c r="J42" s="29">
        <v>0</v>
      </c>
      <c r="K42" s="29">
        <v>0</v>
      </c>
      <c r="L42" s="29">
        <v>203</v>
      </c>
      <c r="M42" s="30">
        <f t="shared" si="8"/>
        <v>698</v>
      </c>
      <c r="N42" s="30">
        <f t="shared" si="9"/>
        <v>4</v>
      </c>
      <c r="O42" s="30">
        <f t="shared" si="10"/>
        <v>174.5</v>
      </c>
    </row>
    <row r="43" spans="2:15" s="1" customFormat="1" ht="13.9" customHeight="1">
      <c r="B43" s="1" t="str">
        <f>Roster_Selection_Women!AB36&amp;" " &amp; "V "</f>
        <v xml:space="preserve">Campbellsville University V </v>
      </c>
      <c r="C43" s="1" t="str">
        <f>Roster_Selection_Women!AD36</f>
        <v>5919-631</v>
      </c>
      <c r="D43" s="1" t="str">
        <f>Roster_Selection_Women!AE36</f>
        <v>Morgan Stone</v>
      </c>
      <c r="E43" s="23"/>
      <c r="F43" s="1" t="str">
        <f>IF(ISERROR(Baker_Scores_Women_Var!E43), " ", IF(Baker_Scores_Women_Var!E43 = "Yes", "Yes", "  "))</f>
        <v xml:space="preserve">  </v>
      </c>
      <c r="G43" s="29">
        <v>187</v>
      </c>
      <c r="H43" s="29">
        <v>149</v>
      </c>
      <c r="I43" s="29">
        <v>0</v>
      </c>
      <c r="J43" s="29">
        <v>0</v>
      </c>
      <c r="K43" s="29">
        <v>0</v>
      </c>
      <c r="L43" s="29">
        <v>0</v>
      </c>
      <c r="M43" s="30">
        <f t="shared" si="8"/>
        <v>336</v>
      </c>
      <c r="N43" s="30">
        <f t="shared" si="9"/>
        <v>2</v>
      </c>
      <c r="O43" s="30">
        <f t="shared" si="10"/>
        <v>168</v>
      </c>
    </row>
    <row r="44" spans="2:15" s="1" customFormat="1" ht="13.9" customHeight="1">
      <c r="B44" s="1" t="str">
        <f>Roster_Selection_Women!AB37&amp;" " &amp; "V "</f>
        <v xml:space="preserve">Campbellsville University V </v>
      </c>
      <c r="C44" s="1" t="str">
        <f>Roster_Selection_Women!AD37</f>
        <v>16-158828</v>
      </c>
      <c r="D44" s="1" t="str">
        <f>Roster_Selection_Women!AE37</f>
        <v>Rachel Langford</v>
      </c>
      <c r="E44" s="23"/>
      <c r="F44" s="1" t="str">
        <f>IF(ISERROR(Baker_Scores_Women_Var!E44), " ", IF(Baker_Scores_Women_Var!E44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183</v>
      </c>
      <c r="K44" s="29">
        <v>184</v>
      </c>
      <c r="L44" s="29">
        <v>153</v>
      </c>
      <c r="M44" s="30">
        <f t="shared" si="8"/>
        <v>520</v>
      </c>
      <c r="N44" s="30">
        <f t="shared" si="9"/>
        <v>3</v>
      </c>
      <c r="O44" s="30">
        <f t="shared" si="10"/>
        <v>173.33333333333334</v>
      </c>
    </row>
    <row r="45" spans="2:15" s="1" customFormat="1" ht="13.9" customHeight="1">
      <c r="B45" s="1" t="str">
        <f>Roster_Selection_Women!AB38&amp;" " &amp; "V "</f>
        <v xml:space="preserve">Campbellsville University V </v>
      </c>
      <c r="C45" s="1" t="str">
        <f>Roster_Selection_Women!AD38</f>
        <v>8652-3467</v>
      </c>
      <c r="D45" s="1" t="str">
        <f>Roster_Selection_Women!AE38</f>
        <v>Shelbi Morris</v>
      </c>
      <c r="E45" s="23"/>
      <c r="F45" s="1" t="str">
        <f>IF(ISERROR(Baker_Scores_Women_Var!E45), " ", IF(Baker_Scores_Women_Var!E45 = "Yes", "Yes", "  "))</f>
        <v xml:space="preserve">  </v>
      </c>
      <c r="G45" s="29">
        <v>162</v>
      </c>
      <c r="H45" s="29">
        <v>169</v>
      </c>
      <c r="I45" s="29">
        <v>209</v>
      </c>
      <c r="J45" s="29">
        <v>193</v>
      </c>
      <c r="K45" s="29">
        <v>215</v>
      </c>
      <c r="L45" s="29">
        <v>183</v>
      </c>
      <c r="M45" s="30">
        <f t="shared" si="8"/>
        <v>1131</v>
      </c>
      <c r="N45" s="30">
        <f t="shared" si="9"/>
        <v>6</v>
      </c>
      <c r="O45" s="30">
        <f t="shared" si="10"/>
        <v>188.5</v>
      </c>
    </row>
    <row r="46" spans="2:15" s="1" customFormat="1" ht="13.9" customHeight="1">
      <c r="B46" s="1" t="s">
        <v>742</v>
      </c>
      <c r="C46" s="28" t="s">
        <v>110</v>
      </c>
      <c r="D46" s="23" t="s">
        <v>110</v>
      </c>
      <c r="E46" s="23"/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742</v>
      </c>
      <c r="C47" s="28" t="s">
        <v>110</v>
      </c>
      <c r="D47" s="23" t="s">
        <v>110</v>
      </c>
      <c r="E47" s="23"/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742</v>
      </c>
      <c r="C48" s="28" t="s">
        <v>110</v>
      </c>
      <c r="D48" s="23" t="s">
        <v>110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888</v>
      </c>
      <c r="H49" s="30">
        <f t="shared" si="11"/>
        <v>854</v>
      </c>
      <c r="I49" s="30">
        <f t="shared" si="11"/>
        <v>911</v>
      </c>
      <c r="J49" s="30">
        <f t="shared" si="11"/>
        <v>951</v>
      </c>
      <c r="K49" s="30">
        <f t="shared" si="11"/>
        <v>837</v>
      </c>
      <c r="L49" s="30">
        <f t="shared" si="11"/>
        <v>902</v>
      </c>
      <c r="M49" s="34">
        <f t="shared" si="11"/>
        <v>5343</v>
      </c>
      <c r="N49" s="34">
        <f t="shared" si="11"/>
        <v>30</v>
      </c>
    </row>
    <row r="50" spans="2:15" s="1" customFormat="1" ht="13.9" customHeight="1"/>
    <row r="51" spans="2:15" s="1" customFormat="1" ht="13.9" customHeight="1">
      <c r="B51" s="1" t="str">
        <f>Roster_Selection_Women!AB44&amp;" " &amp; "V "</f>
        <v xml:space="preserve">Cumberland University V </v>
      </c>
      <c r="C51" s="1" t="str">
        <f>Roster_Selection_Women!AD44</f>
        <v>20-33141</v>
      </c>
      <c r="D51" s="1" t="str">
        <f>Roster_Selection_Women!AE44</f>
        <v>Alexis Law</v>
      </c>
      <c r="E51" s="23"/>
      <c r="F51" s="1" t="str">
        <f>IF(ISERROR(Baker_Scores_Women_Var!E51), " ", IF(Baker_Scores_Women_Var!E51 = "Yes", "Yes", "  "))</f>
        <v xml:space="preserve">  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30">
        <f t="shared" ref="M51:M61" si="12">SUM(G51:L51)</f>
        <v>0</v>
      </c>
      <c r="N51" s="30">
        <f t="shared" ref="N51:N61" si="13">COUNTIF(G51:L51, "&gt;0" )</f>
        <v>0</v>
      </c>
      <c r="O51" s="30">
        <f t="shared" ref="O51:O61" si="14">IF(N51=0,0,M51/N51)</f>
        <v>0</v>
      </c>
    </row>
    <row r="52" spans="2:15" s="1" customFormat="1" ht="13.9" customHeight="1">
      <c r="B52" s="1" t="str">
        <f>Roster_Selection_Women!AB45&amp;" " &amp; "V "</f>
        <v xml:space="preserve">Cumberland University V </v>
      </c>
      <c r="C52" s="1" t="str">
        <f>Roster_Selection_Women!AD45</f>
        <v>19-6150</v>
      </c>
      <c r="D52" s="1" t="str">
        <f>Roster_Selection_Women!AE45</f>
        <v>Alexis Underwood</v>
      </c>
      <c r="E52" s="23"/>
      <c r="F52" s="1" t="str">
        <f>IF(ISERROR(Baker_Scores_Women_Var!E52), " ", IF(Baker_Scores_Women_Var!E52 = "Yes", "Yes", "  "))</f>
        <v xml:space="preserve">  </v>
      </c>
      <c r="G52" s="29">
        <v>132</v>
      </c>
      <c r="H52" s="29">
        <v>129</v>
      </c>
      <c r="I52" s="29">
        <v>103</v>
      </c>
      <c r="J52" s="29">
        <v>113</v>
      </c>
      <c r="K52" s="29">
        <v>0</v>
      </c>
      <c r="L52" s="29">
        <v>0</v>
      </c>
      <c r="M52" s="30">
        <f t="shared" si="12"/>
        <v>477</v>
      </c>
      <c r="N52" s="30">
        <f t="shared" si="13"/>
        <v>4</v>
      </c>
      <c r="O52" s="30">
        <f t="shared" si="14"/>
        <v>119.25</v>
      </c>
    </row>
    <row r="53" spans="2:15" s="1" customFormat="1" ht="13.9" customHeight="1">
      <c r="B53" s="1" t="str">
        <f>Roster_Selection_Women!AB46&amp;" " &amp; "V "</f>
        <v xml:space="preserve">Cumberland University V </v>
      </c>
      <c r="C53" s="1" t="str">
        <f>Roster_Selection_Women!AD46</f>
        <v>16-125020</v>
      </c>
      <c r="D53" s="1" t="str">
        <f>Roster_Selection_Women!AE46</f>
        <v>Ali Davis</v>
      </c>
      <c r="E53" s="23"/>
      <c r="F53" s="1" t="str">
        <f>IF(ISERROR(Baker_Scores_Women_Var!E53), " ", IF(Baker_Scores_Women_Var!E53 = "Yes", "Yes", "  "))</f>
        <v xml:space="preserve">  </v>
      </c>
      <c r="G53" s="29">
        <v>161</v>
      </c>
      <c r="H53" s="29">
        <v>156</v>
      </c>
      <c r="I53" s="29">
        <v>197</v>
      </c>
      <c r="J53" s="29">
        <v>196</v>
      </c>
      <c r="K53" s="29">
        <v>148</v>
      </c>
      <c r="L53" s="29">
        <v>162</v>
      </c>
      <c r="M53" s="30">
        <f t="shared" si="12"/>
        <v>1020</v>
      </c>
      <c r="N53" s="30">
        <f t="shared" si="13"/>
        <v>6</v>
      </c>
      <c r="O53" s="30">
        <f t="shared" si="14"/>
        <v>170</v>
      </c>
    </row>
    <row r="54" spans="2:15" s="1" customFormat="1" ht="13.9" customHeight="1">
      <c r="B54" s="1" t="str">
        <f>Roster_Selection_Women!AB47&amp;" " &amp; "V "</f>
        <v xml:space="preserve">Cumberland University V </v>
      </c>
      <c r="C54" s="1" t="str">
        <f>Roster_Selection_Women!AD47</f>
        <v>19-6145</v>
      </c>
      <c r="D54" s="1" t="str">
        <f>Roster_Selection_Women!AE47</f>
        <v>Amy Fisher</v>
      </c>
      <c r="E54" s="23"/>
      <c r="F54" s="1" t="str">
        <f>IF(ISERROR(Baker_Scores_Women_Var!E54), " ", IF(Baker_Scores_Women_Var!E54 = "Yes", "Yes", "  "))</f>
        <v xml:space="preserve">  </v>
      </c>
      <c r="G54" s="29">
        <v>0</v>
      </c>
      <c r="H54" s="29">
        <v>0</v>
      </c>
      <c r="I54" s="29">
        <v>108</v>
      </c>
      <c r="J54" s="29">
        <v>0</v>
      </c>
      <c r="K54" s="29">
        <v>159</v>
      </c>
      <c r="L54" s="29">
        <v>132</v>
      </c>
      <c r="M54" s="30">
        <f t="shared" si="12"/>
        <v>399</v>
      </c>
      <c r="N54" s="30">
        <f t="shared" si="13"/>
        <v>3</v>
      </c>
      <c r="O54" s="30">
        <f t="shared" si="14"/>
        <v>133</v>
      </c>
    </row>
    <row r="55" spans="2:15" s="1" customFormat="1" ht="13.9" customHeight="1">
      <c r="B55" s="1" t="str">
        <f>Roster_Selection_Women!AB48&amp;" " &amp; "V "</f>
        <v xml:space="preserve">Cumberland University V </v>
      </c>
      <c r="C55" s="1" t="str">
        <f>Roster_Selection_Women!AD48</f>
        <v>20-33142</v>
      </c>
      <c r="D55" s="1" t="str">
        <f>Roster_Selection_Women!AE48</f>
        <v>Caitlin Law</v>
      </c>
      <c r="E55" s="23"/>
      <c r="F55" s="1" t="str">
        <f>IF(ISERROR(Baker_Scores_Women_Var!E55), " ", IF(Baker_Scores_Women_Var!E55 = "Yes", "Yes", "  "))</f>
        <v xml:space="preserve">  </v>
      </c>
      <c r="G55" s="29">
        <v>125</v>
      </c>
      <c r="H55" s="29">
        <v>125</v>
      </c>
      <c r="I55" s="29">
        <v>125</v>
      </c>
      <c r="J55" s="29">
        <v>156</v>
      </c>
      <c r="K55" s="29">
        <v>147</v>
      </c>
      <c r="L55" s="29">
        <v>201</v>
      </c>
      <c r="M55" s="30">
        <f t="shared" si="12"/>
        <v>879</v>
      </c>
      <c r="N55" s="30">
        <f t="shared" si="13"/>
        <v>6</v>
      </c>
      <c r="O55" s="30">
        <f t="shared" si="14"/>
        <v>146.5</v>
      </c>
    </row>
    <row r="56" spans="2:15" s="1" customFormat="1" ht="13.9" customHeight="1">
      <c r="B56" s="1" t="str">
        <f>Roster_Selection_Women!AB49&amp;" " &amp; "V "</f>
        <v xml:space="preserve">Cumberland University V </v>
      </c>
      <c r="C56" s="1" t="str">
        <f>Roster_Selection_Women!AD49</f>
        <v>15-171287</v>
      </c>
      <c r="D56" s="1" t="str">
        <f>Roster_Selection_Women!AE49</f>
        <v>Hattie Isham</v>
      </c>
      <c r="E56" s="23"/>
      <c r="F56" s="1" t="str">
        <f>IF(ISERROR(Baker_Scores_Women_Var!E56), " ", IF(Baker_Scores_Women_Var!E56 = "Yes", "Yes", "  "))</f>
        <v xml:space="preserve">  </v>
      </c>
      <c r="G56" s="29">
        <v>170</v>
      </c>
      <c r="H56" s="29">
        <v>168</v>
      </c>
      <c r="I56" s="29">
        <v>162</v>
      </c>
      <c r="J56" s="29">
        <v>162</v>
      </c>
      <c r="K56" s="29">
        <v>178</v>
      </c>
      <c r="L56" s="29">
        <v>112</v>
      </c>
      <c r="M56" s="30">
        <f t="shared" si="12"/>
        <v>952</v>
      </c>
      <c r="N56" s="30">
        <f t="shared" si="13"/>
        <v>6</v>
      </c>
      <c r="O56" s="30">
        <f t="shared" si="14"/>
        <v>158.66666666666666</v>
      </c>
    </row>
    <row r="57" spans="2:15" s="1" customFormat="1" ht="13.9" customHeight="1">
      <c r="B57" s="1" t="str">
        <f>Roster_Selection_Women!AB50&amp;" " &amp; "V "</f>
        <v xml:space="preserve">Cumberland University V </v>
      </c>
      <c r="C57" s="1" t="str">
        <f>Roster_Selection_Women!AD50</f>
        <v>16-146368</v>
      </c>
      <c r="D57" s="1" t="str">
        <f>Roster_Selection_Women!AE50</f>
        <v>Kelci Young</v>
      </c>
      <c r="E57" s="23"/>
      <c r="F57" s="1" t="str">
        <f>IF(ISERROR(Baker_Scores_Women_Var!E57), " ", IF(Baker_Scores_Women_Var!E57 = "Yes", "Yes", "  "))</f>
        <v xml:space="preserve">  </v>
      </c>
      <c r="G57" s="29">
        <v>161</v>
      </c>
      <c r="H57" s="29">
        <v>122</v>
      </c>
      <c r="I57" s="29">
        <v>0</v>
      </c>
      <c r="J57" s="29">
        <v>170</v>
      </c>
      <c r="K57" s="29">
        <v>144</v>
      </c>
      <c r="L57" s="29">
        <v>146</v>
      </c>
      <c r="M57" s="30">
        <f t="shared" si="12"/>
        <v>743</v>
      </c>
      <c r="N57" s="30">
        <f t="shared" si="13"/>
        <v>5</v>
      </c>
      <c r="O57" s="30">
        <f t="shared" si="14"/>
        <v>148.6</v>
      </c>
    </row>
    <row r="58" spans="2:15" s="1" customFormat="1" ht="13.9" customHeight="1">
      <c r="B58" s="1" t="str">
        <f>Roster_Selection_Women!AB51&amp;" " &amp; "V "</f>
        <v xml:space="preserve">Cumberland University V </v>
      </c>
      <c r="C58" s="1" t="str">
        <f>Roster_Selection_Women!AD51</f>
        <v>18-2644</v>
      </c>
      <c r="D58" s="1" t="str">
        <f>Roster_Selection_Women!AE51</f>
        <v>Skyann Wiley</v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30">
        <f t="shared" si="12"/>
        <v>0</v>
      </c>
      <c r="N58" s="30">
        <f t="shared" si="13"/>
        <v>0</v>
      </c>
      <c r="O58" s="30">
        <f t="shared" si="14"/>
        <v>0</v>
      </c>
    </row>
    <row r="59" spans="2:15" s="1" customFormat="1" ht="13.9" customHeight="1">
      <c r="B59" s="1" t="s">
        <v>743</v>
      </c>
      <c r="C59" s="28" t="s">
        <v>110</v>
      </c>
      <c r="D59" s="23" t="s">
        <v>110</v>
      </c>
      <c r="E59" s="23"/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743</v>
      </c>
      <c r="C60" s="28" t="s">
        <v>110</v>
      </c>
      <c r="D60" s="23" t="s">
        <v>110</v>
      </c>
      <c r="E60" s="23"/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743</v>
      </c>
      <c r="C61" s="28" t="s">
        <v>110</v>
      </c>
      <c r="D61" s="23" t="s">
        <v>110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749</v>
      </c>
      <c r="H62" s="30">
        <f t="shared" si="15"/>
        <v>700</v>
      </c>
      <c r="I62" s="30">
        <f t="shared" si="15"/>
        <v>695</v>
      </c>
      <c r="J62" s="30">
        <f t="shared" si="15"/>
        <v>797</v>
      </c>
      <c r="K62" s="30">
        <f t="shared" si="15"/>
        <v>776</v>
      </c>
      <c r="L62" s="30">
        <f t="shared" si="15"/>
        <v>753</v>
      </c>
      <c r="M62" s="34">
        <f t="shared" si="15"/>
        <v>4470</v>
      </c>
      <c r="N62" s="34">
        <f t="shared" si="15"/>
        <v>30</v>
      </c>
    </row>
    <row r="63" spans="2:15" s="1" customFormat="1" ht="13.9" customHeight="1"/>
    <row r="64" spans="2:15" s="1" customFormat="1" ht="13.9" customHeight="1">
      <c r="B64" s="1" t="str">
        <f>Roster_Selection_Women!AB55&amp;" " &amp; "V "</f>
        <v xml:space="preserve">Lindsey Wilson College V </v>
      </c>
      <c r="C64" s="1" t="str">
        <f>Roster_Selection_Women!AD55</f>
        <v>11-400274</v>
      </c>
      <c r="D64" s="1" t="str">
        <f>Roster_Selection_Women!AE55</f>
        <v>Anna Etherington</v>
      </c>
      <c r="E64" s="23"/>
      <c r="F64" s="1" t="str">
        <f>IF(ISERROR(Baker_Scores_Women_Var!E64), " ", IF(Baker_Scores_Women_Var!E64 = "Yes", "Yes", "  "))</f>
        <v xml:space="preserve">  </v>
      </c>
      <c r="G64" s="29">
        <v>146</v>
      </c>
      <c r="H64" s="29">
        <v>155</v>
      </c>
      <c r="I64" s="29">
        <v>236</v>
      </c>
      <c r="J64" s="29">
        <v>167</v>
      </c>
      <c r="K64" s="29">
        <v>125</v>
      </c>
      <c r="L64" s="29">
        <v>148</v>
      </c>
      <c r="M64" s="30">
        <f t="shared" ref="M64:M74" si="16">SUM(G64:L64)</f>
        <v>977</v>
      </c>
      <c r="N64" s="30">
        <f t="shared" ref="N64:N74" si="17">COUNTIF(G64:L64, "&gt;0" )</f>
        <v>6</v>
      </c>
      <c r="O64" s="30">
        <f t="shared" ref="O64:O74" si="18">IF(N64=0,0,M64/N64)</f>
        <v>162.83333333333334</v>
      </c>
    </row>
    <row r="65" spans="2:15" s="1" customFormat="1" ht="13.9" customHeight="1">
      <c r="B65" s="1" t="str">
        <f>Roster_Selection_Women!AB56&amp;" " &amp; "V "</f>
        <v xml:space="preserve">Lindsey Wilson College V </v>
      </c>
      <c r="C65" s="1" t="str">
        <f>Roster_Selection_Women!AD56</f>
        <v>7914-10910</v>
      </c>
      <c r="D65" s="1" t="str">
        <f>Roster_Selection_Women!AE56</f>
        <v>Brooklynne Carroll</v>
      </c>
      <c r="E65" s="23"/>
      <c r="F65" s="1" t="str">
        <f>IF(ISERROR(Baker_Scores_Women_Var!E65), " ", IF(Baker_Scores_Women_Var!E65 = "Yes", "Yes", "  "))</f>
        <v xml:space="preserve">  </v>
      </c>
      <c r="G65" s="29">
        <v>200</v>
      </c>
      <c r="H65" s="29">
        <v>119</v>
      </c>
      <c r="I65" s="29">
        <v>122</v>
      </c>
      <c r="J65" s="29">
        <v>123</v>
      </c>
      <c r="K65" s="29">
        <v>174</v>
      </c>
      <c r="L65" s="29">
        <v>170</v>
      </c>
      <c r="M65" s="30">
        <f t="shared" si="16"/>
        <v>908</v>
      </c>
      <c r="N65" s="30">
        <f t="shared" si="17"/>
        <v>6</v>
      </c>
      <c r="O65" s="30">
        <f t="shared" si="18"/>
        <v>151.33333333333334</v>
      </c>
    </row>
    <row r="66" spans="2:15" s="1" customFormat="1" ht="13.9" customHeight="1">
      <c r="B66" s="1" t="str">
        <f>Roster_Selection_Women!AB57&amp;" " &amp; "V "</f>
        <v xml:space="preserve">Lindsey Wilson College V </v>
      </c>
      <c r="C66" s="1" t="str">
        <f>Roster_Selection_Women!AD57</f>
        <v>19-20112</v>
      </c>
      <c r="D66" s="1" t="str">
        <f>Roster_Selection_Women!AE57</f>
        <v>Haven Crawford</v>
      </c>
      <c r="E66" s="23"/>
      <c r="F66" s="1" t="str">
        <f>IF(ISERROR(Baker_Scores_Women_Var!E66), " ", IF(Baker_Scores_Women_Var!E66 = "Yes", "Yes", "  "))</f>
        <v xml:space="preserve">  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30">
        <f t="shared" si="16"/>
        <v>0</v>
      </c>
      <c r="N66" s="30">
        <f t="shared" si="17"/>
        <v>0</v>
      </c>
      <c r="O66" s="30">
        <f t="shared" si="18"/>
        <v>0</v>
      </c>
    </row>
    <row r="67" spans="2:15" s="1" customFormat="1" ht="13.9" customHeight="1">
      <c r="B67" s="1" t="str">
        <f>Roster_Selection_Women!AB58&amp;" " &amp; "V "</f>
        <v xml:space="preserve">Lindsey Wilson College V </v>
      </c>
      <c r="C67" s="1" t="str">
        <f>Roster_Selection_Women!AD58</f>
        <v>5923-184</v>
      </c>
      <c r="D67" s="1" t="str">
        <f>Roster_Selection_Women!AE58</f>
        <v>Jacqueline Oliphant</v>
      </c>
      <c r="E67" s="23"/>
      <c r="F67" s="1" t="str">
        <f>IF(ISERROR(Baker_Scores_Women_Var!E67), " ", IF(Baker_Scores_Women_Var!E67 = "Yes", "Yes", "  "))</f>
        <v xml:space="preserve">  </v>
      </c>
      <c r="G67" s="29">
        <v>217</v>
      </c>
      <c r="H67" s="29">
        <v>175</v>
      </c>
      <c r="I67" s="29">
        <v>201</v>
      </c>
      <c r="J67" s="29">
        <v>189</v>
      </c>
      <c r="K67" s="29">
        <v>194</v>
      </c>
      <c r="L67" s="29">
        <v>144</v>
      </c>
      <c r="M67" s="30">
        <f t="shared" si="16"/>
        <v>1120</v>
      </c>
      <c r="N67" s="30">
        <f t="shared" si="17"/>
        <v>6</v>
      </c>
      <c r="O67" s="30">
        <f t="shared" si="18"/>
        <v>186.66666666666666</v>
      </c>
    </row>
    <row r="68" spans="2:15" s="1" customFormat="1" ht="13.9" customHeight="1">
      <c r="B68" s="1" t="str">
        <f>Roster_Selection_Women!AB59&amp;" " &amp; "V "</f>
        <v xml:space="preserve">Lindsey Wilson College V </v>
      </c>
      <c r="C68" s="1" t="str">
        <f>Roster_Selection_Women!AD59</f>
        <v>11-62410</v>
      </c>
      <c r="D68" s="1" t="str">
        <f>Roster_Selection_Women!AE59</f>
        <v>Madelin Zubricky</v>
      </c>
      <c r="E68" s="23"/>
      <c r="F68" s="1" t="str">
        <f>IF(ISERROR(Baker_Scores_Women_Var!E68), " ", IF(Baker_Scores_Women_Var!E68 = "Yes", "Yes", "  "))</f>
        <v xml:space="preserve">  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30">
        <f t="shared" si="16"/>
        <v>0</v>
      </c>
      <c r="N68" s="30">
        <f t="shared" si="17"/>
        <v>0</v>
      </c>
      <c r="O68" s="30">
        <f t="shared" si="18"/>
        <v>0</v>
      </c>
    </row>
    <row r="69" spans="2:15" s="1" customFormat="1" ht="13.9" customHeight="1">
      <c r="B69" s="1" t="str">
        <f>Roster_Selection_Women!AB60&amp;" " &amp; "V "</f>
        <v xml:space="preserve">Lindsey Wilson College V </v>
      </c>
      <c r="C69" s="1" t="str">
        <f>Roster_Selection_Women!AD60</f>
        <v>7914-3279</v>
      </c>
      <c r="D69" s="1" t="str">
        <f>Roster_Selection_Women!AE60</f>
        <v>Madeline Cain</v>
      </c>
      <c r="E69" s="23"/>
      <c r="F69" s="1" t="str">
        <f>IF(ISERROR(Baker_Scores_Women_Var!E69), " ", IF(Baker_Scores_Women_Var!E69 = "Yes", "Yes", "  "))</f>
        <v xml:space="preserve">  </v>
      </c>
      <c r="G69" s="29">
        <v>109</v>
      </c>
      <c r="H69" s="29">
        <v>156</v>
      </c>
      <c r="I69" s="29">
        <v>187</v>
      </c>
      <c r="J69" s="29">
        <v>148</v>
      </c>
      <c r="K69" s="29">
        <v>140</v>
      </c>
      <c r="L69" s="29">
        <v>163</v>
      </c>
      <c r="M69" s="30">
        <f t="shared" si="16"/>
        <v>903</v>
      </c>
      <c r="N69" s="30">
        <f t="shared" si="17"/>
        <v>6</v>
      </c>
      <c r="O69" s="30">
        <f t="shared" si="18"/>
        <v>150.5</v>
      </c>
    </row>
    <row r="70" spans="2:15" s="1" customFormat="1" ht="13.9" customHeight="1">
      <c r="B70" s="1" t="str">
        <f>Roster_Selection_Women!AB61&amp;" " &amp; "V "</f>
        <v xml:space="preserve">Lindsey Wilson College V </v>
      </c>
      <c r="C70" s="1" t="str">
        <f>Roster_Selection_Women!AD61</f>
        <v>17-82462</v>
      </c>
      <c r="D70" s="1" t="str">
        <f>Roster_Selection_Women!AE61</f>
        <v>Tara Manis</v>
      </c>
      <c r="E70" s="23"/>
      <c r="F70" s="1" t="str">
        <f>IF(ISERROR(Baker_Scores_Women_Var!E70), " ", IF(Baker_Scores_Women_Var!E70 = "Yes", "Yes", "  "))</f>
        <v xml:space="preserve">  </v>
      </c>
      <c r="G70" s="29">
        <v>146</v>
      </c>
      <c r="H70" s="29">
        <v>139</v>
      </c>
      <c r="I70" s="29">
        <v>179</v>
      </c>
      <c r="J70" s="29">
        <v>165</v>
      </c>
      <c r="K70" s="29">
        <v>181</v>
      </c>
      <c r="L70" s="29">
        <v>154</v>
      </c>
      <c r="M70" s="30">
        <f t="shared" si="16"/>
        <v>964</v>
      </c>
      <c r="N70" s="30">
        <f t="shared" si="17"/>
        <v>6</v>
      </c>
      <c r="O70" s="30">
        <f t="shared" si="18"/>
        <v>160.66666666666666</v>
      </c>
    </row>
    <row r="71" spans="2:15" s="1" customFormat="1" ht="13.9" customHeight="1">
      <c r="B71" s="1" t="str">
        <f>Roster_Selection_Women!AB62&amp;" " &amp; "V "</f>
        <v xml:space="preserve"> V </v>
      </c>
      <c r="C71" s="1" t="str">
        <f>Roster_Selection_Women!AD62</f>
        <v/>
      </c>
      <c r="D71" s="1" t="str">
        <f>Roster_Selection_Women!AE62</f>
        <v/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</row>
    <row r="72" spans="2:15" s="1" customFormat="1" ht="13.9" customHeight="1">
      <c r="B72" s="1" t="s">
        <v>745</v>
      </c>
      <c r="C72" s="28" t="s">
        <v>110</v>
      </c>
      <c r="D72" s="23" t="s">
        <v>110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745</v>
      </c>
      <c r="C73" s="28" t="s">
        <v>110</v>
      </c>
      <c r="D73" s="23" t="s">
        <v>110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745</v>
      </c>
      <c r="C74" s="28" t="s">
        <v>110</v>
      </c>
      <c r="D74" s="23" t="s">
        <v>110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818</v>
      </c>
      <c r="H75" s="30">
        <f t="shared" si="19"/>
        <v>744</v>
      </c>
      <c r="I75" s="30">
        <f t="shared" si="19"/>
        <v>925</v>
      </c>
      <c r="J75" s="30">
        <f t="shared" si="19"/>
        <v>792</v>
      </c>
      <c r="K75" s="30">
        <f t="shared" si="19"/>
        <v>814</v>
      </c>
      <c r="L75" s="30">
        <f t="shared" si="19"/>
        <v>779</v>
      </c>
      <c r="M75" s="34">
        <f t="shared" si="19"/>
        <v>4872</v>
      </c>
      <c r="N75" s="34">
        <f t="shared" si="19"/>
        <v>30</v>
      </c>
    </row>
    <row r="76" spans="2:15" s="1" customFormat="1" ht="13.9" customHeight="1"/>
    <row r="77" spans="2:15" s="1" customFormat="1" ht="13.9" customHeight="1">
      <c r="B77" s="1" t="str">
        <f>Roster_Selection_Women!AB63&amp;" " &amp; "V "</f>
        <v xml:space="preserve">Marian University (IN) V </v>
      </c>
      <c r="C77" s="1" t="str">
        <f>Roster_Selection_Women!AD63</f>
        <v>17-101194</v>
      </c>
      <c r="D77" s="1" t="str">
        <f>Roster_Selection_Women!AE63</f>
        <v>Alexa Pangonas</v>
      </c>
      <c r="E77" s="23"/>
      <c r="F77" s="1" t="str">
        <f>IF(ISERROR(Baker_Scores_Women_Var!E77), " ", IF(Baker_Scores_Women_Var!E77 = "Yes", "Yes", "  "))</f>
        <v xml:space="preserve">  </v>
      </c>
      <c r="G77" s="29">
        <v>0</v>
      </c>
      <c r="H77" s="29">
        <v>181</v>
      </c>
      <c r="I77" s="29">
        <v>0</v>
      </c>
      <c r="J77" s="29">
        <v>0</v>
      </c>
      <c r="K77" s="29">
        <v>166</v>
      </c>
      <c r="L77" s="29">
        <v>175</v>
      </c>
      <c r="M77" s="30">
        <f t="shared" ref="M77:M87" si="20">SUM(G77:L77)</f>
        <v>522</v>
      </c>
      <c r="N77" s="30">
        <f t="shared" ref="N77:N87" si="21">COUNTIF(G77:L77, "&gt;0" )</f>
        <v>3</v>
      </c>
      <c r="O77" s="30">
        <f t="shared" ref="O77:O87" si="22">IF(N77=0,0,M77/N77)</f>
        <v>174</v>
      </c>
    </row>
    <row r="78" spans="2:15" s="1" customFormat="1" ht="13.9" customHeight="1">
      <c r="B78" s="1" t="str">
        <f>Roster_Selection_Women!AB64&amp;" " &amp; "V "</f>
        <v xml:space="preserve">Marian University (IN) V </v>
      </c>
      <c r="C78" s="1" t="str">
        <f>Roster_Selection_Women!AD64</f>
        <v>11-718299</v>
      </c>
      <c r="D78" s="1" t="str">
        <f>Roster_Selection_Women!AE64</f>
        <v>Allison Stump</v>
      </c>
      <c r="E78" s="23"/>
      <c r="F78" s="1" t="str">
        <f>IF(ISERROR(Baker_Scores_Women_Var!E78), " ", IF(Baker_Scores_Women_Var!E78 = "Yes", "Yes", "  "))</f>
        <v xml:space="preserve">  </v>
      </c>
      <c r="G78" s="29">
        <v>160</v>
      </c>
      <c r="H78" s="29">
        <v>187</v>
      </c>
      <c r="I78" s="29">
        <v>189</v>
      </c>
      <c r="J78" s="29">
        <v>184</v>
      </c>
      <c r="K78" s="29">
        <v>145</v>
      </c>
      <c r="L78" s="29">
        <v>184</v>
      </c>
      <c r="M78" s="30">
        <f t="shared" si="20"/>
        <v>1049</v>
      </c>
      <c r="N78" s="30">
        <f t="shared" si="21"/>
        <v>6</v>
      </c>
      <c r="O78" s="30">
        <f t="shared" si="22"/>
        <v>174.83333333333334</v>
      </c>
    </row>
    <row r="79" spans="2:15" s="1" customFormat="1" ht="13.9" customHeight="1">
      <c r="B79" s="1" t="str">
        <f>Roster_Selection_Women!AB65&amp;" " &amp; "V "</f>
        <v xml:space="preserve">Marian University (IN) V </v>
      </c>
      <c r="C79" s="1" t="str">
        <f>Roster_Selection_Women!AD65</f>
        <v>15-188086</v>
      </c>
      <c r="D79" s="1" t="str">
        <f>Roster_Selection_Women!AE65</f>
        <v>Cara Campbell</v>
      </c>
      <c r="E79" s="23"/>
      <c r="F79" s="1" t="str">
        <f>IF(ISERROR(Baker_Scores_Women_Var!E79), " ", IF(Baker_Scores_Women_Var!E79 = "Yes", "Yes", "  "))</f>
        <v xml:space="preserve">  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30">
        <f t="shared" si="20"/>
        <v>0</v>
      </c>
      <c r="N79" s="30">
        <f t="shared" si="21"/>
        <v>0</v>
      </c>
      <c r="O79" s="30">
        <f t="shared" si="22"/>
        <v>0</v>
      </c>
    </row>
    <row r="80" spans="2:15" s="1" customFormat="1" ht="13.9" customHeight="1">
      <c r="B80" s="1" t="str">
        <f>Roster_Selection_Women!AB66&amp;" " &amp; "V "</f>
        <v xml:space="preserve">Marian University (IN) V </v>
      </c>
      <c r="C80" s="1" t="str">
        <f>Roster_Selection_Women!AD66</f>
        <v>11-722225</v>
      </c>
      <c r="D80" s="1" t="str">
        <f>Roster_Selection_Women!AE66</f>
        <v>Catie Wallace</v>
      </c>
      <c r="E80" s="23"/>
      <c r="F80" s="1" t="str">
        <f>IF(ISERROR(Baker_Scores_Women_Var!E80), " ", IF(Baker_Scores_Women_Var!E80 = "Yes", "Yes", "  "))</f>
        <v xml:space="preserve">  </v>
      </c>
      <c r="G80" s="29">
        <v>206</v>
      </c>
      <c r="H80" s="29">
        <v>173</v>
      </c>
      <c r="I80" s="29">
        <v>125</v>
      </c>
      <c r="J80" s="29">
        <v>0</v>
      </c>
      <c r="K80" s="29">
        <v>0</v>
      </c>
      <c r="L80" s="29">
        <v>0</v>
      </c>
      <c r="M80" s="30">
        <f t="shared" si="20"/>
        <v>504</v>
      </c>
      <c r="N80" s="30">
        <f t="shared" si="21"/>
        <v>3</v>
      </c>
      <c r="O80" s="30">
        <f t="shared" si="22"/>
        <v>168</v>
      </c>
    </row>
    <row r="81" spans="2:15" s="1" customFormat="1" ht="13.9" customHeight="1">
      <c r="B81" s="1" t="str">
        <f>Roster_Selection_Women!AB67&amp;" " &amp; "V "</f>
        <v xml:space="preserve">Marian University (IN) V </v>
      </c>
      <c r="C81" s="1" t="str">
        <f>Roster_Selection_Women!AD67</f>
        <v>11-563105</v>
      </c>
      <c r="D81" s="1" t="str">
        <f>Roster_Selection_Women!AE67</f>
        <v>Kristin Hosea</v>
      </c>
      <c r="E81" s="23"/>
      <c r="F81" s="1" t="str">
        <f>IF(ISERROR(Baker_Scores_Women_Var!E81), " ", IF(Baker_Scores_Women_Var!E81 = "Yes", "Yes", "  "))</f>
        <v xml:space="preserve">  </v>
      </c>
      <c r="G81" s="29">
        <v>140</v>
      </c>
      <c r="H81" s="29">
        <v>0</v>
      </c>
      <c r="I81" s="29">
        <v>180</v>
      </c>
      <c r="J81" s="29">
        <v>228</v>
      </c>
      <c r="K81" s="29">
        <v>167</v>
      </c>
      <c r="L81" s="29">
        <v>146</v>
      </c>
      <c r="M81" s="30">
        <f t="shared" si="20"/>
        <v>861</v>
      </c>
      <c r="N81" s="30">
        <f t="shared" si="21"/>
        <v>5</v>
      </c>
      <c r="O81" s="30">
        <f t="shared" si="22"/>
        <v>172.2</v>
      </c>
    </row>
    <row r="82" spans="2:15" s="1" customFormat="1" ht="13.9" customHeight="1">
      <c r="B82" s="1" t="str">
        <f>Roster_Selection_Women!AB68&amp;" " &amp; "V "</f>
        <v xml:space="preserve">Marian University (IN) V </v>
      </c>
      <c r="C82" s="1" t="str">
        <f>Roster_Selection_Women!AD68</f>
        <v>11-633329</v>
      </c>
      <c r="D82" s="1" t="str">
        <f>Roster_Selection_Women!AE68</f>
        <v>Kylie Case</v>
      </c>
      <c r="E82" s="23"/>
      <c r="F82" s="1" t="str">
        <f>IF(ISERROR(Baker_Scores_Women_Var!E82), " ", IF(Baker_Scores_Women_Var!E82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147</v>
      </c>
      <c r="K82" s="29">
        <v>155</v>
      </c>
      <c r="L82" s="29">
        <v>153</v>
      </c>
      <c r="M82" s="30">
        <f t="shared" si="20"/>
        <v>455</v>
      </c>
      <c r="N82" s="30">
        <f t="shared" si="21"/>
        <v>3</v>
      </c>
      <c r="O82" s="30">
        <f t="shared" si="22"/>
        <v>151.66666666666666</v>
      </c>
    </row>
    <row r="83" spans="2:15" s="1" customFormat="1" ht="13.9" customHeight="1">
      <c r="B83" s="1" t="str">
        <f>Roster_Selection_Women!AB69&amp;" " &amp; "V "</f>
        <v xml:space="preserve">Marian University (IN) V </v>
      </c>
      <c r="C83" s="1" t="str">
        <f>Roster_Selection_Women!AD69</f>
        <v>11-757093</v>
      </c>
      <c r="D83" s="1" t="str">
        <f>Roster_Selection_Women!AE69</f>
        <v>Madison Woodmansee</v>
      </c>
      <c r="E83" s="23"/>
      <c r="F83" s="1" t="str">
        <f>IF(ISERROR(Baker_Scores_Women_Var!E83), " ", IF(Baker_Scores_Women_Var!E83 = "Yes", "Yes", "  "))</f>
        <v xml:space="preserve">  </v>
      </c>
      <c r="G83" s="29">
        <v>172</v>
      </c>
      <c r="H83" s="29">
        <v>183</v>
      </c>
      <c r="I83" s="29">
        <v>164</v>
      </c>
      <c r="J83" s="29">
        <v>116</v>
      </c>
      <c r="K83" s="29">
        <v>0</v>
      </c>
      <c r="L83" s="29">
        <v>0</v>
      </c>
      <c r="M83" s="30">
        <f t="shared" si="20"/>
        <v>635</v>
      </c>
      <c r="N83" s="30">
        <f t="shared" si="21"/>
        <v>4</v>
      </c>
      <c r="O83" s="30">
        <f t="shared" si="22"/>
        <v>158.75</v>
      </c>
    </row>
    <row r="84" spans="2:15" s="1" customFormat="1" ht="13.9" customHeight="1">
      <c r="B84" s="1" t="str">
        <f>Roster_Selection_Women!AB70&amp;" " &amp; "V "</f>
        <v xml:space="preserve">Marian University (IN) V </v>
      </c>
      <c r="C84" s="1" t="str">
        <f>Roster_Selection_Women!AD70</f>
        <v>8754-9597</v>
      </c>
      <c r="D84" s="1" t="str">
        <f>Roster_Selection_Women!AE70</f>
        <v>Rebekah Dearing</v>
      </c>
      <c r="E84" s="23"/>
      <c r="F84" s="1" t="str">
        <f>IF(ISERROR(Baker_Scores_Women_Var!E84), " ", IF(Baker_Scores_Women_Var!E84 = "Yes", "Yes", "  "))</f>
        <v xml:space="preserve">  </v>
      </c>
      <c r="G84" s="29">
        <v>157</v>
      </c>
      <c r="H84" s="29">
        <v>177</v>
      </c>
      <c r="I84" s="29">
        <v>232</v>
      </c>
      <c r="J84" s="29">
        <v>190</v>
      </c>
      <c r="K84" s="29">
        <v>221</v>
      </c>
      <c r="L84" s="29">
        <v>204</v>
      </c>
      <c r="M84" s="30">
        <f t="shared" si="20"/>
        <v>1181</v>
      </c>
      <c r="N84" s="30">
        <f t="shared" si="21"/>
        <v>6</v>
      </c>
      <c r="O84" s="30">
        <f t="shared" si="22"/>
        <v>196.83333333333334</v>
      </c>
    </row>
    <row r="85" spans="2:15" s="1" customFormat="1" ht="13.9" customHeight="1">
      <c r="B85" s="1" t="s">
        <v>746</v>
      </c>
      <c r="C85" s="28" t="s">
        <v>110</v>
      </c>
      <c r="D85" s="23" t="s">
        <v>110</v>
      </c>
      <c r="E85" s="23"/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746</v>
      </c>
      <c r="C86" s="28" t="s">
        <v>110</v>
      </c>
      <c r="D86" s="23" t="s">
        <v>110</v>
      </c>
      <c r="E86" s="23"/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746</v>
      </c>
      <c r="C87" s="28" t="s">
        <v>110</v>
      </c>
      <c r="D87" s="23" t="s">
        <v>110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835</v>
      </c>
      <c r="H88" s="30">
        <f t="shared" si="23"/>
        <v>901</v>
      </c>
      <c r="I88" s="30">
        <f t="shared" si="23"/>
        <v>890</v>
      </c>
      <c r="J88" s="30">
        <f t="shared" si="23"/>
        <v>865</v>
      </c>
      <c r="K88" s="30">
        <f t="shared" si="23"/>
        <v>854</v>
      </c>
      <c r="L88" s="30">
        <f t="shared" si="23"/>
        <v>862</v>
      </c>
      <c r="M88" s="34">
        <f t="shared" si="23"/>
        <v>5207</v>
      </c>
      <c r="N88" s="34">
        <f t="shared" si="23"/>
        <v>30</v>
      </c>
    </row>
    <row r="89" spans="2:15" s="1" customFormat="1" ht="13.9" customHeight="1"/>
    <row r="90" spans="2:15" s="1" customFormat="1" ht="13.9" customHeight="1">
      <c r="B90" s="1" t="str">
        <f>Roster_Selection_Women!AB71&amp;" " &amp; "V "</f>
        <v xml:space="preserve">Martin Methodist College V </v>
      </c>
      <c r="C90" s="1" t="str">
        <f>Roster_Selection_Women!AD71</f>
        <v>6309-4228</v>
      </c>
      <c r="D90" s="1" t="str">
        <f>Roster_Selection_Women!AE71</f>
        <v>Emily Crone</v>
      </c>
      <c r="E90" s="23"/>
      <c r="F90" s="1" t="str">
        <f>IF(ISERROR(Baker_Scores_Women_Var!E90), " ", IF(Baker_Scores_Women_Var!E90 = "Yes", "Yes", "  "))</f>
        <v xml:space="preserve">  </v>
      </c>
      <c r="G90" s="29">
        <v>145</v>
      </c>
      <c r="H90" s="29">
        <v>0</v>
      </c>
      <c r="I90" s="29">
        <v>182</v>
      </c>
      <c r="J90" s="29">
        <v>175</v>
      </c>
      <c r="K90" s="29">
        <v>131</v>
      </c>
      <c r="L90" s="29">
        <v>0</v>
      </c>
      <c r="M90" s="30">
        <f t="shared" ref="M90:M100" si="24">SUM(G90:L90)</f>
        <v>633</v>
      </c>
      <c r="N90" s="30">
        <f t="shared" ref="N90:N100" si="25">COUNTIF(G90:L90, "&gt;0" )</f>
        <v>4</v>
      </c>
      <c r="O90" s="30">
        <f t="shared" ref="O90:O100" si="26">IF(N90=0,0,M90/N90)</f>
        <v>158.25</v>
      </c>
    </row>
    <row r="91" spans="2:15" s="1" customFormat="1" ht="13.9" customHeight="1">
      <c r="B91" s="1" t="str">
        <f>Roster_Selection_Women!AB72&amp;" " &amp; "V "</f>
        <v xml:space="preserve">Martin Methodist College V </v>
      </c>
      <c r="C91" s="1" t="str">
        <f>Roster_Selection_Women!AD72</f>
        <v>15-197213</v>
      </c>
      <c r="D91" s="1" t="str">
        <f>Roster_Selection_Women!AE72</f>
        <v>Hannah Carbocci</v>
      </c>
      <c r="E91" s="23"/>
      <c r="F91" s="1" t="str">
        <f>IF(ISERROR(Baker_Scores_Women_Var!E91), " ", IF(Baker_Scores_Women_Var!E91 = "Yes", "Yes", "  "))</f>
        <v xml:space="preserve">  </v>
      </c>
      <c r="G91" s="29">
        <v>0</v>
      </c>
      <c r="H91" s="29">
        <v>172</v>
      </c>
      <c r="I91" s="29">
        <v>0</v>
      </c>
      <c r="J91" s="29">
        <v>0</v>
      </c>
      <c r="K91" s="29">
        <v>174</v>
      </c>
      <c r="L91" s="29">
        <v>165</v>
      </c>
      <c r="M91" s="30">
        <f t="shared" si="24"/>
        <v>511</v>
      </c>
      <c r="N91" s="30">
        <f t="shared" si="25"/>
        <v>3</v>
      </c>
      <c r="O91" s="30">
        <f t="shared" si="26"/>
        <v>170.33333333333334</v>
      </c>
    </row>
    <row r="92" spans="2:15" s="1" customFormat="1" ht="13.9" customHeight="1">
      <c r="B92" s="1" t="str">
        <f>Roster_Selection_Women!AB73&amp;" " &amp; "V "</f>
        <v xml:space="preserve">Martin Methodist College V </v>
      </c>
      <c r="C92" s="1" t="str">
        <f>Roster_Selection_Women!AD73</f>
        <v>6504-6040</v>
      </c>
      <c r="D92" s="1" t="str">
        <f>Roster_Selection_Women!AE73</f>
        <v>Heather Gold</v>
      </c>
      <c r="E92" s="23"/>
      <c r="F92" s="1" t="str">
        <f>IF(ISERROR(Baker_Scores_Women_Var!E92), " ", IF(Baker_Scores_Women_Var!E92 = "Yes", "Yes", "  "))</f>
        <v xml:space="preserve">  </v>
      </c>
      <c r="G92" s="29">
        <v>158</v>
      </c>
      <c r="H92" s="29">
        <v>201</v>
      </c>
      <c r="I92" s="29">
        <v>178</v>
      </c>
      <c r="J92" s="29">
        <v>169</v>
      </c>
      <c r="K92" s="29">
        <v>216</v>
      </c>
      <c r="L92" s="29">
        <v>197</v>
      </c>
      <c r="M92" s="30">
        <f t="shared" si="24"/>
        <v>1119</v>
      </c>
      <c r="N92" s="30">
        <f t="shared" si="25"/>
        <v>6</v>
      </c>
      <c r="O92" s="30">
        <f t="shared" si="26"/>
        <v>186.5</v>
      </c>
    </row>
    <row r="93" spans="2:15" s="1" customFormat="1" ht="13.9" customHeight="1">
      <c r="B93" s="1" t="str">
        <f>Roster_Selection_Women!AB74&amp;" " &amp; "V "</f>
        <v xml:space="preserve">Martin Methodist College V </v>
      </c>
      <c r="C93" s="1" t="str">
        <f>Roster_Selection_Women!AD74</f>
        <v>18-101938</v>
      </c>
      <c r="D93" s="1" t="str">
        <f>Roster_Selection_Women!AE74</f>
        <v>Kara Strong</v>
      </c>
      <c r="E93" s="23"/>
      <c r="F93" s="1" t="str">
        <f>IF(ISERROR(Baker_Scores_Women_Var!E93), " ", IF(Baker_Scores_Women_Var!E93 = "Yes", "Yes", "  "))</f>
        <v xml:space="preserve">  </v>
      </c>
      <c r="G93" s="29">
        <v>264</v>
      </c>
      <c r="H93" s="29">
        <v>140</v>
      </c>
      <c r="I93" s="29">
        <v>0</v>
      </c>
      <c r="J93" s="29">
        <v>0</v>
      </c>
      <c r="K93" s="29">
        <v>196</v>
      </c>
      <c r="L93" s="29">
        <v>177</v>
      </c>
      <c r="M93" s="30">
        <f t="shared" si="24"/>
        <v>777</v>
      </c>
      <c r="N93" s="30">
        <f t="shared" si="25"/>
        <v>4</v>
      </c>
      <c r="O93" s="30">
        <f t="shared" si="26"/>
        <v>194.25</v>
      </c>
    </row>
    <row r="94" spans="2:15" s="1" customFormat="1" ht="13.9" customHeight="1">
      <c r="B94" s="1" t="str">
        <f>Roster_Selection_Women!AB75&amp;" " &amp; "V "</f>
        <v xml:space="preserve">Martin Methodist College V </v>
      </c>
      <c r="C94" s="1" t="str">
        <f>Roster_Selection_Women!AD75</f>
        <v>11-73564</v>
      </c>
      <c r="D94" s="1" t="str">
        <f>Roster_Selection_Women!AE75</f>
        <v>Katie Paris</v>
      </c>
      <c r="E94" s="23"/>
      <c r="F94" s="1" t="str">
        <f>IF(ISERROR(Baker_Scores_Women_Var!E94), " ", IF(Baker_Scores_Women_Var!E94 = "Yes", "Yes", "  "))</f>
        <v xml:space="preserve">  </v>
      </c>
      <c r="G94" s="29">
        <v>0</v>
      </c>
      <c r="H94" s="29">
        <v>0</v>
      </c>
      <c r="I94" s="29">
        <v>203</v>
      </c>
      <c r="J94" s="29">
        <v>171</v>
      </c>
      <c r="K94" s="29">
        <v>0</v>
      </c>
      <c r="L94" s="29">
        <v>0</v>
      </c>
      <c r="M94" s="30">
        <f t="shared" si="24"/>
        <v>374</v>
      </c>
      <c r="N94" s="30">
        <f t="shared" si="25"/>
        <v>2</v>
      </c>
      <c r="O94" s="30">
        <f t="shared" si="26"/>
        <v>187</v>
      </c>
    </row>
    <row r="95" spans="2:15" s="1" customFormat="1" ht="13.9" customHeight="1">
      <c r="B95" s="1" t="str">
        <f>Roster_Selection_Women!AB76&amp;" " &amp; "V "</f>
        <v xml:space="preserve">Martin Methodist College V </v>
      </c>
      <c r="C95" s="1" t="str">
        <f>Roster_Selection_Women!AD76</f>
        <v>11-449182</v>
      </c>
      <c r="D95" s="1" t="str">
        <f>Roster_Selection_Women!AE76</f>
        <v>Kayla Berry</v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30">
        <f t="shared" si="24"/>
        <v>0</v>
      </c>
      <c r="N95" s="30">
        <f t="shared" si="25"/>
        <v>0</v>
      </c>
      <c r="O95" s="30">
        <f t="shared" si="26"/>
        <v>0</v>
      </c>
    </row>
    <row r="96" spans="2:15" s="1" customFormat="1" ht="13.9" customHeight="1">
      <c r="B96" s="1" t="str">
        <f>Roster_Selection_Women!AB77&amp;" " &amp; "V "</f>
        <v xml:space="preserve">Martin Methodist College V </v>
      </c>
      <c r="C96" s="1" t="str">
        <f>Roster_Selection_Women!AD77</f>
        <v>11-231894</v>
      </c>
      <c r="D96" s="1" t="str">
        <f>Roster_Selection_Women!AE77</f>
        <v>Lindsay Brown</v>
      </c>
      <c r="E96" s="23"/>
      <c r="F96" s="1" t="str">
        <f>IF(ISERROR(Baker_Scores_Women_Var!E96), " ", IF(Baker_Scores_Women_Var!E96 = "Yes", "Yes", "  "))</f>
        <v xml:space="preserve">  </v>
      </c>
      <c r="G96" s="29">
        <v>235</v>
      </c>
      <c r="H96" s="29">
        <v>223</v>
      </c>
      <c r="I96" s="29">
        <v>180</v>
      </c>
      <c r="J96" s="29">
        <v>183</v>
      </c>
      <c r="K96" s="29">
        <v>182</v>
      </c>
      <c r="L96" s="29">
        <v>217</v>
      </c>
      <c r="M96" s="30">
        <f t="shared" si="24"/>
        <v>1220</v>
      </c>
      <c r="N96" s="30">
        <f t="shared" si="25"/>
        <v>6</v>
      </c>
      <c r="O96" s="30">
        <f t="shared" si="26"/>
        <v>203.33333333333334</v>
      </c>
    </row>
    <row r="97" spans="2:15" s="1" customFormat="1" ht="13.9" customHeight="1">
      <c r="B97" s="1" t="str">
        <f>Roster_Selection_Women!AB78&amp;" " &amp; "V "</f>
        <v xml:space="preserve">Martin Methodist College V </v>
      </c>
      <c r="C97" s="1" t="str">
        <f>Roster_Selection_Women!AD78</f>
        <v>15-183289</v>
      </c>
      <c r="D97" s="1" t="str">
        <f>Roster_Selection_Women!AE78</f>
        <v>Tea' Shutt</v>
      </c>
      <c r="E97" s="23"/>
      <c r="F97" s="1" t="str">
        <f>IF(ISERROR(Baker_Scores_Women_Var!E97), " ", IF(Baker_Scores_Women_Var!E97 = "Yes", "Yes", "  "))</f>
        <v xml:space="preserve">  </v>
      </c>
      <c r="G97" s="29">
        <v>225</v>
      </c>
      <c r="H97" s="29">
        <v>156</v>
      </c>
      <c r="I97" s="29">
        <v>183</v>
      </c>
      <c r="J97" s="29">
        <v>174</v>
      </c>
      <c r="K97" s="29">
        <v>0</v>
      </c>
      <c r="L97" s="29">
        <v>166</v>
      </c>
      <c r="M97" s="30">
        <f t="shared" si="24"/>
        <v>904</v>
      </c>
      <c r="N97" s="30">
        <f t="shared" si="25"/>
        <v>5</v>
      </c>
      <c r="O97" s="30">
        <f t="shared" si="26"/>
        <v>180.8</v>
      </c>
    </row>
    <row r="98" spans="2:15" s="1" customFormat="1" ht="13.9" customHeight="1">
      <c r="B98" s="1" t="s">
        <v>747</v>
      </c>
      <c r="C98" s="28" t="s">
        <v>110</v>
      </c>
      <c r="D98" s="23" t="s">
        <v>110</v>
      </c>
      <c r="E98" s="23"/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747</v>
      </c>
      <c r="C99" s="28" t="s">
        <v>110</v>
      </c>
      <c r="D99" s="23" t="s">
        <v>110</v>
      </c>
      <c r="E99" s="23"/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747</v>
      </c>
      <c r="C100" s="28" t="s">
        <v>110</v>
      </c>
      <c r="D100" s="23" t="s">
        <v>110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1027</v>
      </c>
      <c r="H101" s="30">
        <f t="shared" si="27"/>
        <v>892</v>
      </c>
      <c r="I101" s="30">
        <f t="shared" si="27"/>
        <v>926</v>
      </c>
      <c r="J101" s="30">
        <f t="shared" si="27"/>
        <v>872</v>
      </c>
      <c r="K101" s="30">
        <f t="shared" si="27"/>
        <v>899</v>
      </c>
      <c r="L101" s="30">
        <f t="shared" si="27"/>
        <v>922</v>
      </c>
      <c r="M101" s="34">
        <f t="shared" si="27"/>
        <v>5538</v>
      </c>
      <c r="N101" s="34">
        <f t="shared" si="27"/>
        <v>30</v>
      </c>
    </row>
    <row r="102" spans="2:15" s="1" customFormat="1" ht="13.9" customHeight="1"/>
    <row r="103" spans="2:15" s="1" customFormat="1" ht="13.9" customHeight="1">
      <c r="B103" s="1" t="str">
        <f>Roster_Selection_Women!AB85&amp;" " &amp; "V "</f>
        <v xml:space="preserve">Midway University V </v>
      </c>
      <c r="C103" s="1" t="str">
        <f>Roster_Selection_Women!AD85</f>
        <v>8596-26825</v>
      </c>
      <c r="D103" s="1" t="str">
        <f>Roster_Selection_Women!AE85</f>
        <v>Afton Lords</v>
      </c>
      <c r="E103" s="23"/>
      <c r="F103" s="1" t="str">
        <f>IF(ISERROR(Baker_Scores_Women_Var!E103), " ", IF(Baker_Scores_Women_Var!E103 = "Yes", "Yes", "  "))</f>
        <v xml:space="preserve">  </v>
      </c>
      <c r="G103" s="29">
        <v>212</v>
      </c>
      <c r="H103" s="29">
        <v>199</v>
      </c>
      <c r="I103" s="29">
        <v>154</v>
      </c>
      <c r="J103" s="29">
        <v>158</v>
      </c>
      <c r="K103" s="29">
        <v>145</v>
      </c>
      <c r="L103" s="29">
        <v>118</v>
      </c>
      <c r="M103" s="30">
        <f t="shared" ref="M103:M113" si="28">SUM(G103:L103)</f>
        <v>986</v>
      </c>
      <c r="N103" s="30">
        <f t="shared" ref="N103:N113" si="29">COUNTIF(G103:L103, "&gt;0" )</f>
        <v>6</v>
      </c>
      <c r="O103" s="30">
        <f t="shared" ref="O103:O113" si="30">IF(N103=0,0,M103/N103)</f>
        <v>164.33333333333334</v>
      </c>
    </row>
    <row r="104" spans="2:15" s="1" customFormat="1" ht="13.9" customHeight="1">
      <c r="B104" s="1" t="str">
        <f>Roster_Selection_Women!AB86&amp;" " &amp; "V "</f>
        <v xml:space="preserve">Midway University V </v>
      </c>
      <c r="C104" s="1" t="str">
        <f>Roster_Selection_Women!AD86</f>
        <v>15-191883</v>
      </c>
      <c r="D104" s="1" t="str">
        <f>Roster_Selection_Women!AE86</f>
        <v>Ashley Smith</v>
      </c>
      <c r="E104" s="23"/>
      <c r="F104" s="1" t="str">
        <f>IF(ISERROR(Baker_Scores_Women_Var!E104), " ", IF(Baker_Scores_Women_Var!E104 = "Yes", "Yes", "  "))</f>
        <v xml:space="preserve">  </v>
      </c>
      <c r="G104" s="29">
        <v>0</v>
      </c>
      <c r="H104" s="29">
        <v>0</v>
      </c>
      <c r="I104" s="29">
        <v>184</v>
      </c>
      <c r="J104" s="29">
        <v>189</v>
      </c>
      <c r="K104" s="29">
        <v>125</v>
      </c>
      <c r="L104" s="29">
        <v>128</v>
      </c>
      <c r="M104" s="30">
        <f t="shared" si="28"/>
        <v>626</v>
      </c>
      <c r="N104" s="30">
        <f t="shared" si="29"/>
        <v>4</v>
      </c>
      <c r="O104" s="30">
        <f t="shared" si="30"/>
        <v>156.5</v>
      </c>
    </row>
    <row r="105" spans="2:15" s="1" customFormat="1" ht="13.9" customHeight="1">
      <c r="B105" s="1" t="str">
        <f>Roster_Selection_Women!AB87&amp;" " &amp; "V "</f>
        <v xml:space="preserve">Midway University V </v>
      </c>
      <c r="C105" s="1" t="str">
        <f>Roster_Selection_Women!AD87</f>
        <v>16-98425</v>
      </c>
      <c r="D105" s="1" t="str">
        <f>Roster_Selection_Women!AE87</f>
        <v>Kayla Horn</v>
      </c>
      <c r="E105" s="23"/>
      <c r="F105" s="1" t="str">
        <f>IF(ISERROR(Baker_Scores_Women_Var!E105), " ", IF(Baker_Scores_Women_Var!E105 = "Yes", "Yes", "  "))</f>
        <v xml:space="preserve">  </v>
      </c>
      <c r="G105" s="29">
        <v>179</v>
      </c>
      <c r="H105" s="29">
        <v>182</v>
      </c>
      <c r="I105" s="29">
        <v>168</v>
      </c>
      <c r="J105" s="29">
        <v>136</v>
      </c>
      <c r="K105" s="29">
        <v>232</v>
      </c>
      <c r="L105" s="29">
        <v>172</v>
      </c>
      <c r="M105" s="30">
        <f t="shared" si="28"/>
        <v>1069</v>
      </c>
      <c r="N105" s="30">
        <f t="shared" si="29"/>
        <v>6</v>
      </c>
      <c r="O105" s="30">
        <f t="shared" si="30"/>
        <v>178.16666666666666</v>
      </c>
    </row>
    <row r="106" spans="2:15" s="1" customFormat="1" ht="13.9" customHeight="1">
      <c r="B106" s="1" t="str">
        <f>Roster_Selection_Women!AB88&amp;" " &amp; "V "</f>
        <v xml:space="preserve">Midway University V </v>
      </c>
      <c r="C106" s="1" t="str">
        <f>Roster_Selection_Women!AD88</f>
        <v>18-81743</v>
      </c>
      <c r="D106" s="1" t="str">
        <f>Roster_Selection_Women!AE88</f>
        <v>Madison Roberts</v>
      </c>
      <c r="E106" s="23"/>
      <c r="F106" s="1" t="str">
        <f>IF(ISERROR(Baker_Scores_Women_Var!E106), " ", IF(Baker_Scores_Women_Var!E106 = "Yes", "Yes", "  "))</f>
        <v xml:space="preserve">  </v>
      </c>
      <c r="G106" s="29">
        <v>157</v>
      </c>
      <c r="H106" s="29">
        <v>116</v>
      </c>
      <c r="I106" s="29">
        <v>0</v>
      </c>
      <c r="J106" s="29">
        <v>0</v>
      </c>
      <c r="K106" s="29">
        <v>0</v>
      </c>
      <c r="L106" s="29">
        <v>161</v>
      </c>
      <c r="M106" s="30">
        <f t="shared" si="28"/>
        <v>434</v>
      </c>
      <c r="N106" s="30">
        <f t="shared" si="29"/>
        <v>3</v>
      </c>
      <c r="O106" s="30">
        <f t="shared" si="30"/>
        <v>144.66666666666666</v>
      </c>
    </row>
    <row r="107" spans="2:15" s="1" customFormat="1" ht="13.9" customHeight="1">
      <c r="B107" s="1" t="str">
        <f>Roster_Selection_Women!AB89&amp;" " &amp; "V "</f>
        <v xml:space="preserve">Midway University V </v>
      </c>
      <c r="C107" s="1" t="str">
        <f>Roster_Selection_Women!AD89</f>
        <v>7914-48034</v>
      </c>
      <c r="D107" s="1" t="str">
        <f>Roster_Selection_Women!AE89</f>
        <v>Taylor Petrey</v>
      </c>
      <c r="E107" s="23"/>
      <c r="F107" s="1" t="str">
        <f>IF(ISERROR(Baker_Scores_Women_Var!E107), " ", IF(Baker_Scores_Women_Var!E107 = "Yes", "Yes", "  "))</f>
        <v xml:space="preserve">  </v>
      </c>
      <c r="G107" s="29">
        <v>137</v>
      </c>
      <c r="H107" s="29">
        <v>156</v>
      </c>
      <c r="I107" s="29">
        <v>170</v>
      </c>
      <c r="J107" s="29">
        <v>162</v>
      </c>
      <c r="K107" s="29">
        <v>149</v>
      </c>
      <c r="L107" s="29">
        <v>186</v>
      </c>
      <c r="M107" s="30">
        <f t="shared" si="28"/>
        <v>960</v>
      </c>
      <c r="N107" s="30">
        <f t="shared" si="29"/>
        <v>6</v>
      </c>
      <c r="O107" s="30">
        <f t="shared" si="30"/>
        <v>160</v>
      </c>
    </row>
    <row r="108" spans="2:15" s="1" customFormat="1" ht="13.9" customHeight="1">
      <c r="B108" s="1" t="str">
        <f>Roster_Selection_Women!AB90&amp;" " &amp; "V "</f>
        <v xml:space="preserve">Midway University V </v>
      </c>
      <c r="C108" s="1" t="str">
        <f>Roster_Selection_Women!AD90</f>
        <v>16-163984</v>
      </c>
      <c r="D108" s="1" t="str">
        <f>Roster_Selection_Women!AE90</f>
        <v>Trista Lee</v>
      </c>
      <c r="E108" s="23"/>
      <c r="F108" s="1" t="str">
        <f>IF(ISERROR(Baker_Scores_Women_Var!E108), " ", IF(Baker_Scores_Women_Var!E108 = "Yes", "Yes", "  "))</f>
        <v xml:space="preserve">  </v>
      </c>
      <c r="G108" s="29">
        <v>154</v>
      </c>
      <c r="H108" s="29">
        <v>211</v>
      </c>
      <c r="I108" s="29">
        <v>188</v>
      </c>
      <c r="J108" s="29">
        <v>174</v>
      </c>
      <c r="K108" s="29">
        <v>118</v>
      </c>
      <c r="L108" s="29">
        <v>0</v>
      </c>
      <c r="M108" s="30">
        <f t="shared" si="28"/>
        <v>845</v>
      </c>
      <c r="N108" s="30">
        <f t="shared" si="29"/>
        <v>5</v>
      </c>
      <c r="O108" s="30">
        <f t="shared" si="30"/>
        <v>169</v>
      </c>
    </row>
    <row r="109" spans="2:15" s="1" customFormat="1" ht="13.9" customHeight="1">
      <c r="B109" s="1" t="str">
        <f>Roster_Selection_Women!AB91&amp;" " &amp; "V "</f>
        <v xml:space="preserve"> V </v>
      </c>
      <c r="C109" s="1" t="str">
        <f>Roster_Selection_Women!AD91</f>
        <v/>
      </c>
      <c r="D109" s="1" t="str">
        <f>Roster_Selection_Women!AE91</f>
        <v/>
      </c>
      <c r="E109" s="23"/>
      <c r="F109" s="1" t="str">
        <f>IF(ISERROR(Baker_Scores_Women_Var!E109), " ", IF(Baker_Scores_Women_Var!E109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30">
        <f t="shared" si="28"/>
        <v>0</v>
      </c>
      <c r="N109" s="30">
        <f t="shared" si="29"/>
        <v>0</v>
      </c>
      <c r="O109" s="30">
        <f t="shared" si="30"/>
        <v>0</v>
      </c>
    </row>
    <row r="110" spans="2:15" s="1" customFormat="1" ht="13.9" customHeight="1">
      <c r="B110" s="1" t="str">
        <f>Roster_Selection_Women!AB92&amp;" " &amp; "V "</f>
        <v xml:space="preserve"> V </v>
      </c>
      <c r="C110" s="1" t="str">
        <f>Roster_Selection_Women!AD92</f>
        <v/>
      </c>
      <c r="D110" s="1" t="str">
        <f>Roster_Selection_Women!AE92</f>
        <v/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</row>
    <row r="111" spans="2:15" s="1" customFormat="1" ht="13.9" customHeight="1">
      <c r="B111" s="1" t="s">
        <v>748</v>
      </c>
      <c r="C111" s="28" t="s">
        <v>110</v>
      </c>
      <c r="D111" s="23" t="s">
        <v>110</v>
      </c>
      <c r="E111" s="23"/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</row>
    <row r="112" spans="2:15" s="1" customFormat="1" ht="13.9" customHeight="1">
      <c r="B112" s="1" t="s">
        <v>748</v>
      </c>
      <c r="C112" s="28" t="s">
        <v>110</v>
      </c>
      <c r="D112" s="23" t="s">
        <v>110</v>
      </c>
      <c r="E112" s="23"/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748</v>
      </c>
      <c r="C113" s="28" t="s">
        <v>110</v>
      </c>
      <c r="D113" s="23" t="s">
        <v>110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839</v>
      </c>
      <c r="H114" s="30">
        <f t="shared" si="31"/>
        <v>864</v>
      </c>
      <c r="I114" s="30">
        <f t="shared" si="31"/>
        <v>864</v>
      </c>
      <c r="J114" s="30">
        <f t="shared" si="31"/>
        <v>819</v>
      </c>
      <c r="K114" s="30">
        <f t="shared" si="31"/>
        <v>769</v>
      </c>
      <c r="L114" s="30">
        <f t="shared" si="31"/>
        <v>765</v>
      </c>
      <c r="M114" s="34">
        <f t="shared" si="31"/>
        <v>4920</v>
      </c>
      <c r="N114" s="34">
        <f t="shared" si="31"/>
        <v>30</v>
      </c>
    </row>
    <row r="115" spans="2:15" s="1" customFormat="1" ht="13.9" customHeight="1"/>
    <row r="116" spans="2:15" s="1" customFormat="1" ht="13.9" customHeight="1">
      <c r="B116" s="1" t="str">
        <f>Roster_Selection_Women!AB96&amp;" " &amp; "V "</f>
        <v xml:space="preserve">Pikeville ,University Of V </v>
      </c>
      <c r="C116" s="1" t="str">
        <f>Roster_Selection_Women!AD96</f>
        <v>11-78450</v>
      </c>
      <c r="D116" s="1" t="str">
        <f>Roster_Selection_Women!AE96</f>
        <v>Carrington Russell</v>
      </c>
      <c r="E116" s="23"/>
      <c r="F116" s="1" t="str">
        <f>IF(ISERROR(Baker_Scores_Women_Var!E116), " ", IF(Baker_Scores_Women_Var!E116 = "Yes", "Yes", "  "))</f>
        <v xml:space="preserve">  </v>
      </c>
      <c r="G116" s="29">
        <v>190</v>
      </c>
      <c r="H116" s="29">
        <v>151</v>
      </c>
      <c r="I116" s="29">
        <v>0</v>
      </c>
      <c r="J116" s="29">
        <v>0</v>
      </c>
      <c r="K116" s="29">
        <v>0</v>
      </c>
      <c r="L116" s="29">
        <v>0</v>
      </c>
      <c r="M116" s="30">
        <f t="shared" ref="M116:M126" si="32">SUM(G116:L116)</f>
        <v>341</v>
      </c>
      <c r="N116" s="30">
        <f t="shared" ref="N116:N126" si="33">COUNTIF(G116:L116, "&gt;0" )</f>
        <v>2</v>
      </c>
      <c r="O116" s="30">
        <f t="shared" ref="O116:O126" si="34">IF(N116=0,0,M116/N116)</f>
        <v>170.5</v>
      </c>
    </row>
    <row r="117" spans="2:15" s="1" customFormat="1" ht="13.9" customHeight="1">
      <c r="B117" s="1" t="str">
        <f>Roster_Selection_Women!AB97&amp;" " &amp; "V "</f>
        <v xml:space="preserve">Pikeville ,University Of V </v>
      </c>
      <c r="C117" s="1" t="str">
        <f>Roster_Selection_Women!AD97</f>
        <v>5956-2822</v>
      </c>
      <c r="D117" s="1" t="str">
        <f>Roster_Selection_Women!AE97</f>
        <v>Emily Tull</v>
      </c>
      <c r="E117" s="23"/>
      <c r="F117" s="1" t="str">
        <f>IF(ISERROR(Baker_Scores_Women_Var!E117), " ", IF(Baker_Scores_Women_Var!E117 = "Yes", "Yes", "  "))</f>
        <v xml:space="preserve">  </v>
      </c>
      <c r="G117" s="29">
        <v>216</v>
      </c>
      <c r="H117" s="29">
        <v>176</v>
      </c>
      <c r="I117" s="29">
        <v>211</v>
      </c>
      <c r="J117" s="29">
        <v>204</v>
      </c>
      <c r="K117" s="29">
        <v>182</v>
      </c>
      <c r="L117" s="29">
        <v>162</v>
      </c>
      <c r="M117" s="30">
        <f t="shared" si="32"/>
        <v>1151</v>
      </c>
      <c r="N117" s="30">
        <f t="shared" si="33"/>
        <v>6</v>
      </c>
      <c r="O117" s="30">
        <f t="shared" si="34"/>
        <v>191.83333333333334</v>
      </c>
    </row>
    <row r="118" spans="2:15" s="1" customFormat="1" ht="13.9" customHeight="1">
      <c r="B118" s="1" t="str">
        <f>Roster_Selection_Women!AB98&amp;" " &amp; "V "</f>
        <v xml:space="preserve">Pikeville ,University Of V </v>
      </c>
      <c r="C118" s="1" t="str">
        <f>Roster_Selection_Women!AD98</f>
        <v>11-617216</v>
      </c>
      <c r="D118" s="1" t="str">
        <f>Roster_Selection_Women!AE98</f>
        <v>Erika Sisk</v>
      </c>
      <c r="E118" s="23"/>
      <c r="F118" s="1" t="str">
        <f>IF(ISERROR(Baker_Scores_Women_Var!E118), " ", IF(Baker_Scores_Women_Var!E118 = "Yes", "Yes", "  "))</f>
        <v xml:space="preserve">  </v>
      </c>
      <c r="G118" s="29">
        <v>179</v>
      </c>
      <c r="H118" s="29">
        <v>157</v>
      </c>
      <c r="I118" s="29">
        <v>0</v>
      </c>
      <c r="J118" s="29">
        <v>0</v>
      </c>
      <c r="K118" s="29">
        <v>0</v>
      </c>
      <c r="L118" s="29">
        <v>189</v>
      </c>
      <c r="M118" s="30">
        <f t="shared" si="32"/>
        <v>525</v>
      </c>
      <c r="N118" s="30">
        <f t="shared" si="33"/>
        <v>3</v>
      </c>
      <c r="O118" s="30">
        <f t="shared" si="34"/>
        <v>175</v>
      </c>
    </row>
    <row r="119" spans="2:15" s="1" customFormat="1" ht="13.9" customHeight="1">
      <c r="B119" s="1" t="str">
        <f>Roster_Selection_Women!AB99&amp;" " &amp; "V "</f>
        <v xml:space="preserve">Pikeville ,University Of V </v>
      </c>
      <c r="C119" s="1" t="str">
        <f>Roster_Selection_Women!AD99</f>
        <v>11-240433</v>
      </c>
      <c r="D119" s="1" t="str">
        <f>Roster_Selection_Women!AE99</f>
        <v>Kristina Catoe</v>
      </c>
      <c r="E119" s="23"/>
      <c r="F119" s="1" t="str">
        <f>IF(ISERROR(Baker_Scores_Women_Var!E119), " ", IF(Baker_Scores_Women_Var!E119 = "Yes", "Yes", "  "))</f>
        <v xml:space="preserve">  </v>
      </c>
      <c r="G119" s="29">
        <v>253</v>
      </c>
      <c r="H119" s="29">
        <v>169</v>
      </c>
      <c r="I119" s="29">
        <v>221</v>
      </c>
      <c r="J119" s="29">
        <v>223</v>
      </c>
      <c r="K119" s="29">
        <v>222</v>
      </c>
      <c r="L119" s="29">
        <v>237</v>
      </c>
      <c r="M119" s="30">
        <f t="shared" si="32"/>
        <v>1325</v>
      </c>
      <c r="N119" s="30">
        <f t="shared" si="33"/>
        <v>6</v>
      </c>
      <c r="O119" s="30">
        <f t="shared" si="34"/>
        <v>220.83333333333334</v>
      </c>
    </row>
    <row r="120" spans="2:15" s="1" customFormat="1" ht="13.9" customHeight="1">
      <c r="B120" s="1" t="str">
        <f>Roster_Selection_Women!AB100&amp;" " &amp; "V "</f>
        <v xml:space="preserve">Pikeville ,University Of V </v>
      </c>
      <c r="C120" s="1" t="str">
        <f>Roster_Selection_Women!AD100</f>
        <v>11-473566</v>
      </c>
      <c r="D120" s="1" t="str">
        <f>Roster_Selection_Women!AE100</f>
        <v>Nicole Gilbert</v>
      </c>
      <c r="E120" s="23"/>
      <c r="F120" s="1" t="str">
        <f>IF(ISERROR(Baker_Scores_Women_Var!E120), " ", IF(Baker_Scores_Women_Var!E120 = "Yes", "Yes", "  "))</f>
        <v xml:space="preserve">  </v>
      </c>
      <c r="G120" s="29">
        <v>212</v>
      </c>
      <c r="H120" s="29">
        <v>221</v>
      </c>
      <c r="I120" s="29">
        <v>189</v>
      </c>
      <c r="J120" s="29">
        <v>162</v>
      </c>
      <c r="K120" s="29">
        <v>181</v>
      </c>
      <c r="L120" s="29">
        <v>0</v>
      </c>
      <c r="M120" s="30">
        <f t="shared" si="32"/>
        <v>965</v>
      </c>
      <c r="N120" s="30">
        <f t="shared" si="33"/>
        <v>5</v>
      </c>
      <c r="O120" s="30">
        <f t="shared" si="34"/>
        <v>193</v>
      </c>
    </row>
    <row r="121" spans="2:15" s="1" customFormat="1" ht="13.9" customHeight="1">
      <c r="B121" s="1" t="str">
        <f>Roster_Selection_Women!AB101&amp;" " &amp; "V "</f>
        <v xml:space="preserve">Pikeville ,University Of V </v>
      </c>
      <c r="C121" s="1" t="str">
        <f>Roster_Selection_Women!AD101</f>
        <v>15-179528</v>
      </c>
      <c r="D121" s="1" t="str">
        <f>Roster_Selection_Women!AE101</f>
        <v>Stephanie Crider</v>
      </c>
      <c r="E121" s="23"/>
      <c r="F121" s="1" t="str">
        <f>IF(ISERROR(Baker_Scores_Women_Var!E121), " ", IF(Baker_Scores_Women_Var!E121 = "Yes", "Yes", "  "))</f>
        <v xml:space="preserve">  </v>
      </c>
      <c r="G121" s="29">
        <v>0</v>
      </c>
      <c r="H121" s="29">
        <v>0</v>
      </c>
      <c r="I121" s="29">
        <v>166</v>
      </c>
      <c r="J121" s="29">
        <v>170</v>
      </c>
      <c r="K121" s="29">
        <v>225</v>
      </c>
      <c r="L121" s="29">
        <v>200</v>
      </c>
      <c r="M121" s="30">
        <f t="shared" si="32"/>
        <v>761</v>
      </c>
      <c r="N121" s="30">
        <f t="shared" si="33"/>
        <v>4</v>
      </c>
      <c r="O121" s="30">
        <f t="shared" si="34"/>
        <v>190.25</v>
      </c>
    </row>
    <row r="122" spans="2:15" s="1" customFormat="1" ht="13.9" customHeight="1">
      <c r="B122" s="1" t="str">
        <f>Roster_Selection_Women!AB102&amp;" " &amp; "V "</f>
        <v xml:space="preserve">Pikeville ,University Of V </v>
      </c>
      <c r="C122" s="1" t="str">
        <f>Roster_Selection_Women!AD102</f>
        <v>11-518119</v>
      </c>
      <c r="D122" s="1" t="str">
        <f>Roster_Selection_Women!AE102</f>
        <v>Vanessa Fuzie</v>
      </c>
      <c r="E122" s="23"/>
      <c r="F122" s="1" t="str">
        <f>IF(ISERROR(Baker_Scores_Women_Var!E122), " ", IF(Baker_Scores_Women_Var!E122 = "Yes", "Yes", "  "))</f>
        <v xml:space="preserve">  </v>
      </c>
      <c r="G122" s="29">
        <v>0</v>
      </c>
      <c r="H122" s="29">
        <v>0</v>
      </c>
      <c r="I122" s="29">
        <v>229</v>
      </c>
      <c r="J122" s="29">
        <v>178</v>
      </c>
      <c r="K122" s="29">
        <v>183</v>
      </c>
      <c r="L122" s="29">
        <v>214</v>
      </c>
      <c r="M122" s="30">
        <f t="shared" si="32"/>
        <v>804</v>
      </c>
      <c r="N122" s="30">
        <f t="shared" si="33"/>
        <v>4</v>
      </c>
      <c r="O122" s="30">
        <f t="shared" si="34"/>
        <v>201</v>
      </c>
    </row>
    <row r="123" spans="2:15" s="1" customFormat="1" ht="13.9" customHeight="1">
      <c r="B123" s="1" t="str">
        <f>Roster_Selection_Women!AB103&amp;" " &amp; "V "</f>
        <v xml:space="preserve"> V </v>
      </c>
      <c r="C123" s="1" t="str">
        <f>Roster_Selection_Women!AD103</f>
        <v/>
      </c>
      <c r="D123" s="1" t="str">
        <f>Roster_Selection_Women!AE103</f>
        <v/>
      </c>
      <c r="E123" s="23"/>
      <c r="F123" s="1" t="str">
        <f>IF(ISERROR(Baker_Scores_Women_Var!E123), " ", IF(Baker_Scores_Women_Var!E123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f t="shared" si="32"/>
        <v>0</v>
      </c>
      <c r="N123" s="30">
        <f t="shared" si="33"/>
        <v>0</v>
      </c>
      <c r="O123" s="30">
        <f t="shared" si="34"/>
        <v>0</v>
      </c>
    </row>
    <row r="124" spans="2:15" s="1" customFormat="1" ht="13.9" customHeight="1">
      <c r="B124" s="1" t="s">
        <v>749</v>
      </c>
      <c r="C124" s="28" t="s">
        <v>110</v>
      </c>
      <c r="D124" s="23" t="s">
        <v>110</v>
      </c>
      <c r="E124" s="23"/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749</v>
      </c>
      <c r="C125" s="28" t="s">
        <v>110</v>
      </c>
      <c r="D125" s="23" t="s">
        <v>110</v>
      </c>
      <c r="E125" s="23"/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749</v>
      </c>
      <c r="C126" s="28" t="s">
        <v>110</v>
      </c>
      <c r="D126" s="23" t="s">
        <v>110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1050</v>
      </c>
      <c r="H127" s="30">
        <f t="shared" si="35"/>
        <v>874</v>
      </c>
      <c r="I127" s="30">
        <f t="shared" si="35"/>
        <v>1016</v>
      </c>
      <c r="J127" s="30">
        <f t="shared" si="35"/>
        <v>937</v>
      </c>
      <c r="K127" s="30">
        <f t="shared" si="35"/>
        <v>993</v>
      </c>
      <c r="L127" s="30">
        <f t="shared" si="35"/>
        <v>1002</v>
      </c>
      <c r="M127" s="34">
        <f t="shared" si="35"/>
        <v>5872</v>
      </c>
      <c r="N127" s="34">
        <f t="shared" si="35"/>
        <v>30</v>
      </c>
    </row>
    <row r="128" spans="2:15" s="1" customFormat="1" ht="13.9" customHeight="1"/>
    <row r="129" spans="2:15" s="1" customFormat="1" ht="13.9" customHeight="1">
      <c r="B129" s="1" t="str">
        <f>Roster_Selection_Women!AB113&amp;" " &amp; "V "</f>
        <v xml:space="preserve">Shawnee State University V </v>
      </c>
      <c r="C129" s="1" t="str">
        <f>Roster_Selection_Women!AD113</f>
        <v>8652-2927</v>
      </c>
      <c r="D129" s="1" t="str">
        <f>Roster_Selection_Women!AE113</f>
        <v>Andrea Ruark</v>
      </c>
      <c r="E129" s="23"/>
      <c r="F129" s="1" t="str">
        <f>IF(ISERROR(Baker_Scores_Women_Var!E129), " ", IF(Baker_Scores_Women_Var!E129 = "Yes", "Yes", "  "))</f>
        <v xml:space="preserve">  </v>
      </c>
      <c r="G129" s="29">
        <v>151</v>
      </c>
      <c r="H129" s="29">
        <v>146</v>
      </c>
      <c r="I129" s="29">
        <v>149</v>
      </c>
      <c r="J129" s="29">
        <v>0</v>
      </c>
      <c r="K129" s="29">
        <v>0</v>
      </c>
      <c r="L129" s="29">
        <v>0</v>
      </c>
      <c r="M129" s="30">
        <f t="shared" ref="M129:M139" si="36">SUM(G129:L129)</f>
        <v>446</v>
      </c>
      <c r="N129" s="30">
        <f t="shared" ref="N129:N139" si="37">COUNTIF(G129:L129, "&gt;0" )</f>
        <v>3</v>
      </c>
      <c r="O129" s="30">
        <f t="shared" ref="O129:O139" si="38">IF(N129=0,0,M129/N129)</f>
        <v>148.66666666666666</v>
      </c>
    </row>
    <row r="130" spans="2:15" s="1" customFormat="1" ht="13.9" customHeight="1">
      <c r="B130" s="1" t="str">
        <f>Roster_Selection_Women!AB114&amp;" " &amp; "V "</f>
        <v xml:space="preserve">Shawnee State University V </v>
      </c>
      <c r="C130" s="1" t="str">
        <f>Roster_Selection_Women!AD114</f>
        <v>11-707333</v>
      </c>
      <c r="D130" s="1" t="str">
        <f>Roster_Selection_Women!AE114</f>
        <v>Chloe Long</v>
      </c>
      <c r="E130" s="23"/>
      <c r="F130" s="1" t="str">
        <f>IF(ISERROR(Baker_Scores_Women_Var!E130), " ", IF(Baker_Scores_Women_Var!E130 = "Yes", "Yes", "  "))</f>
        <v xml:space="preserve">  </v>
      </c>
      <c r="G130" s="29">
        <v>179</v>
      </c>
      <c r="H130" s="29">
        <v>164</v>
      </c>
      <c r="I130" s="29">
        <v>224</v>
      </c>
      <c r="J130" s="29">
        <v>187</v>
      </c>
      <c r="K130" s="29">
        <v>183</v>
      </c>
      <c r="L130" s="29">
        <v>212</v>
      </c>
      <c r="M130" s="30">
        <f t="shared" si="36"/>
        <v>1149</v>
      </c>
      <c r="N130" s="30">
        <f t="shared" si="37"/>
        <v>6</v>
      </c>
      <c r="O130" s="30">
        <f t="shared" si="38"/>
        <v>191.5</v>
      </c>
    </row>
    <row r="131" spans="2:15" s="1" customFormat="1" ht="13.9" customHeight="1">
      <c r="B131" s="1" t="str">
        <f>Roster_Selection_Women!AB115&amp;" " &amp; "V "</f>
        <v xml:space="preserve">Shawnee State University V </v>
      </c>
      <c r="C131" s="1" t="str">
        <f>Roster_Selection_Women!AD115</f>
        <v>16-123411</v>
      </c>
      <c r="D131" s="1" t="str">
        <f>Roster_Selection_Women!AE115</f>
        <v>Hallie Nichols</v>
      </c>
      <c r="E131" s="23"/>
      <c r="F131" s="1" t="str">
        <f>IF(ISERROR(Baker_Scores_Women_Var!E131), " ", IF(Baker_Scores_Women_Var!E131 = "Yes", "Yes", "  "))</f>
        <v xml:space="preserve">  </v>
      </c>
      <c r="G131" s="29">
        <v>168</v>
      </c>
      <c r="H131" s="29">
        <v>148</v>
      </c>
      <c r="I131" s="29">
        <v>147</v>
      </c>
      <c r="J131" s="29">
        <v>153</v>
      </c>
      <c r="K131" s="29">
        <v>151</v>
      </c>
      <c r="L131" s="29">
        <v>172</v>
      </c>
      <c r="M131" s="30">
        <f t="shared" si="36"/>
        <v>939</v>
      </c>
      <c r="N131" s="30">
        <f t="shared" si="37"/>
        <v>6</v>
      </c>
      <c r="O131" s="30">
        <f t="shared" si="38"/>
        <v>156.5</v>
      </c>
    </row>
    <row r="132" spans="2:15" s="1" customFormat="1" ht="13.9" customHeight="1">
      <c r="B132" s="1" t="str">
        <f>Roster_Selection_Women!AB116&amp;" " &amp; "V "</f>
        <v xml:space="preserve">Shawnee State University V </v>
      </c>
      <c r="C132" s="1" t="str">
        <f>Roster_Selection_Women!AD116</f>
        <v>18-5106</v>
      </c>
      <c r="D132" s="1" t="str">
        <f>Roster_Selection_Women!AE116</f>
        <v>Mackenzie Mason</v>
      </c>
      <c r="E132" s="23"/>
      <c r="F132" s="1" t="str">
        <f>IF(ISERROR(Baker_Scores_Women_Var!E132), " ", IF(Baker_Scores_Women_Var!E132 = "Yes", "Yes", "  "))</f>
        <v xml:space="preserve">  </v>
      </c>
      <c r="G132" s="29">
        <v>0</v>
      </c>
      <c r="H132" s="29">
        <v>0</v>
      </c>
      <c r="I132" s="29">
        <v>0</v>
      </c>
      <c r="J132" s="29">
        <v>151</v>
      </c>
      <c r="K132" s="29">
        <v>129</v>
      </c>
      <c r="L132" s="29">
        <v>162</v>
      </c>
      <c r="M132" s="30">
        <f t="shared" si="36"/>
        <v>442</v>
      </c>
      <c r="N132" s="30">
        <f t="shared" si="37"/>
        <v>3</v>
      </c>
      <c r="O132" s="30">
        <f t="shared" si="38"/>
        <v>147.33333333333334</v>
      </c>
    </row>
    <row r="133" spans="2:15" s="1" customFormat="1" ht="13.9" customHeight="1">
      <c r="B133" s="1" t="str">
        <f>Roster_Selection_Women!AB117&amp;" " &amp; "V "</f>
        <v xml:space="preserve">Shawnee State University V </v>
      </c>
      <c r="C133" s="1" t="str">
        <f>Roster_Selection_Women!AD117</f>
        <v>11-109943</v>
      </c>
      <c r="D133" s="1" t="str">
        <f>Roster_Selection_Women!AE117</f>
        <v>MaKayla McDaniel</v>
      </c>
      <c r="E133" s="23"/>
      <c r="F133" s="1" t="str">
        <f>IF(ISERROR(Baker_Scores_Women_Var!E133), " ", IF(Baker_Scores_Women_Var!E133 = "Yes", "Yes", "  "))</f>
        <v xml:space="preserve">  </v>
      </c>
      <c r="G133" s="29">
        <v>211</v>
      </c>
      <c r="H133" s="29">
        <v>122</v>
      </c>
      <c r="I133" s="29">
        <v>216</v>
      </c>
      <c r="J133" s="29">
        <v>193</v>
      </c>
      <c r="K133" s="29">
        <v>146</v>
      </c>
      <c r="L133" s="29">
        <v>180</v>
      </c>
      <c r="M133" s="30">
        <f t="shared" si="36"/>
        <v>1068</v>
      </c>
      <c r="N133" s="30">
        <f t="shared" si="37"/>
        <v>6</v>
      </c>
      <c r="O133" s="30">
        <f t="shared" si="38"/>
        <v>178</v>
      </c>
    </row>
    <row r="134" spans="2:15" s="1" customFormat="1" ht="13.9" customHeight="1">
      <c r="B134" s="1" t="str">
        <f>Roster_Selection_Women!AB118&amp;" " &amp; "V "</f>
        <v xml:space="preserve">Shawnee State University V </v>
      </c>
      <c r="C134" s="1" t="str">
        <f>Roster_Selection_Women!AD118</f>
        <v>5730-25753</v>
      </c>
      <c r="D134" s="1" t="str">
        <f>Roster_Selection_Women!AE118</f>
        <v>Skylar Lane</v>
      </c>
      <c r="E134" s="23"/>
      <c r="F134" s="1" t="str">
        <f>IF(ISERROR(Baker_Scores_Women_Var!E134), " ", IF(Baker_Scores_Women_Var!E134 = "Yes", "Yes", "  "))</f>
        <v xml:space="preserve">  </v>
      </c>
      <c r="G134" s="29">
        <v>156</v>
      </c>
      <c r="H134" s="29">
        <v>209</v>
      </c>
      <c r="I134" s="29">
        <v>143</v>
      </c>
      <c r="J134" s="29">
        <v>205</v>
      </c>
      <c r="K134" s="29">
        <v>184</v>
      </c>
      <c r="L134" s="29">
        <v>161</v>
      </c>
      <c r="M134" s="30">
        <f t="shared" si="36"/>
        <v>1058</v>
      </c>
      <c r="N134" s="30">
        <f t="shared" si="37"/>
        <v>6</v>
      </c>
      <c r="O134" s="30">
        <f t="shared" si="38"/>
        <v>176.33333333333334</v>
      </c>
    </row>
    <row r="135" spans="2:15" s="1" customFormat="1" ht="13.9" customHeight="1">
      <c r="B135" s="1" t="str">
        <f>Roster_Selection_Women!AB119&amp;" " &amp; "V "</f>
        <v xml:space="preserve"> V </v>
      </c>
      <c r="C135" s="1" t="str">
        <f>Roster_Selection_Women!AD119</f>
        <v/>
      </c>
      <c r="D135" s="1" t="str">
        <f>Roster_Selection_Women!AE119</f>
        <v/>
      </c>
      <c r="E135" s="23"/>
      <c r="F135" s="1" t="str">
        <f>IF(ISERROR(Baker_Scores_Women_Var!E135), " ", IF(Baker_Scores_Women_Var!E135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30">
        <f t="shared" si="36"/>
        <v>0</v>
      </c>
      <c r="N135" s="30">
        <f t="shared" si="37"/>
        <v>0</v>
      </c>
      <c r="O135" s="30">
        <f t="shared" si="38"/>
        <v>0</v>
      </c>
    </row>
    <row r="136" spans="2:15" s="1" customFormat="1" ht="13.9" customHeight="1">
      <c r="B136" s="1" t="str">
        <f>Roster_Selection_Women!AB120&amp;" " &amp; "V "</f>
        <v xml:space="preserve"> V </v>
      </c>
      <c r="C136" s="1" t="str">
        <f>Roster_Selection_Women!AD120</f>
        <v/>
      </c>
      <c r="D136" s="1" t="str">
        <f>Roster_Selection_Women!AE120</f>
        <v/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30">
        <f t="shared" si="36"/>
        <v>0</v>
      </c>
      <c r="N136" s="30">
        <f t="shared" si="37"/>
        <v>0</v>
      </c>
      <c r="O136" s="30">
        <f t="shared" si="38"/>
        <v>0</v>
      </c>
    </row>
    <row r="137" spans="2:15" s="1" customFormat="1" ht="13.9" customHeight="1">
      <c r="B137" s="1" t="s">
        <v>750</v>
      </c>
      <c r="C137" s="28" t="s">
        <v>110</v>
      </c>
      <c r="D137" s="23" t="s">
        <v>110</v>
      </c>
      <c r="E137" s="23"/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750</v>
      </c>
      <c r="C138" s="28" t="s">
        <v>110</v>
      </c>
      <c r="D138" s="23" t="s">
        <v>110</v>
      </c>
      <c r="E138" s="23"/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750</v>
      </c>
      <c r="C139" s="28" t="s">
        <v>110</v>
      </c>
      <c r="D139" s="23" t="s">
        <v>110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865</v>
      </c>
      <c r="H140" s="30">
        <f t="shared" si="39"/>
        <v>789</v>
      </c>
      <c r="I140" s="30">
        <f t="shared" si="39"/>
        <v>879</v>
      </c>
      <c r="J140" s="30">
        <f t="shared" si="39"/>
        <v>889</v>
      </c>
      <c r="K140" s="30">
        <f t="shared" si="39"/>
        <v>793</v>
      </c>
      <c r="L140" s="30">
        <f t="shared" si="39"/>
        <v>887</v>
      </c>
      <c r="M140" s="34">
        <f t="shared" si="39"/>
        <v>5102</v>
      </c>
      <c r="N140" s="34">
        <f t="shared" si="39"/>
        <v>30</v>
      </c>
    </row>
    <row r="141" spans="2:15" s="1" customFormat="1" ht="13.9" customHeight="1"/>
    <row r="142" spans="2:15" s="1" customFormat="1" ht="13.9" customHeight="1">
      <c r="B142" s="1" t="str">
        <f>Roster_Selection_Women!AB123&amp;" " &amp; "V "</f>
        <v xml:space="preserve">Tennessee Wesleyan College V </v>
      </c>
      <c r="C142" s="1" t="str">
        <f>Roster_Selection_Women!AD123</f>
        <v>15-83151</v>
      </c>
      <c r="D142" s="1" t="str">
        <f>Roster_Selection_Women!AE123</f>
        <v>Aleah White</v>
      </c>
      <c r="E142" s="23"/>
      <c r="F142" s="1" t="str">
        <f>IF(ISERROR(Baker_Scores_Women_Var!E142), " ", IF(Baker_Scores_Women_Var!E142 = "Yes", "Yes", "  "))</f>
        <v xml:space="preserve">  </v>
      </c>
      <c r="G142" s="29">
        <v>137</v>
      </c>
      <c r="H142" s="29">
        <v>140</v>
      </c>
      <c r="I142" s="29">
        <v>133</v>
      </c>
      <c r="J142" s="29">
        <v>137</v>
      </c>
      <c r="K142" s="29">
        <v>200</v>
      </c>
      <c r="L142" s="29">
        <v>222</v>
      </c>
      <c r="M142" s="30">
        <f t="shared" ref="M142:M152" si="40">SUM(G142:L142)</f>
        <v>969</v>
      </c>
      <c r="N142" s="30">
        <f t="shared" ref="N142:N152" si="41">COUNTIF(G142:L142, "&gt;0" )</f>
        <v>6</v>
      </c>
      <c r="O142" s="30">
        <f t="shared" ref="O142:O152" si="42">IF(N142=0,0,M142/N142)</f>
        <v>161.5</v>
      </c>
    </row>
    <row r="143" spans="2:15" s="1" customFormat="1" ht="13.9" customHeight="1">
      <c r="B143" s="1" t="str">
        <f>Roster_Selection_Women!AB124&amp;" " &amp; "V "</f>
        <v xml:space="preserve">Tennessee Wesleyan College V </v>
      </c>
      <c r="C143" s="1" t="str">
        <f>Roster_Selection_Women!AD124</f>
        <v>7914-16995</v>
      </c>
      <c r="D143" s="1" t="str">
        <f>Roster_Selection_Women!AE124</f>
        <v>Makayla Stewart</v>
      </c>
      <c r="E143" s="23"/>
      <c r="F143" s="1" t="str">
        <f>IF(ISERROR(Baker_Scores_Women_Var!E143), " ", IF(Baker_Scores_Women_Var!E143 = "Yes", "Yes", "  "))</f>
        <v xml:space="preserve">  </v>
      </c>
      <c r="G143" s="29">
        <v>165</v>
      </c>
      <c r="H143" s="29">
        <v>168</v>
      </c>
      <c r="I143" s="29">
        <v>155</v>
      </c>
      <c r="J143" s="29">
        <v>165</v>
      </c>
      <c r="K143" s="29">
        <v>179</v>
      </c>
      <c r="L143" s="29">
        <v>178</v>
      </c>
      <c r="M143" s="30">
        <f t="shared" si="40"/>
        <v>1010</v>
      </c>
      <c r="N143" s="30">
        <f t="shared" si="41"/>
        <v>6</v>
      </c>
      <c r="O143" s="30">
        <f t="shared" si="42"/>
        <v>168.33333333333334</v>
      </c>
    </row>
    <row r="144" spans="2:15" s="1" customFormat="1" ht="13.9" customHeight="1">
      <c r="B144" s="1" t="str">
        <f>Roster_Selection_Women!AB125&amp;" " &amp; "V "</f>
        <v xml:space="preserve">Tennessee Wesleyan College V </v>
      </c>
      <c r="C144" s="1" t="str">
        <f>Roster_Selection_Women!AD125</f>
        <v>11-748138</v>
      </c>
      <c r="D144" s="1" t="str">
        <f>Roster_Selection_Women!AE125</f>
        <v>Millie Shadden</v>
      </c>
      <c r="E144" s="23"/>
      <c r="F144" s="1" t="str">
        <f>IF(ISERROR(Baker_Scores_Women_Var!E144), " ", IF(Baker_Scores_Women_Var!E144 = "Yes", "Yes", "  "))</f>
        <v xml:space="preserve">  </v>
      </c>
      <c r="G144" s="29">
        <v>193</v>
      </c>
      <c r="H144" s="29">
        <v>172</v>
      </c>
      <c r="I144" s="29">
        <v>179</v>
      </c>
      <c r="J144" s="29">
        <v>178</v>
      </c>
      <c r="K144" s="29">
        <v>165</v>
      </c>
      <c r="L144" s="29">
        <v>182</v>
      </c>
      <c r="M144" s="30">
        <f t="shared" si="40"/>
        <v>1069</v>
      </c>
      <c r="N144" s="30">
        <f t="shared" si="41"/>
        <v>6</v>
      </c>
      <c r="O144" s="30">
        <f t="shared" si="42"/>
        <v>178.16666666666666</v>
      </c>
    </row>
    <row r="145" spans="2:15" s="1" customFormat="1" ht="13.9" customHeight="1">
      <c r="B145" s="1" t="str">
        <f>Roster_Selection_Women!AB126&amp;" " &amp; "V "</f>
        <v xml:space="preserve">Tennessee Wesleyan College V </v>
      </c>
      <c r="C145" s="1" t="str">
        <f>Roster_Selection_Women!AD126</f>
        <v>5822-935</v>
      </c>
      <c r="D145" s="1" t="str">
        <f>Roster_Selection_Women!AE126</f>
        <v>Natily Haro</v>
      </c>
      <c r="E145" s="23"/>
      <c r="F145" s="1" t="str">
        <f>IF(ISERROR(Baker_Scores_Women_Var!E145), " ", IF(Baker_Scores_Women_Var!E145 = "Yes", "Yes", "  "))</f>
        <v xml:space="preserve">  </v>
      </c>
      <c r="G145" s="29">
        <v>213</v>
      </c>
      <c r="H145" s="29">
        <v>164</v>
      </c>
      <c r="I145" s="29">
        <v>165</v>
      </c>
      <c r="J145" s="29">
        <v>197</v>
      </c>
      <c r="K145" s="29">
        <v>195</v>
      </c>
      <c r="L145" s="29">
        <v>154</v>
      </c>
      <c r="M145" s="30">
        <f t="shared" si="40"/>
        <v>1088</v>
      </c>
      <c r="N145" s="30">
        <f t="shared" si="41"/>
        <v>6</v>
      </c>
      <c r="O145" s="30">
        <f t="shared" si="42"/>
        <v>181.33333333333334</v>
      </c>
    </row>
    <row r="146" spans="2:15" s="1" customFormat="1" ht="13.9" customHeight="1">
      <c r="B146" s="1" t="str">
        <f>Roster_Selection_Women!AB127&amp;" " &amp; "V "</f>
        <v xml:space="preserve"> V </v>
      </c>
      <c r="C146" s="1" t="str">
        <f>Roster_Selection_Women!AD127</f>
        <v/>
      </c>
      <c r="D146" s="1" t="str">
        <f>Roster_Selection_Women!AE127</f>
        <v/>
      </c>
      <c r="E146" s="23"/>
      <c r="F146" s="1" t="str">
        <f>IF(ISERROR(Baker_Scores_Women_Var!E146), " ", IF(Baker_Scores_Women_Var!E146 = "Yes", "Yes", "  "))</f>
        <v xml:space="preserve">  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30">
        <f t="shared" si="40"/>
        <v>0</v>
      </c>
      <c r="N146" s="30">
        <f t="shared" si="41"/>
        <v>0</v>
      </c>
      <c r="O146" s="30">
        <f t="shared" si="42"/>
        <v>0</v>
      </c>
    </row>
    <row r="147" spans="2:15" s="1" customFormat="1" ht="13.9" customHeight="1">
      <c r="B147" s="1" t="str">
        <f>Roster_Selection_Women!AB128&amp;" " &amp; "V "</f>
        <v xml:space="preserve"> V </v>
      </c>
      <c r="C147" s="1" t="str">
        <f>Roster_Selection_Women!AD128</f>
        <v/>
      </c>
      <c r="D147" s="1" t="str">
        <f>Roster_Selection_Women!AE128</f>
        <v/>
      </c>
      <c r="E147" s="23"/>
      <c r="F147" s="1" t="str">
        <f>IF(ISERROR(Baker_Scores_Women_Var!E147), " ", IF(Baker_Scores_Women_Var!E147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30">
        <f t="shared" si="40"/>
        <v>0</v>
      </c>
      <c r="N147" s="30">
        <f t="shared" si="41"/>
        <v>0</v>
      </c>
      <c r="O147" s="30">
        <f t="shared" si="42"/>
        <v>0</v>
      </c>
    </row>
    <row r="148" spans="2:15" s="1" customFormat="1" ht="13.9" customHeight="1">
      <c r="B148" s="1" t="str">
        <f>Roster_Selection_Women!AB129&amp;" " &amp; "V "</f>
        <v xml:space="preserve"> V </v>
      </c>
      <c r="C148" s="1" t="str">
        <f>Roster_Selection_Women!AD129</f>
        <v/>
      </c>
      <c r="D148" s="1" t="str">
        <f>Roster_Selection_Women!AE129</f>
        <v/>
      </c>
      <c r="E148" s="23"/>
      <c r="F148" s="1" t="str">
        <f>IF(ISERROR(Baker_Scores_Women_Var!E148), " ", IF(Baker_Scores_Women_Var!E148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30">
        <f t="shared" si="40"/>
        <v>0</v>
      </c>
      <c r="N148" s="30">
        <f t="shared" si="41"/>
        <v>0</v>
      </c>
      <c r="O148" s="30">
        <f t="shared" si="42"/>
        <v>0</v>
      </c>
    </row>
    <row r="149" spans="2:15" s="1" customFormat="1" ht="13.9" customHeight="1">
      <c r="B149" s="1" t="str">
        <f>Roster_Selection_Women!AB130&amp;" " &amp; "V "</f>
        <v xml:space="preserve"> V </v>
      </c>
      <c r="C149" s="1" t="str">
        <f>Roster_Selection_Women!AD130</f>
        <v/>
      </c>
      <c r="D149" s="1" t="str">
        <f>Roster_Selection_Women!AE130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</row>
    <row r="150" spans="2:15" s="1" customFormat="1" ht="13.9" customHeight="1">
      <c r="B150" s="1" t="s">
        <v>751</v>
      </c>
      <c r="C150" s="28" t="s">
        <v>110</v>
      </c>
      <c r="D150" s="23" t="s">
        <v>110</v>
      </c>
      <c r="E150" s="23"/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751</v>
      </c>
      <c r="C151" s="28" t="s">
        <v>110</v>
      </c>
      <c r="D151" s="23" t="s">
        <v>110</v>
      </c>
      <c r="E151" s="23"/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751</v>
      </c>
      <c r="C152" s="28" t="s">
        <v>110</v>
      </c>
      <c r="D152" s="23" t="s">
        <v>110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708</v>
      </c>
      <c r="H153" s="30">
        <f t="shared" si="43"/>
        <v>644</v>
      </c>
      <c r="I153" s="30">
        <f t="shared" si="43"/>
        <v>632</v>
      </c>
      <c r="J153" s="30">
        <f t="shared" si="43"/>
        <v>677</v>
      </c>
      <c r="K153" s="30">
        <f t="shared" si="43"/>
        <v>739</v>
      </c>
      <c r="L153" s="30">
        <f t="shared" si="43"/>
        <v>736</v>
      </c>
      <c r="M153" s="34">
        <f t="shared" si="43"/>
        <v>4136</v>
      </c>
      <c r="N153" s="34">
        <f t="shared" si="43"/>
        <v>24</v>
      </c>
    </row>
    <row r="154" spans="2:15" s="1" customFormat="1" ht="13.9" customHeight="1"/>
    <row r="155" spans="2:15" s="1" customFormat="1" ht="13.9" customHeight="1">
      <c r="B155" s="1" t="str">
        <f>Roster_Selection_Women!AB131&amp;" " &amp; "V "</f>
        <v xml:space="preserve">Thomas More University V </v>
      </c>
      <c r="C155" s="1" t="str">
        <f>Roster_Selection_Women!AD131</f>
        <v>18-93695</v>
      </c>
      <c r="D155" s="1" t="str">
        <f>Roster_Selection_Women!AE131</f>
        <v>Clare Wolber</v>
      </c>
      <c r="E155" s="23"/>
      <c r="F155" s="1" t="str">
        <f>IF(ISERROR(Baker_Scores_Women_Var!E155), " ", IF(Baker_Scores_Women_Var!E155 = "Yes", "Yes", "  "))</f>
        <v xml:space="preserve">  </v>
      </c>
      <c r="G155" s="29">
        <v>173</v>
      </c>
      <c r="H155" s="29">
        <v>201</v>
      </c>
      <c r="I155" s="29">
        <v>161</v>
      </c>
      <c r="J155" s="29">
        <v>168</v>
      </c>
      <c r="K155" s="29">
        <v>199</v>
      </c>
      <c r="L155" s="29">
        <v>159</v>
      </c>
      <c r="M155" s="30">
        <f t="shared" ref="M155:M165" si="44">SUM(G155:L155)</f>
        <v>1061</v>
      </c>
      <c r="N155" s="30">
        <f t="shared" ref="N155:N165" si="45">COUNTIF(G155:L155, "&gt;0" )</f>
        <v>6</v>
      </c>
      <c r="O155" s="30">
        <f t="shared" ref="O155:O165" si="46">IF(N155=0,0,M155/N155)</f>
        <v>176.83333333333334</v>
      </c>
    </row>
    <row r="156" spans="2:15" s="1" customFormat="1" ht="13.9" customHeight="1">
      <c r="B156" s="1" t="str">
        <f>Roster_Selection_Women!AB132&amp;" " &amp; "V "</f>
        <v xml:space="preserve">Thomas More University V </v>
      </c>
      <c r="C156" s="1" t="str">
        <f>Roster_Selection_Women!AD132</f>
        <v>18-93677</v>
      </c>
      <c r="D156" s="1" t="str">
        <f>Roster_Selection_Women!AE132</f>
        <v>Danielle Carle</v>
      </c>
      <c r="E156" s="23"/>
      <c r="F156" s="1" t="str">
        <f>IF(ISERROR(Baker_Scores_Women_Var!E156), " ", IF(Baker_Scores_Women_Var!E156 = "Yes", "Yes", "  "))</f>
        <v xml:space="preserve">  </v>
      </c>
      <c r="G156" s="29">
        <v>147</v>
      </c>
      <c r="H156" s="29">
        <v>184</v>
      </c>
      <c r="I156" s="29">
        <v>197</v>
      </c>
      <c r="J156" s="29">
        <v>159</v>
      </c>
      <c r="K156" s="29">
        <v>178</v>
      </c>
      <c r="L156" s="29">
        <v>194</v>
      </c>
      <c r="M156" s="30">
        <f t="shared" si="44"/>
        <v>1059</v>
      </c>
      <c r="N156" s="30">
        <f t="shared" si="45"/>
        <v>6</v>
      </c>
      <c r="O156" s="30">
        <f t="shared" si="46"/>
        <v>176.5</v>
      </c>
    </row>
    <row r="157" spans="2:15" s="1" customFormat="1" ht="13.9" customHeight="1">
      <c r="B157" s="1" t="str">
        <f>Roster_Selection_Women!AB133&amp;" " &amp; "V "</f>
        <v xml:space="preserve">Thomas More University V </v>
      </c>
      <c r="C157" s="1" t="str">
        <f>Roster_Selection_Women!AD133</f>
        <v>11-44605</v>
      </c>
      <c r="D157" s="1" t="str">
        <f>Roster_Selection_Women!AE133</f>
        <v>Jaya Jensen</v>
      </c>
      <c r="E157" s="23"/>
      <c r="F157" s="1" t="str">
        <f>IF(ISERROR(Baker_Scores_Women_Var!E157), " ", IF(Baker_Scores_Women_Var!E157 = "Yes", "Yes", "  "))</f>
        <v xml:space="preserve">  </v>
      </c>
      <c r="G157" s="29">
        <v>166</v>
      </c>
      <c r="H157" s="29">
        <v>170</v>
      </c>
      <c r="I157" s="29">
        <v>183</v>
      </c>
      <c r="J157" s="29">
        <v>153</v>
      </c>
      <c r="K157" s="29">
        <v>155</v>
      </c>
      <c r="L157" s="29">
        <v>157</v>
      </c>
      <c r="M157" s="30">
        <f t="shared" si="44"/>
        <v>984</v>
      </c>
      <c r="N157" s="30">
        <f t="shared" si="45"/>
        <v>6</v>
      </c>
      <c r="O157" s="30">
        <f t="shared" si="46"/>
        <v>164</v>
      </c>
    </row>
    <row r="158" spans="2:15" s="1" customFormat="1" ht="13.9" customHeight="1">
      <c r="B158" s="1" t="str">
        <f>Roster_Selection_Women!AB134&amp;" " &amp; "V "</f>
        <v xml:space="preserve">Thomas More University V </v>
      </c>
      <c r="C158" s="1" t="str">
        <f>Roster_Selection_Women!AD134</f>
        <v>20-12859</v>
      </c>
      <c r="D158" s="1" t="str">
        <f>Roster_Selection_Women!AE134</f>
        <v>Madison Littleman</v>
      </c>
      <c r="E158" s="23"/>
      <c r="F158" s="1" t="str">
        <f>IF(ISERROR(Baker_Scores_Women_Var!E158), " ", IF(Baker_Scores_Women_Var!E158 = "Yes", "Yes", "  "))</f>
        <v xml:space="preserve">  </v>
      </c>
      <c r="G158" s="29">
        <v>181</v>
      </c>
      <c r="H158" s="29">
        <v>165</v>
      </c>
      <c r="I158" s="29">
        <v>170</v>
      </c>
      <c r="J158" s="29">
        <v>171</v>
      </c>
      <c r="K158" s="29">
        <v>234</v>
      </c>
      <c r="L158" s="29">
        <v>205</v>
      </c>
      <c r="M158" s="30">
        <f t="shared" si="44"/>
        <v>1126</v>
      </c>
      <c r="N158" s="30">
        <f t="shared" si="45"/>
        <v>6</v>
      </c>
      <c r="O158" s="30">
        <f t="shared" si="46"/>
        <v>187.66666666666666</v>
      </c>
    </row>
    <row r="159" spans="2:15" s="1" customFormat="1" ht="13.9" customHeight="1">
      <c r="B159" s="1" t="str">
        <f>Roster_Selection_Women!AB135&amp;" " &amp; "V "</f>
        <v xml:space="preserve">Thomas More University V </v>
      </c>
      <c r="C159" s="1" t="str">
        <f>Roster_Selection_Women!AD135</f>
        <v>18-95353</v>
      </c>
      <c r="D159" s="1" t="str">
        <f>Roster_Selection_Women!AE135</f>
        <v>Maycie Merritt</v>
      </c>
      <c r="E159" s="23"/>
      <c r="F159" s="1" t="str">
        <f>IF(ISERROR(Baker_Scores_Women_Var!E159), " ", IF(Baker_Scores_Women_Var!E159 = "Yes", "Yes", "  "))</f>
        <v xml:space="preserve">  </v>
      </c>
      <c r="G159" s="29">
        <v>193</v>
      </c>
      <c r="H159" s="29">
        <v>143</v>
      </c>
      <c r="I159" s="29">
        <v>149</v>
      </c>
      <c r="J159" s="29">
        <v>118</v>
      </c>
      <c r="K159" s="29">
        <v>168</v>
      </c>
      <c r="L159" s="29">
        <v>150</v>
      </c>
      <c r="M159" s="30">
        <f t="shared" si="44"/>
        <v>921</v>
      </c>
      <c r="N159" s="30">
        <f t="shared" si="45"/>
        <v>6</v>
      </c>
      <c r="O159" s="30">
        <f t="shared" si="46"/>
        <v>153.5</v>
      </c>
    </row>
    <row r="160" spans="2:15" s="1" customFormat="1" ht="13.9" customHeight="1">
      <c r="B160" s="1" t="str">
        <f>Roster_Selection_Women!AB136&amp;" " &amp; "V "</f>
        <v xml:space="preserve"> V </v>
      </c>
      <c r="C160" s="1" t="str">
        <f>Roster_Selection_Women!AD136</f>
        <v/>
      </c>
      <c r="D160" s="1" t="str">
        <f>Roster_Selection_Women!AE136</f>
        <v/>
      </c>
      <c r="E160" s="23"/>
      <c r="F160" s="1" t="str">
        <f>IF(ISERROR(Baker_Scores_Women_Var!E160), " ", IF(Baker_Scores_Women_Var!E160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30">
        <f t="shared" si="44"/>
        <v>0</v>
      </c>
      <c r="N160" s="30">
        <f t="shared" si="45"/>
        <v>0</v>
      </c>
      <c r="O160" s="30">
        <f t="shared" si="46"/>
        <v>0</v>
      </c>
    </row>
    <row r="161" spans="2:15" s="1" customFormat="1" ht="13.9" customHeight="1">
      <c r="B161" s="1" t="str">
        <f>Roster_Selection_Women!AB137&amp;" " &amp; "V "</f>
        <v xml:space="preserve"> V </v>
      </c>
      <c r="C161" s="1" t="str">
        <f>Roster_Selection_Women!AD137</f>
        <v/>
      </c>
      <c r="D161" s="1" t="str">
        <f>Roster_Selection_Women!AE137</f>
        <v/>
      </c>
      <c r="E161" s="23"/>
      <c r="F161" s="1" t="str">
        <f>IF(ISERROR(Baker_Scores_Women_Var!E161), " ", IF(Baker_Scores_Women_Var!E161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30">
        <f t="shared" si="44"/>
        <v>0</v>
      </c>
      <c r="N161" s="30">
        <f t="shared" si="45"/>
        <v>0</v>
      </c>
      <c r="O161" s="30">
        <f t="shared" si="46"/>
        <v>0</v>
      </c>
    </row>
    <row r="162" spans="2:15" s="1" customFormat="1" ht="13.9" customHeight="1">
      <c r="B162" s="1" t="str">
        <f>Roster_Selection_Women!AB138&amp;" " &amp; "V "</f>
        <v xml:space="preserve"> V </v>
      </c>
      <c r="C162" s="1" t="str">
        <f>Roster_Selection_Women!AD138</f>
        <v/>
      </c>
      <c r="D162" s="1" t="str">
        <f>Roster_Selection_Women!AE138</f>
        <v/>
      </c>
      <c r="E162" s="23"/>
      <c r="F162" s="1" t="str">
        <f>IF(ISERROR(Baker_Scores_Women_Var!E162), " ", IF(Baker_Scores_Women_Var!E162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30">
        <f t="shared" si="44"/>
        <v>0</v>
      </c>
      <c r="N162" s="30">
        <f t="shared" si="45"/>
        <v>0</v>
      </c>
      <c r="O162" s="30">
        <f t="shared" si="46"/>
        <v>0</v>
      </c>
    </row>
    <row r="163" spans="2:15" s="1" customFormat="1" ht="13.9" customHeight="1">
      <c r="B163" s="1" t="s">
        <v>752</v>
      </c>
      <c r="C163" s="28" t="s">
        <v>110</v>
      </c>
      <c r="D163" s="23" t="s">
        <v>110</v>
      </c>
      <c r="E163" s="23"/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</row>
    <row r="164" spans="2:15" s="1" customFormat="1" ht="13.9" customHeight="1">
      <c r="B164" s="1" t="s">
        <v>752</v>
      </c>
      <c r="C164" s="28" t="s">
        <v>110</v>
      </c>
      <c r="D164" s="23" t="s">
        <v>110</v>
      </c>
      <c r="E164" s="23"/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752</v>
      </c>
      <c r="C165" s="28" t="s">
        <v>110</v>
      </c>
      <c r="D165" s="23" t="s">
        <v>110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860</v>
      </c>
      <c r="H166" s="30">
        <f t="shared" si="47"/>
        <v>863</v>
      </c>
      <c r="I166" s="30">
        <f t="shared" si="47"/>
        <v>860</v>
      </c>
      <c r="J166" s="30">
        <f t="shared" si="47"/>
        <v>769</v>
      </c>
      <c r="K166" s="30">
        <f t="shared" si="47"/>
        <v>934</v>
      </c>
      <c r="L166" s="30">
        <f t="shared" si="47"/>
        <v>865</v>
      </c>
      <c r="M166" s="34">
        <f t="shared" si="47"/>
        <v>5151</v>
      </c>
      <c r="N166" s="34">
        <f t="shared" si="47"/>
        <v>30</v>
      </c>
    </row>
    <row r="167" spans="2:15" s="1" customFormat="1" ht="13.9" customHeight="1"/>
    <row r="168" spans="2:15" s="1" customFormat="1" ht="13.9" customHeight="1">
      <c r="B168" s="1" t="str">
        <f>Roster_Selection_Women!AB147&amp;" " &amp; "V "</f>
        <v xml:space="preserve">Union College V </v>
      </c>
      <c r="C168" s="1" t="str">
        <f>Roster_Selection_Women!AD147</f>
        <v>7914-44517</v>
      </c>
      <c r="D168" s="1" t="str">
        <f>Roster_Selection_Women!AE147</f>
        <v>Anne Levasseur</v>
      </c>
      <c r="E168" s="23"/>
      <c r="F168" s="1" t="str">
        <f>IF(ISERROR(Baker_Scores_Women_Var!E168), " ", IF(Baker_Scores_Women_Var!E168 = "Yes", "Yes", "  "))</f>
        <v xml:space="preserve">  </v>
      </c>
      <c r="G168" s="29">
        <v>168</v>
      </c>
      <c r="H168" s="29">
        <v>161</v>
      </c>
      <c r="I168" s="29">
        <v>178</v>
      </c>
      <c r="J168" s="29">
        <v>157</v>
      </c>
      <c r="K168" s="29">
        <v>203</v>
      </c>
      <c r="L168" s="29">
        <v>191</v>
      </c>
      <c r="M168" s="30">
        <f t="shared" ref="M168:M178" si="48">SUM(G168:L168)</f>
        <v>1058</v>
      </c>
      <c r="N168" s="30">
        <f t="shared" ref="N168:N178" si="49">COUNTIF(G168:L168, "&gt;0" )</f>
        <v>6</v>
      </c>
      <c r="O168" s="30">
        <f t="shared" ref="O168:O178" si="50">IF(N168=0,0,M168/N168)</f>
        <v>176.33333333333334</v>
      </c>
    </row>
    <row r="169" spans="2:15" s="1" customFormat="1" ht="13.9" customHeight="1">
      <c r="B169" s="1" t="str">
        <f>Roster_Selection_Women!AB148&amp;" " &amp; "V "</f>
        <v xml:space="preserve">Union College V </v>
      </c>
      <c r="C169" s="1" t="str">
        <f>Roster_Selection_Women!AD148</f>
        <v>5914-7977</v>
      </c>
      <c r="D169" s="1" t="str">
        <f>Roster_Selection_Women!AE148</f>
        <v>Brianna Logsdon</v>
      </c>
      <c r="E169" s="23"/>
      <c r="F169" s="1" t="str">
        <f>IF(ISERROR(Baker_Scores_Women_Var!E169), " ", IF(Baker_Scores_Women_Var!E169 = "Yes", "Yes", "  "))</f>
        <v xml:space="preserve">  </v>
      </c>
      <c r="G169" s="29">
        <v>220</v>
      </c>
      <c r="H169" s="29">
        <v>180</v>
      </c>
      <c r="I169" s="29">
        <v>203</v>
      </c>
      <c r="J169" s="29">
        <v>181</v>
      </c>
      <c r="K169" s="29">
        <v>170</v>
      </c>
      <c r="L169" s="29">
        <v>151</v>
      </c>
      <c r="M169" s="30">
        <f t="shared" si="48"/>
        <v>1105</v>
      </c>
      <c r="N169" s="30">
        <f t="shared" si="49"/>
        <v>6</v>
      </c>
      <c r="O169" s="30">
        <f t="shared" si="50"/>
        <v>184.16666666666666</v>
      </c>
    </row>
    <row r="170" spans="2:15" s="1" customFormat="1" ht="13.9" customHeight="1">
      <c r="B170" s="1" t="str">
        <f>Roster_Selection_Women!AB149&amp;" " &amp; "V "</f>
        <v xml:space="preserve">Union College V </v>
      </c>
      <c r="C170" s="1" t="str">
        <f>Roster_Selection_Women!AD149</f>
        <v>16-98627</v>
      </c>
      <c r="D170" s="1" t="str">
        <f>Roster_Selection_Women!AE149</f>
        <v>Josie Helton</v>
      </c>
      <c r="E170" s="23"/>
      <c r="F170" s="1" t="str">
        <f>IF(ISERROR(Baker_Scores_Women_Var!E170), " ", IF(Baker_Scores_Women_Var!E170 = "Yes", "Yes", "  "))</f>
        <v xml:space="preserve">  </v>
      </c>
      <c r="G170" s="29">
        <v>149</v>
      </c>
      <c r="H170" s="29">
        <v>180</v>
      </c>
      <c r="I170" s="29">
        <v>163</v>
      </c>
      <c r="J170" s="29">
        <v>178</v>
      </c>
      <c r="K170" s="29">
        <v>169</v>
      </c>
      <c r="L170" s="29">
        <v>204</v>
      </c>
      <c r="M170" s="30">
        <f t="shared" si="48"/>
        <v>1043</v>
      </c>
      <c r="N170" s="30">
        <f t="shared" si="49"/>
        <v>6</v>
      </c>
      <c r="O170" s="30">
        <f t="shared" si="50"/>
        <v>173.83333333333334</v>
      </c>
    </row>
    <row r="171" spans="2:15" s="1" customFormat="1" ht="13.9" customHeight="1">
      <c r="B171" s="1" t="str">
        <f>Roster_Selection_Women!AB150&amp;" " &amp; "V "</f>
        <v xml:space="preserve">Union College V </v>
      </c>
      <c r="C171" s="1" t="str">
        <f>Roster_Selection_Women!AD150</f>
        <v>11-648885</v>
      </c>
      <c r="D171" s="1" t="str">
        <f>Roster_Selection_Women!AE150</f>
        <v>Laura Head</v>
      </c>
      <c r="E171" s="23"/>
      <c r="F171" s="1" t="str">
        <f>IF(ISERROR(Baker_Scores_Women_Var!E171), " ", IF(Baker_Scores_Women_Var!E171 = "Yes", "Yes", "  "))</f>
        <v xml:space="preserve">  </v>
      </c>
      <c r="G171" s="29">
        <v>0</v>
      </c>
      <c r="H171" s="29">
        <v>0</v>
      </c>
      <c r="I171" s="29">
        <v>0</v>
      </c>
      <c r="J171" s="29">
        <v>0</v>
      </c>
      <c r="K171" s="29">
        <v>122</v>
      </c>
      <c r="L171" s="29">
        <v>0</v>
      </c>
      <c r="M171" s="30">
        <f t="shared" si="48"/>
        <v>122</v>
      </c>
      <c r="N171" s="30">
        <f t="shared" si="49"/>
        <v>1</v>
      </c>
      <c r="O171" s="30">
        <f t="shared" si="50"/>
        <v>122</v>
      </c>
    </row>
    <row r="172" spans="2:15" s="1" customFormat="1" ht="13.9" customHeight="1">
      <c r="B172" s="1" t="str">
        <f>Roster_Selection_Women!AB151&amp;" " &amp; "V "</f>
        <v xml:space="preserve">Union College V </v>
      </c>
      <c r="C172" s="1" t="str">
        <f>Roster_Selection_Women!AD151</f>
        <v>17-10180</v>
      </c>
      <c r="D172" s="1" t="str">
        <f>Roster_Selection_Women!AE151</f>
        <v>Madelynn Napier</v>
      </c>
      <c r="E172" s="23"/>
      <c r="F172" s="1" t="str">
        <f>IF(ISERROR(Baker_Scores_Women_Var!E172), " ", IF(Baker_Scores_Women_Var!E172 = "Yes", "Yes", "  "))</f>
        <v xml:space="preserve">  </v>
      </c>
      <c r="G172" s="29">
        <v>0</v>
      </c>
      <c r="H172" s="29">
        <v>0</v>
      </c>
      <c r="I172" s="29">
        <v>0</v>
      </c>
      <c r="J172" s="29">
        <v>0</v>
      </c>
      <c r="K172" s="29">
        <v>110</v>
      </c>
      <c r="L172" s="29">
        <v>0</v>
      </c>
      <c r="M172" s="30">
        <f t="shared" si="48"/>
        <v>110</v>
      </c>
      <c r="N172" s="30">
        <f t="shared" si="49"/>
        <v>1</v>
      </c>
      <c r="O172" s="30">
        <f t="shared" si="50"/>
        <v>110</v>
      </c>
    </row>
    <row r="173" spans="2:15" s="1" customFormat="1" ht="13.9" customHeight="1">
      <c r="B173" s="1" t="str">
        <f>Roster_Selection_Women!AB152&amp;" " &amp; "V "</f>
        <v xml:space="preserve">Union College V </v>
      </c>
      <c r="C173" s="1" t="str">
        <f>Roster_Selection_Women!AD152</f>
        <v>11-747594</v>
      </c>
      <c r="D173" s="1" t="str">
        <f>Roster_Selection_Women!AE152</f>
        <v>Maya Coleman</v>
      </c>
      <c r="E173" s="23"/>
      <c r="F173" s="1" t="str">
        <f>IF(ISERROR(Baker_Scores_Women_Var!E173), " ", IF(Baker_Scores_Women_Var!E173 = "Yes", "Yes", "  "))</f>
        <v xml:space="preserve">  </v>
      </c>
      <c r="G173" s="29">
        <v>161</v>
      </c>
      <c r="H173" s="29">
        <v>176</v>
      </c>
      <c r="I173" s="29">
        <v>209</v>
      </c>
      <c r="J173" s="29">
        <v>139</v>
      </c>
      <c r="K173" s="29">
        <v>0</v>
      </c>
      <c r="L173" s="29">
        <v>166</v>
      </c>
      <c r="M173" s="30">
        <f t="shared" si="48"/>
        <v>851</v>
      </c>
      <c r="N173" s="30">
        <f t="shared" si="49"/>
        <v>5</v>
      </c>
      <c r="O173" s="30">
        <f t="shared" si="50"/>
        <v>170.2</v>
      </c>
    </row>
    <row r="174" spans="2:15" s="1" customFormat="1" ht="13.9" customHeight="1">
      <c r="B174" s="1" t="str">
        <f>Roster_Selection_Women!AB153&amp;" " &amp; "V "</f>
        <v xml:space="preserve">Union College V </v>
      </c>
      <c r="C174" s="1" t="str">
        <f>Roster_Selection_Women!AD153</f>
        <v>16-160942</v>
      </c>
      <c r="D174" s="1" t="str">
        <f>Roster_Selection_Women!AE153</f>
        <v>Taylor Booth</v>
      </c>
      <c r="E174" s="23"/>
      <c r="F174" s="1" t="str">
        <f>IF(ISERROR(Baker_Scores_Women_Var!E174), " ", IF(Baker_Scores_Women_Var!E174 = "Yes", "Yes", "  "))</f>
        <v xml:space="preserve">  </v>
      </c>
      <c r="G174" s="29">
        <v>207</v>
      </c>
      <c r="H174" s="29">
        <v>138</v>
      </c>
      <c r="I174" s="29">
        <v>171</v>
      </c>
      <c r="J174" s="29">
        <v>123</v>
      </c>
      <c r="K174" s="29">
        <v>0</v>
      </c>
      <c r="L174" s="29">
        <v>166</v>
      </c>
      <c r="M174" s="30">
        <f t="shared" si="48"/>
        <v>805</v>
      </c>
      <c r="N174" s="30">
        <f t="shared" si="49"/>
        <v>5</v>
      </c>
      <c r="O174" s="30">
        <f t="shared" si="50"/>
        <v>161</v>
      </c>
    </row>
    <row r="175" spans="2:15" s="1" customFormat="1" ht="13.9" customHeight="1">
      <c r="B175" s="1" t="str">
        <f>Roster_Selection_Women!AB154&amp;" " &amp; "V "</f>
        <v xml:space="preserve"> V </v>
      </c>
      <c r="C175" s="1" t="str">
        <f>Roster_Selection_Women!AD154</f>
        <v/>
      </c>
      <c r="D175" s="1" t="str">
        <f>Roster_Selection_Women!AE154</f>
        <v/>
      </c>
      <c r="E175" s="23"/>
      <c r="F175" s="1" t="str">
        <f>IF(ISERROR(Baker_Scores_Women_Var!E175), " ", IF(Baker_Scores_Women_Var!E175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753</v>
      </c>
      <c r="C176" s="28" t="s">
        <v>110</v>
      </c>
      <c r="D176" s="23" t="s">
        <v>110</v>
      </c>
      <c r="E176" s="23"/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</row>
    <row r="177" spans="2:15" s="1" customFormat="1" ht="13.9" customHeight="1">
      <c r="B177" s="1" t="s">
        <v>753</v>
      </c>
      <c r="C177" s="28" t="s">
        <v>110</v>
      </c>
      <c r="D177" s="23" t="s">
        <v>110</v>
      </c>
      <c r="E177" s="23"/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753</v>
      </c>
      <c r="C178" s="28" t="s">
        <v>110</v>
      </c>
      <c r="D178" s="23" t="s">
        <v>110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905</v>
      </c>
      <c r="H179" s="30">
        <f t="shared" si="51"/>
        <v>835</v>
      </c>
      <c r="I179" s="30">
        <f t="shared" si="51"/>
        <v>924</v>
      </c>
      <c r="J179" s="30">
        <f t="shared" si="51"/>
        <v>778</v>
      </c>
      <c r="K179" s="30">
        <f t="shared" si="51"/>
        <v>774</v>
      </c>
      <c r="L179" s="30">
        <f t="shared" si="51"/>
        <v>878</v>
      </c>
      <c r="M179" s="34">
        <f t="shared" si="51"/>
        <v>5094</v>
      </c>
      <c r="N179" s="34">
        <f t="shared" si="51"/>
        <v>30</v>
      </c>
    </row>
    <row r="180" spans="2:15" s="1" customFormat="1" ht="13.9" customHeight="1"/>
    <row r="181" spans="2:15" s="1" customFormat="1" ht="13.9" customHeight="1">
      <c r="B181" s="1" t="str">
        <f>Roster_Selection_Women!AB155&amp;" " &amp; "V "</f>
        <v xml:space="preserve">University of the Cumberlands V </v>
      </c>
      <c r="C181" s="1" t="str">
        <f>Roster_Selection_Women!AD155</f>
        <v>8746-34664</v>
      </c>
      <c r="D181" s="1" t="str">
        <f>Roster_Selection_Women!AE155</f>
        <v>Allysen Coryell</v>
      </c>
      <c r="E181" s="23"/>
      <c r="F181" s="1" t="str">
        <f>IF(ISERROR(Baker_Scores_Women_Var!E181), " ", IF(Baker_Scores_Women_Var!E181 = "Yes", "Yes", "  "))</f>
        <v xml:space="preserve">  </v>
      </c>
      <c r="G181" s="29">
        <v>261</v>
      </c>
      <c r="H181" s="29">
        <v>188</v>
      </c>
      <c r="I181" s="29">
        <v>189</v>
      </c>
      <c r="J181" s="29">
        <v>182</v>
      </c>
      <c r="K181" s="29">
        <v>166</v>
      </c>
      <c r="L181" s="29">
        <v>166</v>
      </c>
      <c r="M181" s="30">
        <f t="shared" ref="M181:M191" si="52">SUM(G181:L181)</f>
        <v>1152</v>
      </c>
      <c r="N181" s="30">
        <f t="shared" ref="N181:N191" si="53">COUNTIF(G181:L181, "&gt;0" )</f>
        <v>6</v>
      </c>
      <c r="O181" s="30">
        <f t="shared" ref="O181:O191" si="54">IF(N181=0,0,M181/N181)</f>
        <v>192</v>
      </c>
    </row>
    <row r="182" spans="2:15" s="1" customFormat="1" ht="13.9" customHeight="1">
      <c r="B182" s="1" t="str">
        <f>Roster_Selection_Women!AB156&amp;" " &amp; "V "</f>
        <v xml:space="preserve">University of the Cumberlands V </v>
      </c>
      <c r="C182" s="1" t="str">
        <f>Roster_Selection_Women!AD156</f>
        <v>17-43815</v>
      </c>
      <c r="D182" s="1" t="str">
        <f>Roster_Selection_Women!AE156</f>
        <v>Erika Taylor</v>
      </c>
      <c r="E182" s="23"/>
      <c r="F182" s="1" t="str">
        <f>IF(ISERROR(Baker_Scores_Women_Var!E182), " ", IF(Baker_Scores_Women_Var!E182 = "Yes", "Yes", "  "))</f>
        <v xml:space="preserve">  </v>
      </c>
      <c r="G182" s="29">
        <v>0</v>
      </c>
      <c r="H182" s="29">
        <v>155</v>
      </c>
      <c r="I182" s="29">
        <v>0</v>
      </c>
      <c r="J182" s="29">
        <v>0</v>
      </c>
      <c r="K182" s="29">
        <v>0</v>
      </c>
      <c r="L182" s="29">
        <v>161</v>
      </c>
      <c r="M182" s="30">
        <f t="shared" si="52"/>
        <v>316</v>
      </c>
      <c r="N182" s="30">
        <f t="shared" si="53"/>
        <v>2</v>
      </c>
      <c r="O182" s="30">
        <f t="shared" si="54"/>
        <v>158</v>
      </c>
    </row>
    <row r="183" spans="2:15" s="1" customFormat="1" ht="13.9" customHeight="1">
      <c r="B183" s="1" t="str">
        <f>Roster_Selection_Women!AB157&amp;" " &amp; "V "</f>
        <v xml:space="preserve">University of the Cumberlands V </v>
      </c>
      <c r="C183" s="1" t="str">
        <f>Roster_Selection_Women!AD157</f>
        <v>11-765785</v>
      </c>
      <c r="D183" s="1" t="str">
        <f>Roster_Selection_Women!AE157</f>
        <v>Haleigh Lawwell</v>
      </c>
      <c r="E183" s="23"/>
      <c r="F183" s="1" t="str">
        <f>IF(ISERROR(Baker_Scores_Women_Var!E183), " ", IF(Baker_Scores_Women_Var!E183 = "Yes", "Yes", "  "))</f>
        <v xml:space="preserve">  </v>
      </c>
      <c r="G183" s="29">
        <v>244</v>
      </c>
      <c r="H183" s="29">
        <v>174</v>
      </c>
      <c r="I183" s="29">
        <v>131</v>
      </c>
      <c r="J183" s="29">
        <v>0</v>
      </c>
      <c r="K183" s="29">
        <v>0</v>
      </c>
      <c r="L183" s="29">
        <v>149</v>
      </c>
      <c r="M183" s="30">
        <f t="shared" si="52"/>
        <v>698</v>
      </c>
      <c r="N183" s="30">
        <f t="shared" si="53"/>
        <v>4</v>
      </c>
      <c r="O183" s="30">
        <f t="shared" si="54"/>
        <v>174.5</v>
      </c>
    </row>
    <row r="184" spans="2:15" s="1" customFormat="1" ht="13.9" customHeight="1">
      <c r="B184" s="1" t="str">
        <f>Roster_Selection_Women!AB158&amp;" " &amp; "V "</f>
        <v xml:space="preserve">University of the Cumberlands V </v>
      </c>
      <c r="C184" s="1" t="str">
        <f>Roster_Selection_Women!AD158</f>
        <v>11-419948</v>
      </c>
      <c r="D184" s="1" t="str">
        <f>Roster_Selection_Women!AE158</f>
        <v>Kerrigan Welch</v>
      </c>
      <c r="E184" s="23"/>
      <c r="F184" s="1" t="str">
        <f>IF(ISERROR(Baker_Scores_Women_Var!E184), " ", IF(Baker_Scores_Women_Var!E184 = "Yes", "Yes", "  "))</f>
        <v xml:space="preserve">  </v>
      </c>
      <c r="G184" s="29">
        <v>0</v>
      </c>
      <c r="H184" s="29">
        <v>0</v>
      </c>
      <c r="I184" s="29">
        <v>0</v>
      </c>
      <c r="J184" s="29">
        <v>189</v>
      </c>
      <c r="K184" s="29">
        <v>0</v>
      </c>
      <c r="L184" s="29">
        <v>0</v>
      </c>
      <c r="M184" s="30">
        <f t="shared" si="52"/>
        <v>189</v>
      </c>
      <c r="N184" s="30">
        <f t="shared" si="53"/>
        <v>1</v>
      </c>
      <c r="O184" s="30">
        <f t="shared" si="54"/>
        <v>189</v>
      </c>
    </row>
    <row r="185" spans="2:15" s="1" customFormat="1" ht="13.9" customHeight="1">
      <c r="B185" s="1" t="str">
        <f>Roster_Selection_Women!AB159&amp;" " &amp; "V "</f>
        <v xml:space="preserve">University of the Cumberlands V </v>
      </c>
      <c r="C185" s="1" t="str">
        <f>Roster_Selection_Women!AD159</f>
        <v>11-406229</v>
      </c>
      <c r="D185" s="1" t="str">
        <f>Roster_Selection_Women!AE159</f>
        <v>Kiara Abanto</v>
      </c>
      <c r="E185" s="23"/>
      <c r="F185" s="1" t="str">
        <f>IF(ISERROR(Baker_Scores_Women_Var!E185), " ", IF(Baker_Scores_Women_Var!E185 = "Yes", "Yes", "  "))</f>
        <v xml:space="preserve">  </v>
      </c>
      <c r="G185" s="29">
        <v>196</v>
      </c>
      <c r="H185" s="29">
        <v>193</v>
      </c>
      <c r="I185" s="29">
        <v>206</v>
      </c>
      <c r="J185" s="29">
        <v>167</v>
      </c>
      <c r="K185" s="29">
        <v>139</v>
      </c>
      <c r="L185" s="29">
        <v>0</v>
      </c>
      <c r="M185" s="30">
        <f t="shared" si="52"/>
        <v>901</v>
      </c>
      <c r="N185" s="30">
        <f t="shared" si="53"/>
        <v>5</v>
      </c>
      <c r="O185" s="30">
        <f t="shared" si="54"/>
        <v>180.2</v>
      </c>
    </row>
    <row r="186" spans="2:15" s="1" customFormat="1" ht="13.9" customHeight="1">
      <c r="B186" s="1" t="str">
        <f>Roster_Selection_Women!AB160&amp;" " &amp; "V "</f>
        <v xml:space="preserve">University of the Cumberlands V </v>
      </c>
      <c r="C186" s="1" t="str">
        <f>Roster_Selection_Women!AD160</f>
        <v>11-263717</v>
      </c>
      <c r="D186" s="1" t="str">
        <f>Roster_Selection_Women!AE160</f>
        <v>Megan Kelly</v>
      </c>
      <c r="E186" s="23"/>
      <c r="F186" s="1" t="str">
        <f>IF(ISERROR(Baker_Scores_Women_Var!E186), " ", IF(Baker_Scores_Women_Var!E186 = "Yes", "Yes", "  "))</f>
        <v xml:space="preserve">  </v>
      </c>
      <c r="G186" s="29">
        <v>165</v>
      </c>
      <c r="H186" s="29">
        <v>0</v>
      </c>
      <c r="I186" s="29">
        <v>0</v>
      </c>
      <c r="J186" s="29">
        <v>168</v>
      </c>
      <c r="K186" s="29">
        <v>158</v>
      </c>
      <c r="L186" s="29">
        <v>203</v>
      </c>
      <c r="M186" s="30">
        <f t="shared" si="52"/>
        <v>694</v>
      </c>
      <c r="N186" s="30">
        <f t="shared" si="53"/>
        <v>4</v>
      </c>
      <c r="O186" s="30">
        <f t="shared" si="54"/>
        <v>173.5</v>
      </c>
    </row>
    <row r="187" spans="2:15" s="1" customFormat="1" ht="13.9" customHeight="1">
      <c r="B187" s="1" t="str">
        <f>Roster_Selection_Women!AB161&amp;" " &amp; "V "</f>
        <v xml:space="preserve">University of the Cumberlands V </v>
      </c>
      <c r="C187" s="1" t="str">
        <f>Roster_Selection_Women!AD161</f>
        <v>11-404466</v>
      </c>
      <c r="D187" s="1" t="str">
        <f>Roster_Selection_Women!AE161</f>
        <v>Mickayla Shannon</v>
      </c>
      <c r="E187" s="23"/>
      <c r="F187" s="1" t="str">
        <f>IF(ISERROR(Baker_Scores_Women_Var!E187), " ", IF(Baker_Scores_Women_Var!E187 = "Yes", "Yes", "  "))</f>
        <v xml:space="preserve">  </v>
      </c>
      <c r="G187" s="29">
        <v>169</v>
      </c>
      <c r="H187" s="29">
        <v>178</v>
      </c>
      <c r="I187" s="29">
        <v>192</v>
      </c>
      <c r="J187" s="29">
        <v>160</v>
      </c>
      <c r="K187" s="29">
        <v>184</v>
      </c>
      <c r="L187" s="29">
        <v>180</v>
      </c>
      <c r="M187" s="30">
        <f t="shared" si="52"/>
        <v>1063</v>
      </c>
      <c r="N187" s="30">
        <f t="shared" si="53"/>
        <v>6</v>
      </c>
      <c r="O187" s="30">
        <f t="shared" si="54"/>
        <v>177.16666666666666</v>
      </c>
    </row>
    <row r="188" spans="2:15" s="1" customFormat="1" ht="13.9" customHeight="1">
      <c r="B188" s="1" t="str">
        <f>Roster_Selection_Women!AB162&amp;" " &amp; "V "</f>
        <v xml:space="preserve">University of the Cumberlands V </v>
      </c>
      <c r="C188" s="1" t="str">
        <f>Roster_Selection_Women!AD162</f>
        <v>11-166235</v>
      </c>
      <c r="D188" s="1" t="str">
        <f>Roster_Selection_Women!AE162</f>
        <v>ReighAnn Oliphant</v>
      </c>
      <c r="E188" s="23"/>
      <c r="F188" s="1" t="str">
        <f>IF(ISERROR(Baker_Scores_Women_Var!E188), " ", IF(Baker_Scores_Women_Var!E188 = "Yes", "Yes", "  "))</f>
        <v xml:space="preserve">  </v>
      </c>
      <c r="G188" s="29">
        <v>0</v>
      </c>
      <c r="H188" s="29">
        <v>0</v>
      </c>
      <c r="I188" s="29">
        <v>199</v>
      </c>
      <c r="J188" s="29">
        <v>0</v>
      </c>
      <c r="K188" s="29">
        <v>140</v>
      </c>
      <c r="L188" s="29">
        <v>0</v>
      </c>
      <c r="M188" s="30">
        <f t="shared" si="52"/>
        <v>339</v>
      </c>
      <c r="N188" s="30">
        <f t="shared" si="53"/>
        <v>2</v>
      </c>
      <c r="O188" s="30">
        <f t="shared" si="54"/>
        <v>169.5</v>
      </c>
    </row>
    <row r="189" spans="2:15" s="1" customFormat="1" ht="13.9" customHeight="1">
      <c r="B189" s="1" t="s">
        <v>754</v>
      </c>
      <c r="C189" s="28" t="s">
        <v>110</v>
      </c>
      <c r="D189" s="23" t="s">
        <v>110</v>
      </c>
      <c r="E189" s="23"/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754</v>
      </c>
      <c r="C190" s="28" t="s">
        <v>110</v>
      </c>
      <c r="D190" s="23" t="s">
        <v>110</v>
      </c>
      <c r="E190" s="23"/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754</v>
      </c>
      <c r="C191" s="28" t="s">
        <v>110</v>
      </c>
      <c r="D191" s="23" t="s">
        <v>110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1035</v>
      </c>
      <c r="H192" s="30">
        <f t="shared" si="55"/>
        <v>888</v>
      </c>
      <c r="I192" s="30">
        <f t="shared" si="55"/>
        <v>917</v>
      </c>
      <c r="J192" s="30">
        <f t="shared" si="55"/>
        <v>866</v>
      </c>
      <c r="K192" s="30">
        <f t="shared" si="55"/>
        <v>787</v>
      </c>
      <c r="L192" s="30">
        <f t="shared" si="55"/>
        <v>859</v>
      </c>
      <c r="M192" s="34">
        <f t="shared" si="55"/>
        <v>5352</v>
      </c>
      <c r="N192" s="34">
        <f t="shared" si="55"/>
        <v>30</v>
      </c>
    </row>
    <row r="193" spans="5:52" s="1" customFormat="1" ht="13.9" customHeight="1"/>
    <row r="194" spans="5:52" s="1" customFormat="1" ht="13.9" customHeight="1"/>
    <row r="195" spans="5:52" s="1" customFormat="1" ht="13.9" customHeight="1"/>
    <row r="196" spans="5:52" s="1" customFormat="1" ht="13.9" customHeight="1"/>
    <row r="197" spans="5:52" s="1" customFormat="1" ht="13.9" customHeight="1">
      <c r="E197" s="35" t="s">
        <v>755</v>
      </c>
      <c r="F197" s="36"/>
      <c r="G197" s="37">
        <f t="shared" ref="G197:N197" si="56">SUM(G23,G36,G49,G62,G75,G88,G101,G114,G127,G140,G153,G166,G179,G192)</f>
        <v>11869</v>
      </c>
      <c r="H197" s="37">
        <f t="shared" si="56"/>
        <v>11074</v>
      </c>
      <c r="I197" s="37">
        <f t="shared" si="56"/>
        <v>11622</v>
      </c>
      <c r="J197" s="37">
        <f t="shared" si="56"/>
        <v>11242</v>
      </c>
      <c r="K197" s="37">
        <f t="shared" si="56"/>
        <v>11222</v>
      </c>
      <c r="L197" s="37">
        <f t="shared" si="56"/>
        <v>11559</v>
      </c>
      <c r="M197" s="38">
        <f t="shared" si="56"/>
        <v>68588</v>
      </c>
      <c r="N197" s="39">
        <f t="shared" si="56"/>
        <v>404</v>
      </c>
      <c r="AZ197" s="13" t="s">
        <v>756</v>
      </c>
    </row>
    <row r="198" spans="5:52" s="1" customFormat="1" ht="13.9" customHeight="1">
      <c r="E198" s="40" t="s">
        <v>757</v>
      </c>
      <c r="F198" s="41"/>
      <c r="G198" s="42">
        <f t="shared" ref="G198:L198" si="57">SUM(G197/(14))</f>
        <v>847.78571428571433</v>
      </c>
      <c r="H198" s="42">
        <f t="shared" si="57"/>
        <v>791</v>
      </c>
      <c r="I198" s="42">
        <f t="shared" si="57"/>
        <v>830.14285714285711</v>
      </c>
      <c r="J198" s="42">
        <f t="shared" si="57"/>
        <v>803</v>
      </c>
      <c r="K198" s="42">
        <f t="shared" si="57"/>
        <v>801.57142857142856</v>
      </c>
      <c r="L198" s="42">
        <f t="shared" si="57"/>
        <v>825.64285714285711</v>
      </c>
      <c r="M198" s="41"/>
      <c r="N198" s="43"/>
    </row>
    <row r="199" spans="5:52" s="1" customFormat="1" ht="13.9" customHeight="1"/>
    <row r="200" spans="5:52" s="1" customFormat="1" ht="13.9" customHeight="1"/>
    <row r="201" spans="5:52" s="1" customFormat="1" ht="13.9" customHeight="1"/>
    <row r="202" spans="5:52" s="1" customFormat="1" ht="13.9" customHeight="1"/>
    <row r="203" spans="5:52" s="1" customFormat="1" ht="13.9" customHeight="1"/>
    <row r="204" spans="5:52" s="1" customFormat="1" ht="13.9" customHeight="1"/>
    <row r="205" spans="5:52" s="1" customFormat="1" ht="13.9" customHeight="1"/>
    <row r="206" spans="5:52" s="1" customFormat="1" ht="13.9" customHeight="1"/>
    <row r="207" spans="5:52" s="1" customFormat="1" ht="13.9" customHeight="1"/>
    <row r="208" spans="5:52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L22 G181:L191 G168:L178 G155:L165 G142:L152 G129:L139 G116:L126 G103:L113 G90:L100 G77:L87 G64:L74 G51:L61 G38:L48 G25:L35" xr:uid="{00000000-0002-0000-04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L44" sqref="L44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5" t="s">
        <v>729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54" s="4" customFormat="1" ht="16.149999999999999" customHeight="1">
      <c r="AZ2" s="4" t="s">
        <v>730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731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8.600000000000001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420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732</v>
      </c>
      <c r="H10" s="5" t="s">
        <v>732</v>
      </c>
      <c r="I10" s="5" t="s">
        <v>732</v>
      </c>
      <c r="J10" s="5" t="s">
        <v>732</v>
      </c>
      <c r="K10" s="5" t="s">
        <v>732</v>
      </c>
      <c r="L10" s="5" t="s">
        <v>732</v>
      </c>
      <c r="M10" s="18"/>
      <c r="N10" s="18" t="s">
        <v>733</v>
      </c>
      <c r="O10" s="18" t="s">
        <v>734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737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738</v>
      </c>
      <c r="N11" s="5" t="s">
        <v>736</v>
      </c>
      <c r="O11" s="5" t="s">
        <v>739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Roster_Selection_Women!AF11&amp;" " &amp; "JV1 "</f>
        <v xml:space="preserve">Bethel University (TN) JV1 </v>
      </c>
      <c r="C12" s="1" t="str">
        <f>Roster_Selection_Women!AH11</f>
        <v>7914-31187</v>
      </c>
      <c r="D12" s="1" t="str">
        <f>Roster_Selection_Women!AI11</f>
        <v>Kelly Hartley</v>
      </c>
      <c r="E12" s="23"/>
      <c r="F12" s="1" t="str">
        <f>IF(ISERROR(Baker_Scores_Women_JV!E12), " ", IF(Baker_Scores_Women_JV!E12 = "Yes", "Yes", "  "))</f>
        <v xml:space="preserve">  </v>
      </c>
      <c r="G12" s="44">
        <v>138</v>
      </c>
      <c r="H12" s="44">
        <v>149</v>
      </c>
      <c r="I12" s="44">
        <v>131</v>
      </c>
      <c r="J12" s="44">
        <v>153</v>
      </c>
      <c r="K12" s="44">
        <v>128</v>
      </c>
      <c r="L12" s="44">
        <v>138</v>
      </c>
      <c r="M12" s="19">
        <f t="shared" ref="M12:M22" si="0">SUM(G12:L12)</f>
        <v>837</v>
      </c>
      <c r="N12" s="19">
        <f t="shared" ref="N12:N22" si="1">COUNTIF(G12:L12, "&gt;0" )</f>
        <v>6</v>
      </c>
      <c r="O12" s="19">
        <f t="shared" ref="O12:O22" si="2">IF(N12=0,0,M12/N12)</f>
        <v>139.5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Roster_Selection_Women!AF12&amp;" " &amp; "JV1 "</f>
        <v xml:space="preserve">Bethel University (TN) JV1 </v>
      </c>
      <c r="C13" s="1" t="str">
        <f>Roster_Selection_Women!AH12</f>
        <v>16-42623</v>
      </c>
      <c r="D13" s="1" t="str">
        <f>Roster_Selection_Women!AI12</f>
        <v>Kylee Landreth</v>
      </c>
      <c r="E13" s="23"/>
      <c r="F13" s="1" t="str">
        <f>IF(ISERROR(Baker_Scores_Women_JV!E13), " ", IF(Baker_Scores_Women_JV!E13 = "Yes", "Yes", "  "))</f>
        <v xml:space="preserve">  </v>
      </c>
      <c r="G13" s="44">
        <v>169</v>
      </c>
      <c r="H13" s="44">
        <v>116</v>
      </c>
      <c r="I13" s="44">
        <v>190</v>
      </c>
      <c r="J13" s="44">
        <v>163</v>
      </c>
      <c r="K13" s="44">
        <v>202</v>
      </c>
      <c r="L13" s="44">
        <v>168</v>
      </c>
      <c r="M13" s="19">
        <f t="shared" si="0"/>
        <v>1008</v>
      </c>
      <c r="N13" s="19">
        <f t="shared" si="1"/>
        <v>6</v>
      </c>
      <c r="O13" s="19">
        <f t="shared" si="2"/>
        <v>168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Roster_Selection_Women!AF13&amp;" " &amp; "JV1 "</f>
        <v xml:space="preserve">Bethel University (TN) JV1 </v>
      </c>
      <c r="C14" s="1" t="str">
        <f>Roster_Selection_Women!AH13</f>
        <v>8556-1019</v>
      </c>
      <c r="D14" s="1" t="str">
        <f>Roster_Selection_Women!AI13</f>
        <v>Rachel Ward</v>
      </c>
      <c r="E14" s="23"/>
      <c r="F14" s="1" t="str">
        <f>IF(ISERROR(Baker_Scores_Women_JV!E14), " ", IF(Baker_Scores_Women_JV!E14 = "Yes", "Yes", "  "))</f>
        <v xml:space="preserve">  </v>
      </c>
      <c r="G14" s="44">
        <v>144</v>
      </c>
      <c r="H14" s="44">
        <v>143</v>
      </c>
      <c r="I14" s="44">
        <v>117</v>
      </c>
      <c r="J14" s="44">
        <v>156</v>
      </c>
      <c r="K14" s="44">
        <v>153</v>
      </c>
      <c r="L14" s="44">
        <v>191</v>
      </c>
      <c r="M14" s="19">
        <f t="shared" si="0"/>
        <v>904</v>
      </c>
      <c r="N14" s="19">
        <f t="shared" si="1"/>
        <v>6</v>
      </c>
      <c r="O14" s="19">
        <f t="shared" si="2"/>
        <v>150.66666666666666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Roster_Selection_Women!AF14&amp;" " &amp; "JV1 "</f>
        <v xml:space="preserve">Bethel University (TN) JV1 </v>
      </c>
      <c r="C15" s="1" t="str">
        <f>Roster_Selection_Women!AH14</f>
        <v>11-408396</v>
      </c>
      <c r="D15" s="1" t="str">
        <f>Roster_Selection_Women!AI14</f>
        <v>Sydney Moyer</v>
      </c>
      <c r="E15" s="23"/>
      <c r="F15" s="1" t="str">
        <f>IF(ISERROR(Baker_Scores_Women_JV!E15), " ", IF(Baker_Scores_Women_JV!E15 = "Yes", "Yes", "  "))</f>
        <v xml:space="preserve">  </v>
      </c>
      <c r="G15" s="44">
        <v>148</v>
      </c>
      <c r="H15" s="44">
        <v>170</v>
      </c>
      <c r="I15" s="44">
        <v>165</v>
      </c>
      <c r="J15" s="44">
        <v>162</v>
      </c>
      <c r="K15" s="44">
        <v>126</v>
      </c>
      <c r="L15" s="44">
        <v>166</v>
      </c>
      <c r="M15" s="19">
        <f t="shared" si="0"/>
        <v>937</v>
      </c>
      <c r="N15" s="19">
        <f t="shared" si="1"/>
        <v>6</v>
      </c>
      <c r="O15" s="19">
        <f t="shared" si="2"/>
        <v>156.16666666666666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Roster_Selection_Women!AF15&amp;" " &amp; "JV1 "</f>
        <v xml:space="preserve">Bethel University (TN) JV1 </v>
      </c>
      <c r="C16" s="1" t="str">
        <f>Roster_Selection_Women!AH15</f>
        <v>5386-327</v>
      </c>
      <c r="D16" s="1" t="str">
        <f>Roster_Selection_Women!AI15</f>
        <v>T'Kyrah Gibbs</v>
      </c>
      <c r="E16" s="23"/>
      <c r="F16" s="1" t="str">
        <f>IF(ISERROR(Baker_Scores_Women_JV!E16), " ", IF(Baker_Scores_Women_JV!E16 = "Yes", "Yes", "  "))</f>
        <v xml:space="preserve">  </v>
      </c>
      <c r="G16" s="44">
        <v>166</v>
      </c>
      <c r="H16" s="44">
        <v>127</v>
      </c>
      <c r="I16" s="44">
        <v>144</v>
      </c>
      <c r="J16" s="44">
        <v>144</v>
      </c>
      <c r="K16" s="44">
        <v>141</v>
      </c>
      <c r="L16" s="44">
        <v>165</v>
      </c>
      <c r="M16" s="19">
        <f t="shared" si="0"/>
        <v>887</v>
      </c>
      <c r="N16" s="19">
        <f t="shared" si="1"/>
        <v>6</v>
      </c>
      <c r="O16" s="19">
        <f t="shared" si="2"/>
        <v>147.83333333333334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Roster_Selection_Women!AF16&amp;" " &amp; "JV1 "</f>
        <v xml:space="preserve"> JV1 </v>
      </c>
      <c r="C17" s="1" t="str">
        <f>Roster_Selection_Women!AH16</f>
        <v/>
      </c>
      <c r="D17" s="1" t="str">
        <f>Roster_Selection_Women!AI16</f>
        <v/>
      </c>
      <c r="E17" s="23"/>
      <c r="F17" s="1" t="str">
        <f>IF(ISERROR(Baker_Scores_Women_JV!E17), " ", IF(Baker_Scores_Women_JV!E17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Roster_Selection_Women!AF17&amp;" " &amp; "JV1 "</f>
        <v xml:space="preserve"> JV1 </v>
      </c>
      <c r="C18" s="1" t="str">
        <f>Roster_Selection_Women!AH17</f>
        <v/>
      </c>
      <c r="D18" s="1" t="str">
        <f>Roster_Selection_Women!AI17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Roster_Selection_Women!AF18&amp;" " &amp; "JV1 "</f>
        <v xml:space="preserve"> JV1 </v>
      </c>
      <c r="C19" s="1" t="str">
        <f>Roster_Selection_Women!AH18</f>
        <v/>
      </c>
      <c r="D19" s="1" t="str">
        <f>Roster_Selection_Women!AI18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758</v>
      </c>
      <c r="C20" s="28" t="s">
        <v>110</v>
      </c>
      <c r="D20" s="23" t="s">
        <v>110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758</v>
      </c>
      <c r="C21" s="28" t="s">
        <v>110</v>
      </c>
      <c r="D21" s="23" t="s">
        <v>110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758</v>
      </c>
      <c r="C22" s="28" t="s">
        <v>110</v>
      </c>
      <c r="D22" s="23" t="s">
        <v>110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N23" si="3">SUM(G12:G22)</f>
        <v>765</v>
      </c>
      <c r="H23" s="19">
        <f t="shared" si="3"/>
        <v>705</v>
      </c>
      <c r="I23" s="19">
        <f t="shared" si="3"/>
        <v>747</v>
      </c>
      <c r="J23" s="19">
        <f t="shared" si="3"/>
        <v>778</v>
      </c>
      <c r="K23" s="19">
        <f t="shared" si="3"/>
        <v>750</v>
      </c>
      <c r="L23" s="19">
        <f t="shared" si="3"/>
        <v>828</v>
      </c>
      <c r="M23" s="49">
        <f t="shared" si="3"/>
        <v>4573</v>
      </c>
      <c r="N23" s="49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Roster_Selection_Women!AF85&amp;" " &amp; "JV1 "</f>
        <v xml:space="preserve">Midway University JV1 </v>
      </c>
      <c r="C25" s="1" t="str">
        <f>Roster_Selection_Women!AH85</f>
        <v>7914-18271</v>
      </c>
      <c r="D25" s="1" t="str">
        <f>Roster_Selection_Women!AI85</f>
        <v>Bryanna Marie Taylor</v>
      </c>
      <c r="E25" s="23"/>
      <c r="F25" s="1" t="str">
        <f>IF(ISERROR(Baker_Scores_Women_JV!E25), " ", IF(Baker_Scores_Women_JV!E25 = "Yes", "Yes", "  "))</f>
        <v xml:space="preserve">  </v>
      </c>
      <c r="G25" s="44">
        <v>148</v>
      </c>
      <c r="H25" s="44">
        <v>189</v>
      </c>
      <c r="I25" s="44">
        <v>184</v>
      </c>
      <c r="J25" s="44">
        <v>182</v>
      </c>
      <c r="K25" s="44">
        <v>161</v>
      </c>
      <c r="L25" s="44">
        <v>167</v>
      </c>
      <c r="M25" s="19">
        <f t="shared" ref="M25:M35" si="4">SUM(G25:L25)</f>
        <v>1031</v>
      </c>
      <c r="N25" s="19">
        <f t="shared" ref="N25:N35" si="5">COUNTIF(G25:L25, "&gt;0" )</f>
        <v>6</v>
      </c>
      <c r="O25" s="19">
        <f t="shared" ref="O25:O35" si="6">IF(N25=0,0,M25/N25)</f>
        <v>171.83333333333334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Roster_Selection_Women!AF86&amp;" " &amp; "JV1 "</f>
        <v xml:space="preserve">Midway University JV1 </v>
      </c>
      <c r="C26" s="1" t="str">
        <f>Roster_Selection_Women!AH86</f>
        <v>11-692354</v>
      </c>
      <c r="D26" s="1" t="str">
        <f>Roster_Selection_Women!AI86</f>
        <v>Gracie Wyatt</v>
      </c>
      <c r="E26" s="23"/>
      <c r="F26" s="1" t="str">
        <f>IF(ISERROR(Baker_Scores_Women_JV!E26), " ", IF(Baker_Scores_Women_JV!E26 = "Yes", "Yes", "  "))</f>
        <v xml:space="preserve">  </v>
      </c>
      <c r="G26" s="44">
        <v>152</v>
      </c>
      <c r="H26" s="44">
        <v>144</v>
      </c>
      <c r="I26" s="44">
        <v>199</v>
      </c>
      <c r="J26" s="44">
        <v>168</v>
      </c>
      <c r="K26" s="44">
        <v>157</v>
      </c>
      <c r="L26" s="44">
        <v>173</v>
      </c>
      <c r="M26" s="19">
        <f t="shared" si="4"/>
        <v>993</v>
      </c>
      <c r="N26" s="19">
        <f t="shared" si="5"/>
        <v>6</v>
      </c>
      <c r="O26" s="19">
        <f t="shared" si="6"/>
        <v>165.5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Roster_Selection_Women!AF87&amp;" " &amp; "JV1 "</f>
        <v xml:space="preserve">Midway University JV1 </v>
      </c>
      <c r="C27" s="1" t="str">
        <f>Roster_Selection_Women!AH87</f>
        <v>15-10116</v>
      </c>
      <c r="D27" s="1" t="str">
        <f>Roster_Selection_Women!AI87</f>
        <v>Hannah King</v>
      </c>
      <c r="E27" s="23"/>
      <c r="F27" s="1" t="str">
        <f>IF(ISERROR(Baker_Scores_Women_JV!E27), " ", IF(Baker_Scores_Women_JV!E27 = "Yes", "Yes", "  "))</f>
        <v xml:space="preserve">  </v>
      </c>
      <c r="G27" s="44">
        <v>175</v>
      </c>
      <c r="H27" s="44">
        <v>221</v>
      </c>
      <c r="I27" s="44">
        <v>142</v>
      </c>
      <c r="J27" s="44">
        <v>177</v>
      </c>
      <c r="K27" s="44">
        <v>147</v>
      </c>
      <c r="L27" s="44">
        <v>139</v>
      </c>
      <c r="M27" s="19">
        <f t="shared" si="4"/>
        <v>1001</v>
      </c>
      <c r="N27" s="19">
        <f t="shared" si="5"/>
        <v>6</v>
      </c>
      <c r="O27" s="19">
        <f t="shared" si="6"/>
        <v>166.83333333333334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Roster_Selection_Women!AF88&amp;" " &amp; "JV1 "</f>
        <v xml:space="preserve">Midway University JV1 </v>
      </c>
      <c r="C28" s="1" t="str">
        <f>Roster_Selection_Women!AH88</f>
        <v>11-553909</v>
      </c>
      <c r="D28" s="1" t="str">
        <f>Roster_Selection_Women!AI88</f>
        <v>Malinda Godfrey</v>
      </c>
      <c r="E28" s="23"/>
      <c r="F28" s="1" t="str">
        <f>IF(ISERROR(Baker_Scores_Women_JV!E28), " ", IF(Baker_Scores_Women_JV!E28 = "Yes", "Yes", "  "))</f>
        <v xml:space="preserve">  </v>
      </c>
      <c r="G28" s="44">
        <v>160</v>
      </c>
      <c r="H28" s="44">
        <v>149</v>
      </c>
      <c r="I28" s="44">
        <v>148</v>
      </c>
      <c r="J28" s="44">
        <v>132</v>
      </c>
      <c r="K28" s="44">
        <v>145</v>
      </c>
      <c r="L28" s="44">
        <v>138</v>
      </c>
      <c r="M28" s="19">
        <f t="shared" si="4"/>
        <v>872</v>
      </c>
      <c r="N28" s="19">
        <f t="shared" si="5"/>
        <v>6</v>
      </c>
      <c r="O28" s="19">
        <f t="shared" si="6"/>
        <v>145.33333333333334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Roster_Selection_Women!AF89&amp;" " &amp; "JV1 "</f>
        <v xml:space="preserve">Midway University JV1 </v>
      </c>
      <c r="C29" s="1" t="str">
        <f>Roster_Selection_Women!AH89</f>
        <v>20-2900</v>
      </c>
      <c r="D29" s="1" t="str">
        <f>Roster_Selection_Women!AI89</f>
        <v>Pieper Mallett</v>
      </c>
      <c r="E29" s="23"/>
      <c r="F29" s="1" t="str">
        <f>IF(ISERROR(Baker_Scores_Women_JV!E29), " ", IF(Baker_Scores_Women_JV!E29 = "Yes", "Yes", "  "))</f>
        <v xml:space="preserve">  </v>
      </c>
      <c r="G29" s="44">
        <v>204</v>
      </c>
      <c r="H29" s="44">
        <v>154</v>
      </c>
      <c r="I29" s="44">
        <v>165</v>
      </c>
      <c r="J29" s="44">
        <v>173</v>
      </c>
      <c r="K29" s="44">
        <v>256</v>
      </c>
      <c r="L29" s="44">
        <v>196</v>
      </c>
      <c r="M29" s="19">
        <f t="shared" si="4"/>
        <v>1148</v>
      </c>
      <c r="N29" s="19">
        <f t="shared" si="5"/>
        <v>6</v>
      </c>
      <c r="O29" s="19">
        <f t="shared" si="6"/>
        <v>191.33333333333334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Roster_Selection_Women!AF90&amp;" " &amp; "JV1 "</f>
        <v xml:space="preserve"> JV1 </v>
      </c>
      <c r="C30" s="1" t="str">
        <f>Roster_Selection_Women!AH90</f>
        <v/>
      </c>
      <c r="D30" s="1" t="str">
        <f>Roster_Selection_Women!AI90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19">
        <f t="shared" si="4"/>
        <v>0</v>
      </c>
      <c r="N30" s="19">
        <f t="shared" si="5"/>
        <v>0</v>
      </c>
      <c r="O30" s="19">
        <f t="shared" si="6"/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Roster_Selection_Women!AF91&amp;" " &amp; "JV1 "</f>
        <v xml:space="preserve"> JV1 </v>
      </c>
      <c r="C31" s="1" t="str">
        <f>Roster_Selection_Women!AH91</f>
        <v/>
      </c>
      <c r="D31" s="1" t="str">
        <f>Roster_Selection_Women!AI91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19">
        <f t="shared" si="4"/>
        <v>0</v>
      </c>
      <c r="N31" s="19">
        <f t="shared" si="5"/>
        <v>0</v>
      </c>
      <c r="O31" s="19">
        <f t="shared" si="6"/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Roster_Selection_Women!AF92&amp;" " &amp; "JV1 "</f>
        <v xml:space="preserve"> JV1 </v>
      </c>
      <c r="C32" s="1" t="str">
        <f>Roster_Selection_Women!AH92</f>
        <v/>
      </c>
      <c r="D32" s="1" t="str">
        <f>Roster_Selection_Women!AI92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760</v>
      </c>
      <c r="C33" s="28" t="s">
        <v>110</v>
      </c>
      <c r="D33" s="23" t="s">
        <v>110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760</v>
      </c>
      <c r="C34" s="28" t="s">
        <v>110</v>
      </c>
      <c r="D34" s="23" t="s">
        <v>110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760</v>
      </c>
      <c r="C35" s="28" t="s">
        <v>110</v>
      </c>
      <c r="D35" s="23" t="s">
        <v>110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N36" si="7">SUM(G25:G35)</f>
        <v>839</v>
      </c>
      <c r="H36" s="19">
        <f t="shared" si="7"/>
        <v>857</v>
      </c>
      <c r="I36" s="19">
        <f t="shared" si="7"/>
        <v>838</v>
      </c>
      <c r="J36" s="19">
        <f t="shared" si="7"/>
        <v>832</v>
      </c>
      <c r="K36" s="19">
        <f t="shared" si="7"/>
        <v>866</v>
      </c>
      <c r="L36" s="19">
        <f t="shared" si="7"/>
        <v>813</v>
      </c>
      <c r="M36" s="49">
        <f t="shared" si="7"/>
        <v>5045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Roster_Selection_Women!AF96&amp;" " &amp; "JV1 "</f>
        <v xml:space="preserve">Pikeville ,University Of JV1 </v>
      </c>
      <c r="C38" s="1" t="str">
        <f>Roster_Selection_Women!AH96</f>
        <v>11-734238</v>
      </c>
      <c r="D38" s="1" t="str">
        <f>Roster_Selection_Women!AI96</f>
        <v>Ashleigh Maldonado</v>
      </c>
      <c r="E38" s="23"/>
      <c r="F38" s="1" t="str">
        <f>IF(ISERROR(Baker_Scores_Women_JV!E38), " ", IF(Baker_Scores_Women_JV!E38 = "Yes", "Yes", "  "))</f>
        <v xml:space="preserve">  </v>
      </c>
      <c r="G38" s="44">
        <v>0</v>
      </c>
      <c r="H38" s="44">
        <v>0</v>
      </c>
      <c r="I38" s="44">
        <v>153</v>
      </c>
      <c r="J38" s="44">
        <v>139</v>
      </c>
      <c r="K38" s="44">
        <v>0</v>
      </c>
      <c r="L38" s="44">
        <v>161</v>
      </c>
      <c r="M38" s="19">
        <f t="shared" ref="M38:M48" si="8">SUM(G38:L38)</f>
        <v>453</v>
      </c>
      <c r="N38" s="19">
        <f t="shared" ref="N38:N48" si="9">COUNTIF(G38:L38, "&gt;0" )</f>
        <v>3</v>
      </c>
      <c r="O38" s="19">
        <f t="shared" ref="O38:O48" si="10">IF(N38=0,0,M38/N38)</f>
        <v>151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Roster_Selection_Women!AF97&amp;" " &amp; "JV1 "</f>
        <v xml:space="preserve">Pikeville ,University Of JV1 </v>
      </c>
      <c r="C39" s="1" t="str">
        <f>Roster_Selection_Women!AH97</f>
        <v>11-101982</v>
      </c>
      <c r="D39" s="1" t="str">
        <f>Roster_Selection_Women!AI97</f>
        <v>Erin Thibeault</v>
      </c>
      <c r="E39" s="23"/>
      <c r="F39" s="1" t="str">
        <f>IF(ISERROR(Baker_Scores_Women_JV!E39), " ", IF(Baker_Scores_Women_JV!E39 = "Yes", "Yes", "  "))</f>
        <v xml:space="preserve">  </v>
      </c>
      <c r="G39" s="44">
        <v>174</v>
      </c>
      <c r="H39" s="44">
        <v>175</v>
      </c>
      <c r="I39" s="44">
        <v>0</v>
      </c>
      <c r="J39" s="44">
        <v>0</v>
      </c>
      <c r="K39" s="44">
        <v>0</v>
      </c>
      <c r="L39" s="44">
        <v>129</v>
      </c>
      <c r="M39" s="19">
        <f t="shared" si="8"/>
        <v>478</v>
      </c>
      <c r="N39" s="19">
        <f t="shared" si="9"/>
        <v>3</v>
      </c>
      <c r="O39" s="19">
        <f t="shared" si="10"/>
        <v>159.33333333333334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Roster_Selection_Women!AF98&amp;" " &amp; "JV1 "</f>
        <v xml:space="preserve">Pikeville ,University Of JV1 </v>
      </c>
      <c r="C40" s="1" t="str">
        <f>Roster_Selection_Women!AH98</f>
        <v>11-411123</v>
      </c>
      <c r="D40" s="1" t="str">
        <f>Roster_Selection_Women!AI98</f>
        <v>Faythe Reid</v>
      </c>
      <c r="E40" s="23"/>
      <c r="F40" s="1" t="str">
        <f>IF(ISERROR(Baker_Scores_Women_JV!E40), " ", IF(Baker_Scores_Women_JV!E40 = "Yes", "Yes", "  "))</f>
        <v xml:space="preserve">  </v>
      </c>
      <c r="G40" s="44">
        <v>0</v>
      </c>
      <c r="H40" s="44">
        <v>0</v>
      </c>
      <c r="I40" s="44">
        <v>0</v>
      </c>
      <c r="J40" s="44">
        <v>227</v>
      </c>
      <c r="K40" s="44">
        <v>187</v>
      </c>
      <c r="L40" s="44">
        <v>170</v>
      </c>
      <c r="M40" s="19">
        <f t="shared" si="8"/>
        <v>584</v>
      </c>
      <c r="N40" s="19">
        <f t="shared" si="9"/>
        <v>3</v>
      </c>
      <c r="O40" s="19">
        <f t="shared" si="10"/>
        <v>194.66666666666666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Roster_Selection_Women!AF99&amp;" " &amp; "JV1 "</f>
        <v xml:space="preserve">Pikeville ,University Of JV1 </v>
      </c>
      <c r="C41" s="1" t="str">
        <f>Roster_Selection_Women!AH99</f>
        <v>11-648329</v>
      </c>
      <c r="D41" s="1" t="str">
        <f>Roster_Selection_Women!AI99</f>
        <v>Grace Williams</v>
      </c>
      <c r="E41" s="23"/>
      <c r="F41" s="1" t="str">
        <f>IF(ISERROR(Baker_Scores_Women_JV!E41), " ", IF(Baker_Scores_Women_JV!E41 = "Yes", "Yes", "  "))</f>
        <v xml:space="preserve">  </v>
      </c>
      <c r="G41" s="44">
        <v>242</v>
      </c>
      <c r="H41" s="44">
        <v>218</v>
      </c>
      <c r="I41" s="44">
        <v>157</v>
      </c>
      <c r="J41" s="44">
        <v>0</v>
      </c>
      <c r="K41" s="44">
        <v>0</v>
      </c>
      <c r="L41" s="44">
        <v>138</v>
      </c>
      <c r="M41" s="19">
        <f t="shared" si="8"/>
        <v>755</v>
      </c>
      <c r="N41" s="19">
        <f t="shared" si="9"/>
        <v>4</v>
      </c>
      <c r="O41" s="19">
        <f t="shared" si="10"/>
        <v>188.75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Roster_Selection_Women!AF100&amp;" " &amp; "JV1 "</f>
        <v xml:space="preserve">Pikeville ,University Of JV1 </v>
      </c>
      <c r="C42" s="1" t="str">
        <f>Roster_Selection_Women!AH100</f>
        <v>11-42975</v>
      </c>
      <c r="D42" s="1" t="str">
        <f>Roster_Selection_Women!AI100</f>
        <v>Kadie Dicken</v>
      </c>
      <c r="E42" s="23"/>
      <c r="F42" s="1" t="str">
        <f>IF(ISERROR(Baker_Scores_Women_JV!E42), " ", IF(Baker_Scores_Women_JV!E42 = "Yes", "Yes", "  "))</f>
        <v xml:space="preserve">  </v>
      </c>
      <c r="G42" s="44">
        <v>170</v>
      </c>
      <c r="H42" s="44">
        <v>242</v>
      </c>
      <c r="I42" s="44">
        <v>173</v>
      </c>
      <c r="J42" s="44">
        <v>223</v>
      </c>
      <c r="K42" s="44">
        <v>179</v>
      </c>
      <c r="L42" s="44">
        <v>0</v>
      </c>
      <c r="M42" s="19">
        <f t="shared" si="8"/>
        <v>987</v>
      </c>
      <c r="N42" s="19">
        <f t="shared" si="9"/>
        <v>5</v>
      </c>
      <c r="O42" s="19">
        <f t="shared" si="10"/>
        <v>197.4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Roster_Selection_Women!AF101&amp;" " &amp; "JV1 "</f>
        <v xml:space="preserve">Pikeville ,University Of JV1 </v>
      </c>
      <c r="C43" s="1" t="str">
        <f>Roster_Selection_Women!AH101</f>
        <v>7914-52807</v>
      </c>
      <c r="D43" s="1" t="str">
        <f>Roster_Selection_Women!AI101</f>
        <v>Kristina Rowe</v>
      </c>
      <c r="E43" s="23"/>
      <c r="F43" s="1" t="str">
        <f>IF(ISERROR(Baker_Scores_Women_JV!E43), " ", IF(Baker_Scores_Women_JV!E43 = "Yes", "Yes", "  "))</f>
        <v xml:space="preserve">  </v>
      </c>
      <c r="G43" s="44">
        <v>142</v>
      </c>
      <c r="H43" s="44">
        <v>0</v>
      </c>
      <c r="I43" s="44">
        <v>0</v>
      </c>
      <c r="J43" s="44">
        <v>0</v>
      </c>
      <c r="K43" s="44">
        <v>172</v>
      </c>
      <c r="L43" s="44">
        <v>146</v>
      </c>
      <c r="M43" s="19">
        <f t="shared" si="8"/>
        <v>460</v>
      </c>
      <c r="N43" s="19">
        <f t="shared" si="9"/>
        <v>3</v>
      </c>
      <c r="O43" s="19">
        <f t="shared" si="10"/>
        <v>153.33333333333334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Roster_Selection_Women!AF102&amp;" " &amp; "JV1 "</f>
        <v xml:space="preserve">Pikeville ,University Of JV1 </v>
      </c>
      <c r="C44" s="1" t="str">
        <f>Roster_Selection_Women!AH102</f>
        <v>11-397209</v>
      </c>
      <c r="D44" s="1" t="str">
        <f>Roster_Selection_Women!AI102</f>
        <v>Lexia Stolakis</v>
      </c>
      <c r="E44" s="23"/>
      <c r="F44" s="1" t="str">
        <f>IF(ISERROR(Baker_Scores_Women_JV!E44), " ", IF(Baker_Scores_Women_JV!E44 = "Yes", "Yes", "  "))</f>
        <v xml:space="preserve">  </v>
      </c>
      <c r="G44" s="44">
        <v>0</v>
      </c>
      <c r="H44" s="44">
        <v>192</v>
      </c>
      <c r="I44" s="44">
        <v>199</v>
      </c>
      <c r="J44" s="44">
        <v>239</v>
      </c>
      <c r="K44" s="44">
        <v>217</v>
      </c>
      <c r="L44" s="44">
        <v>0</v>
      </c>
      <c r="M44" s="19">
        <f t="shared" si="8"/>
        <v>847</v>
      </c>
      <c r="N44" s="19">
        <f t="shared" si="9"/>
        <v>4</v>
      </c>
      <c r="O44" s="19">
        <f t="shared" si="10"/>
        <v>211.75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Roster_Selection_Women!AF103&amp;" " &amp; "JV1 "</f>
        <v xml:space="preserve">Pikeville ,University Of JV1 </v>
      </c>
      <c r="C45" s="1" t="str">
        <f>Roster_Selection_Women!AH103</f>
        <v>6267-1095</v>
      </c>
      <c r="D45" s="1" t="str">
        <f>Roster_Selection_Women!AI103</f>
        <v>Michelle Dekowski</v>
      </c>
      <c r="E45" s="23"/>
      <c r="F45" s="1" t="str">
        <f>IF(ISERROR(Baker_Scores_Women_JV!E45), " ", IF(Baker_Scores_Women_JV!E45 = "Yes", "Yes", "  "))</f>
        <v xml:space="preserve">  </v>
      </c>
      <c r="G45" s="44">
        <v>179</v>
      </c>
      <c r="H45" s="44">
        <v>206</v>
      </c>
      <c r="I45" s="44">
        <v>184</v>
      </c>
      <c r="J45" s="44">
        <v>171</v>
      </c>
      <c r="K45" s="44">
        <v>170</v>
      </c>
      <c r="L45" s="44">
        <v>0</v>
      </c>
      <c r="M45" s="19">
        <f t="shared" si="8"/>
        <v>910</v>
      </c>
      <c r="N45" s="19">
        <f t="shared" si="9"/>
        <v>5</v>
      </c>
      <c r="O45" s="19">
        <f t="shared" si="10"/>
        <v>182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761</v>
      </c>
      <c r="C46" s="28" t="s">
        <v>110</v>
      </c>
      <c r="D46" s="23" t="s">
        <v>110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761</v>
      </c>
      <c r="C47" s="28" t="s">
        <v>110</v>
      </c>
      <c r="D47" s="23" t="s">
        <v>110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761</v>
      </c>
      <c r="C48" s="28" t="s">
        <v>110</v>
      </c>
      <c r="D48" s="23" t="s">
        <v>110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N49" si="11">SUM(G38:G48)</f>
        <v>907</v>
      </c>
      <c r="H49" s="19">
        <f t="shared" si="11"/>
        <v>1033</v>
      </c>
      <c r="I49" s="19">
        <f t="shared" si="11"/>
        <v>866</v>
      </c>
      <c r="J49" s="19">
        <f t="shared" si="11"/>
        <v>999</v>
      </c>
      <c r="K49" s="19">
        <f t="shared" si="11"/>
        <v>925</v>
      </c>
      <c r="L49" s="19">
        <f t="shared" si="11"/>
        <v>744</v>
      </c>
      <c r="M49" s="49">
        <f t="shared" si="11"/>
        <v>5474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Roster_Selection_Women!AF131&amp;" " &amp; "JV1 "</f>
        <v xml:space="preserve">Thomas More University JV1 </v>
      </c>
      <c r="C51" s="1" t="str">
        <f>Roster_Selection_Women!AH131</f>
        <v>17-68134</v>
      </c>
      <c r="D51" s="1" t="str">
        <f>Roster_Selection_Women!AI131</f>
        <v>Abagayle Yates</v>
      </c>
      <c r="E51" s="23"/>
      <c r="F51" s="1" t="str">
        <f>IF(ISERROR(Baker_Scores_Women_JV!E51), " ", IF(Baker_Scores_Women_JV!E51 = "Yes", "Yes", "  "))</f>
        <v xml:space="preserve">  </v>
      </c>
      <c r="G51" s="44">
        <v>146</v>
      </c>
      <c r="H51" s="44">
        <v>141</v>
      </c>
      <c r="I51" s="44">
        <v>90</v>
      </c>
      <c r="J51" s="44">
        <v>145</v>
      </c>
      <c r="K51" s="44">
        <v>96</v>
      </c>
      <c r="L51" s="44">
        <v>104</v>
      </c>
      <c r="M51" s="19">
        <f t="shared" ref="M51:M61" si="12">SUM(G51:L51)</f>
        <v>722</v>
      </c>
      <c r="N51" s="19">
        <f t="shared" ref="N51:N61" si="13">COUNTIF(G51:L51, "&gt;0" )</f>
        <v>6</v>
      </c>
      <c r="O51" s="19">
        <f t="shared" ref="O51:O61" si="14">IF(N51=0,0,M51/N51)</f>
        <v>120.33333333333333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Roster_Selection_Women!AF132&amp;" " &amp; "JV1 "</f>
        <v xml:space="preserve">Thomas More University JV1 </v>
      </c>
      <c r="C52" s="1" t="str">
        <f>Roster_Selection_Women!AH132</f>
        <v>20-12875</v>
      </c>
      <c r="D52" s="1" t="str">
        <f>Roster_Selection_Women!AI132</f>
        <v>Alison McDonald</v>
      </c>
      <c r="E52" s="23"/>
      <c r="F52" s="1" t="str">
        <f>IF(ISERROR(Baker_Scores_Women_JV!E52), " ", IF(Baker_Scores_Women_JV!E52 = "Yes", "Yes", "  "))</f>
        <v xml:space="preserve">  </v>
      </c>
      <c r="G52" s="44">
        <v>148</v>
      </c>
      <c r="H52" s="44">
        <v>122</v>
      </c>
      <c r="I52" s="44">
        <v>140</v>
      </c>
      <c r="J52" s="44">
        <v>128</v>
      </c>
      <c r="K52" s="44">
        <v>137</v>
      </c>
      <c r="L52" s="44">
        <v>141</v>
      </c>
      <c r="M52" s="19">
        <f t="shared" si="12"/>
        <v>816</v>
      </c>
      <c r="N52" s="19">
        <f t="shared" si="13"/>
        <v>6</v>
      </c>
      <c r="O52" s="19">
        <f t="shared" si="14"/>
        <v>136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Roster_Selection_Women!AF133&amp;" " &amp; "JV1 "</f>
        <v xml:space="preserve">Thomas More University JV1 </v>
      </c>
      <c r="C53" s="1" t="str">
        <f>Roster_Selection_Women!AH133</f>
        <v>18-4772</v>
      </c>
      <c r="D53" s="1" t="str">
        <f>Roster_Selection_Women!AI133</f>
        <v>Margaret Rohlfs</v>
      </c>
      <c r="E53" s="23"/>
      <c r="F53" s="1" t="str">
        <f>IF(ISERROR(Baker_Scores_Women_JV!E53), " ", IF(Baker_Scores_Women_JV!E53 = "Yes", "Yes", "  "))</f>
        <v xml:space="preserve">  </v>
      </c>
      <c r="G53" s="44">
        <v>163</v>
      </c>
      <c r="H53" s="44">
        <v>147</v>
      </c>
      <c r="I53" s="44">
        <v>130</v>
      </c>
      <c r="J53" s="44">
        <v>158</v>
      </c>
      <c r="K53" s="44">
        <v>149</v>
      </c>
      <c r="L53" s="44">
        <v>159</v>
      </c>
      <c r="M53" s="19">
        <f t="shared" si="12"/>
        <v>906</v>
      </c>
      <c r="N53" s="19">
        <f t="shared" si="13"/>
        <v>6</v>
      </c>
      <c r="O53" s="19">
        <f t="shared" si="14"/>
        <v>151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Roster_Selection_Women!AF134&amp;" " &amp; "JV1 "</f>
        <v xml:space="preserve">Thomas More University JV1 </v>
      </c>
      <c r="C54" s="1" t="str">
        <f>Roster_Selection_Women!AH134</f>
        <v>11-494522</v>
      </c>
      <c r="D54" s="1" t="str">
        <f>Roster_Selection_Women!AI134</f>
        <v>Savannah McDonald</v>
      </c>
      <c r="E54" s="23"/>
      <c r="F54" s="1" t="str">
        <f>IF(ISERROR(Baker_Scores_Women_JV!E54), " ", IF(Baker_Scores_Women_JV!E54 = "Yes", "Yes", "  "))</f>
        <v xml:space="preserve">  </v>
      </c>
      <c r="G54" s="44">
        <v>159</v>
      </c>
      <c r="H54" s="44">
        <v>152</v>
      </c>
      <c r="I54" s="44">
        <v>107</v>
      </c>
      <c r="J54" s="44">
        <v>101</v>
      </c>
      <c r="K54" s="44">
        <v>147</v>
      </c>
      <c r="L54" s="44">
        <v>153</v>
      </c>
      <c r="M54" s="19">
        <f t="shared" si="12"/>
        <v>819</v>
      </c>
      <c r="N54" s="19">
        <f t="shared" si="13"/>
        <v>6</v>
      </c>
      <c r="O54" s="19">
        <f t="shared" si="14"/>
        <v>136.5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Roster_Selection_Women!AF135&amp;" " &amp; "JV1 "</f>
        <v xml:space="preserve"> JV1 </v>
      </c>
      <c r="C55" s="1" t="str">
        <f>Roster_Selection_Women!AH135</f>
        <v/>
      </c>
      <c r="D55" s="1" t="str">
        <f>Roster_Selection_Women!AI135</f>
        <v/>
      </c>
      <c r="E55" s="23"/>
      <c r="F55" s="1" t="str">
        <f>IF(ISERROR(Baker_Scores_Women_JV!E55), " ", IF(Baker_Scores_Women_JV!E55 = "Yes", "Yes", "  "))</f>
        <v xml:space="preserve">  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19">
        <f t="shared" si="12"/>
        <v>0</v>
      </c>
      <c r="N55" s="19">
        <f t="shared" si="13"/>
        <v>0</v>
      </c>
      <c r="O55" s="19">
        <f t="shared" si="14"/>
        <v>0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Roster_Selection_Women!AF136&amp;" " &amp; "JV1 "</f>
        <v xml:space="preserve"> JV1 </v>
      </c>
      <c r="C56" s="1" t="str">
        <f>Roster_Selection_Women!AH136</f>
        <v/>
      </c>
      <c r="D56" s="1" t="str">
        <f>Roster_Selection_Women!AI136</f>
        <v/>
      </c>
      <c r="E56" s="23"/>
      <c r="F56" s="1" t="str">
        <f>IF(ISERROR(Baker_Scores_Women_JV!E56), " ", IF(Baker_Scores_Women_JV!E56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19">
        <f t="shared" si="12"/>
        <v>0</v>
      </c>
      <c r="N56" s="19">
        <f t="shared" si="13"/>
        <v>0</v>
      </c>
      <c r="O56" s="19">
        <f t="shared" si="14"/>
        <v>0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Roster_Selection_Women!AF137&amp;" " &amp; "JV1 "</f>
        <v xml:space="preserve"> JV1 </v>
      </c>
      <c r="C57" s="1" t="str">
        <f>Roster_Selection_Women!AH137</f>
        <v/>
      </c>
      <c r="D57" s="1" t="str">
        <f>Roster_Selection_Women!AI137</f>
        <v/>
      </c>
      <c r="E57" s="23"/>
      <c r="F57" s="1" t="str">
        <f>IF(ISERROR(Baker_Scores_Women_JV!E57), " ", IF(Baker_Scores_Women_JV!E57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19">
        <f t="shared" si="12"/>
        <v>0</v>
      </c>
      <c r="N57" s="19">
        <f t="shared" si="13"/>
        <v>0</v>
      </c>
      <c r="O57" s="19">
        <f t="shared" si="14"/>
        <v>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Roster_Selection_Women!AF138&amp;" " &amp; "JV1 "</f>
        <v xml:space="preserve"> JV1 </v>
      </c>
      <c r="C58" s="1" t="str">
        <f>Roster_Selection_Women!AH138</f>
        <v/>
      </c>
      <c r="D58" s="1" t="str">
        <f>Roster_Selection_Women!AI138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762</v>
      </c>
      <c r="C59" s="28" t="s">
        <v>110</v>
      </c>
      <c r="D59" s="23" t="s">
        <v>110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762</v>
      </c>
      <c r="C60" s="28" t="s">
        <v>110</v>
      </c>
      <c r="D60" s="23" t="s">
        <v>110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762</v>
      </c>
      <c r="C61" s="28" t="s">
        <v>110</v>
      </c>
      <c r="D61" s="23" t="s">
        <v>110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N62" si="15">SUM(G51:G61)</f>
        <v>616</v>
      </c>
      <c r="H62" s="30">
        <f t="shared" si="15"/>
        <v>562</v>
      </c>
      <c r="I62" s="30">
        <f t="shared" si="15"/>
        <v>467</v>
      </c>
      <c r="J62" s="30">
        <f t="shared" si="15"/>
        <v>532</v>
      </c>
      <c r="K62" s="30">
        <f t="shared" si="15"/>
        <v>529</v>
      </c>
      <c r="L62" s="30">
        <f t="shared" si="15"/>
        <v>557</v>
      </c>
      <c r="M62" s="34">
        <f t="shared" si="15"/>
        <v>3263</v>
      </c>
      <c r="N62" s="34">
        <f t="shared" si="15"/>
        <v>24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Roster_Selection_Women!AF155&amp;" " &amp; "JV1 "</f>
        <v xml:space="preserve">University of the Cumberlands JV1 </v>
      </c>
      <c r="C64" s="1" t="str">
        <f>Roster_Selection_Women!AH155</f>
        <v>8069-33529</v>
      </c>
      <c r="D64" s="1" t="str">
        <f>Roster_Selection_Women!AI155</f>
        <v>Ashley Nelson</v>
      </c>
      <c r="E64" s="23"/>
      <c r="F64" s="1" t="str">
        <f>IF(ISERROR(Baker_Scores_Women_JV!E64), " ", IF(Baker_Scores_Women_JV!E64 = "Yes", "Yes", "  "))</f>
        <v xml:space="preserve">  </v>
      </c>
      <c r="G64" s="29">
        <v>176</v>
      </c>
      <c r="H64" s="29">
        <v>165</v>
      </c>
      <c r="I64" s="29">
        <v>171</v>
      </c>
      <c r="J64" s="29">
        <v>181</v>
      </c>
      <c r="K64" s="29">
        <v>152</v>
      </c>
      <c r="L64" s="29">
        <v>149</v>
      </c>
      <c r="M64" s="30">
        <f t="shared" ref="M64:M74" si="16">SUM(G64:L64)</f>
        <v>994</v>
      </c>
      <c r="N64" s="30">
        <f t="shared" ref="N64:N74" si="17">COUNTIF(G64:L64, "&gt;0" )</f>
        <v>6</v>
      </c>
      <c r="O64" s="30">
        <f t="shared" ref="O64:O74" si="18">IF(N64=0,0,M64/N64)</f>
        <v>165.66666666666666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52" s="1" customFormat="1" ht="13.9" customHeight="1">
      <c r="B65" s="1" t="str">
        <f>Roster_Selection_Women!AF156&amp;" " &amp; "JV1 "</f>
        <v xml:space="preserve">University of the Cumberlands JV1 </v>
      </c>
      <c r="C65" s="1" t="str">
        <f>Roster_Selection_Women!AH156</f>
        <v>16-44193</v>
      </c>
      <c r="D65" s="1" t="str">
        <f>Roster_Selection_Women!AI156</f>
        <v>Emma Layman</v>
      </c>
      <c r="E65" s="23"/>
      <c r="F65" s="1" t="str">
        <f>IF(ISERROR(Baker_Scores_Women_JV!E65), " ", IF(Baker_Scores_Women_JV!E65 = "Yes", "Yes", "  "))</f>
        <v xml:space="preserve">  </v>
      </c>
      <c r="G65" s="29">
        <v>175</v>
      </c>
      <c r="H65" s="29">
        <v>103</v>
      </c>
      <c r="I65" s="29">
        <v>0</v>
      </c>
      <c r="J65" s="29">
        <v>0</v>
      </c>
      <c r="K65" s="29">
        <v>159</v>
      </c>
      <c r="L65" s="29">
        <v>150</v>
      </c>
      <c r="M65" s="30">
        <f t="shared" si="16"/>
        <v>587</v>
      </c>
      <c r="N65" s="30">
        <f t="shared" si="17"/>
        <v>4</v>
      </c>
      <c r="O65" s="30">
        <f t="shared" si="18"/>
        <v>146.75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52" s="1" customFormat="1" ht="13.9" customHeight="1">
      <c r="B66" s="1" t="str">
        <f>Roster_Selection_Women!AF157&amp;" " &amp; "JV1 "</f>
        <v xml:space="preserve">University of the Cumberlands JV1 </v>
      </c>
      <c r="C66" s="1" t="str">
        <f>Roster_Selection_Women!AH157</f>
        <v>20-35097</v>
      </c>
      <c r="D66" s="1" t="str">
        <f>Roster_Selection_Women!AI157</f>
        <v>Faith Godby</v>
      </c>
      <c r="E66" s="23"/>
      <c r="F66" s="1" t="str">
        <f>IF(ISERROR(Baker_Scores_Women_JV!E66), " ", IF(Baker_Scores_Women_JV!E66 = "Yes", "Yes", "  "))</f>
        <v xml:space="preserve">  </v>
      </c>
      <c r="G66" s="29">
        <v>158</v>
      </c>
      <c r="H66" s="29">
        <v>164</v>
      </c>
      <c r="I66" s="29">
        <v>156</v>
      </c>
      <c r="J66" s="29">
        <v>177</v>
      </c>
      <c r="K66" s="29">
        <v>150</v>
      </c>
      <c r="L66" s="29">
        <v>161</v>
      </c>
      <c r="M66" s="30">
        <f t="shared" si="16"/>
        <v>966</v>
      </c>
      <c r="N66" s="30">
        <f t="shared" si="17"/>
        <v>6</v>
      </c>
      <c r="O66" s="30">
        <f t="shared" si="18"/>
        <v>161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52" s="1" customFormat="1" ht="13.9" customHeight="1">
      <c r="B67" s="1" t="str">
        <f>Roster_Selection_Women!AF158&amp;" " &amp; "JV1 "</f>
        <v xml:space="preserve">University of the Cumberlands JV1 </v>
      </c>
      <c r="C67" s="1" t="str">
        <f>Roster_Selection_Women!AH158</f>
        <v>15-131516</v>
      </c>
      <c r="D67" s="1" t="str">
        <f>Roster_Selection_Women!AI158</f>
        <v>Kaitlyn Egan</v>
      </c>
      <c r="E67" s="23"/>
      <c r="F67" s="1" t="str">
        <f>IF(ISERROR(Baker_Scores_Women_JV!E67), " ", IF(Baker_Scores_Women_JV!E67 = "Yes", "Yes", "  "))</f>
        <v xml:space="preserve">  </v>
      </c>
      <c r="G67" s="29">
        <v>110</v>
      </c>
      <c r="H67" s="29">
        <v>153</v>
      </c>
      <c r="I67" s="29">
        <v>204</v>
      </c>
      <c r="J67" s="29">
        <v>136</v>
      </c>
      <c r="K67" s="29">
        <v>167</v>
      </c>
      <c r="L67" s="29">
        <v>152</v>
      </c>
      <c r="M67" s="30">
        <f t="shared" si="16"/>
        <v>922</v>
      </c>
      <c r="N67" s="30">
        <f t="shared" si="17"/>
        <v>6</v>
      </c>
      <c r="O67" s="30">
        <f t="shared" si="18"/>
        <v>153.66666666666666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52" s="1" customFormat="1" ht="13.9" customHeight="1">
      <c r="B68" s="1" t="str">
        <f>Roster_Selection_Women!AF159&amp;" " &amp; "JV1 "</f>
        <v xml:space="preserve">University of the Cumberlands JV1 </v>
      </c>
      <c r="C68" s="1" t="str">
        <f>Roster_Selection_Women!AH159</f>
        <v>15-191175</v>
      </c>
      <c r="D68" s="1" t="str">
        <f>Roster_Selection_Women!AI159</f>
        <v>Mckenna Ellen</v>
      </c>
      <c r="E68" s="23"/>
      <c r="F68" s="1" t="str">
        <f>IF(ISERROR(Baker_Scores_Women_JV!E68), " ", IF(Baker_Scores_Women_JV!E68 = "Yes", "Yes", "  "))</f>
        <v xml:space="preserve">  </v>
      </c>
      <c r="G68" s="29">
        <v>122</v>
      </c>
      <c r="H68" s="29">
        <v>169</v>
      </c>
      <c r="I68" s="29">
        <v>161</v>
      </c>
      <c r="J68" s="29">
        <v>137</v>
      </c>
      <c r="K68" s="29">
        <v>166</v>
      </c>
      <c r="L68" s="29">
        <v>105</v>
      </c>
      <c r="M68" s="30">
        <f t="shared" si="16"/>
        <v>860</v>
      </c>
      <c r="N68" s="30">
        <f t="shared" si="17"/>
        <v>6</v>
      </c>
      <c r="O68" s="30">
        <f t="shared" si="18"/>
        <v>143.33333333333334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52" s="1" customFormat="1" ht="13.9" customHeight="1">
      <c r="B69" s="1" t="str">
        <f>Roster_Selection_Women!AF160&amp;" " &amp; "JV1 "</f>
        <v xml:space="preserve"> JV1 </v>
      </c>
      <c r="C69" s="1" t="str">
        <f>Roster_Selection_Women!AH160</f>
        <v/>
      </c>
      <c r="D69" s="1" t="str">
        <f>Roster_Selection_Women!AI160</f>
        <v/>
      </c>
      <c r="E69" s="23"/>
      <c r="F69" s="1" t="str">
        <f>IF(ISERROR(Baker_Scores_Women_JV!E69), " ", IF(Baker_Scores_Women_JV!E69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30">
        <f t="shared" si="16"/>
        <v>0</v>
      </c>
      <c r="N69" s="30">
        <f t="shared" si="17"/>
        <v>0</v>
      </c>
      <c r="O69" s="30">
        <f t="shared" si="18"/>
        <v>0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52" s="1" customFormat="1" ht="13.9" customHeight="1">
      <c r="B70" s="1" t="str">
        <f>Roster_Selection_Women!AF161&amp;" " &amp; "JV1 "</f>
        <v xml:space="preserve"> JV1 </v>
      </c>
      <c r="C70" s="1" t="str">
        <f>Roster_Selection_Women!AH161</f>
        <v/>
      </c>
      <c r="D70" s="1" t="str">
        <f>Roster_Selection_Women!AI161</f>
        <v/>
      </c>
      <c r="E70" s="23"/>
      <c r="F70" s="1" t="str">
        <f>IF(ISERROR(Baker_Scores_Women_JV!E70), " ", IF(Baker_Scores_Women_JV!E70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52" s="1" customFormat="1" ht="13.9" customHeight="1">
      <c r="B71" s="1" t="str">
        <f>Roster_Selection_Women!AF162&amp;" " &amp; "JV1 "</f>
        <v xml:space="preserve"> JV1 </v>
      </c>
      <c r="C71" s="1" t="str">
        <f>Roster_Selection_Women!AH162</f>
        <v/>
      </c>
      <c r="D71" s="1" t="str">
        <f>Roster_Selection_Women!AI162</f>
        <v/>
      </c>
      <c r="E71" s="23"/>
      <c r="F71" s="1" t="str">
        <f>IF(ISERROR(Baker_Scores_Women_JV!E71), " ", IF(Baker_Scores_Women_JV!E71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52" s="1" customFormat="1" ht="13.9" customHeight="1">
      <c r="B72" s="1" t="s">
        <v>763</v>
      </c>
      <c r="C72" s="28" t="s">
        <v>110</v>
      </c>
      <c r="D72" s="23" t="s">
        <v>110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52" s="1" customFormat="1" ht="13.9" customHeight="1">
      <c r="B73" s="1" t="s">
        <v>763</v>
      </c>
      <c r="C73" s="28" t="s">
        <v>110</v>
      </c>
      <c r="D73" s="23" t="s">
        <v>110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52" s="1" customFormat="1" ht="13.9" customHeight="1">
      <c r="B74" s="1" t="s">
        <v>763</v>
      </c>
      <c r="C74" s="28" t="s">
        <v>110</v>
      </c>
      <c r="D74" s="23" t="s">
        <v>110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52" s="1" customFormat="1" ht="13.9" customHeight="1">
      <c r="B75" s="33"/>
      <c r="G75" s="30">
        <f t="shared" ref="G75:N75" si="19">SUM(G64:G74)</f>
        <v>741</v>
      </c>
      <c r="H75" s="30">
        <f t="shared" si="19"/>
        <v>754</v>
      </c>
      <c r="I75" s="30">
        <f t="shared" si="19"/>
        <v>692</v>
      </c>
      <c r="J75" s="30">
        <f t="shared" si="19"/>
        <v>631</v>
      </c>
      <c r="K75" s="30">
        <f t="shared" si="19"/>
        <v>794</v>
      </c>
      <c r="L75" s="30">
        <f t="shared" si="19"/>
        <v>717</v>
      </c>
      <c r="M75" s="34">
        <f t="shared" si="19"/>
        <v>4329</v>
      </c>
      <c r="N75" s="34">
        <f t="shared" si="19"/>
        <v>28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52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52" s="1" customFormat="1" ht="13.9" customHeight="1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52" s="1" customFormat="1" ht="13.9" customHeight="1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52" s="1" customFormat="1" ht="13.9" customHeight="1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52" s="1" customFormat="1" ht="13.9" customHeight="1">
      <c r="E80" s="35" t="s">
        <v>755</v>
      </c>
      <c r="F80" s="36"/>
      <c r="G80" s="37">
        <f t="shared" ref="G80:N80" si="20">SUM(G23,G36,G49,G62,G75)</f>
        <v>3868</v>
      </c>
      <c r="H80" s="37">
        <f t="shared" si="20"/>
        <v>3911</v>
      </c>
      <c r="I80" s="37">
        <f t="shared" si="20"/>
        <v>3610</v>
      </c>
      <c r="J80" s="37">
        <f t="shared" si="20"/>
        <v>3772</v>
      </c>
      <c r="K80" s="37">
        <f t="shared" si="20"/>
        <v>3864</v>
      </c>
      <c r="L80" s="37">
        <f t="shared" si="20"/>
        <v>3659</v>
      </c>
      <c r="M80" s="38">
        <f t="shared" si="20"/>
        <v>22684</v>
      </c>
      <c r="N80" s="39">
        <f t="shared" si="20"/>
        <v>142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Z80" s="1" t="s">
        <v>756</v>
      </c>
    </row>
    <row r="81" spans="5:37" s="1" customFormat="1" ht="13.9" customHeight="1">
      <c r="E81" s="40" t="s">
        <v>757</v>
      </c>
      <c r="F81" s="41"/>
      <c r="G81" s="42">
        <f t="shared" ref="G81:L81" si="21">SUM(G80/(5))</f>
        <v>773.6</v>
      </c>
      <c r="H81" s="42">
        <f t="shared" si="21"/>
        <v>782.2</v>
      </c>
      <c r="I81" s="42">
        <f t="shared" si="21"/>
        <v>722</v>
      </c>
      <c r="J81" s="42">
        <f t="shared" si="21"/>
        <v>754.4</v>
      </c>
      <c r="K81" s="42">
        <f t="shared" si="21"/>
        <v>772.8</v>
      </c>
      <c r="L81" s="42">
        <f t="shared" si="21"/>
        <v>731.8</v>
      </c>
      <c r="M81" s="32"/>
      <c r="N81" s="51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5:37" s="1" customFormat="1" ht="13.9" customHeight="1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5:37" s="1" customFormat="1" ht="13.9" customHeight="1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5:37" s="1" customFormat="1" ht="13.9" customHeight="1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5:37" s="1" customFormat="1" ht="13.9" customHeight="1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5:37" s="1" customFormat="1" ht="13.9" customHeight="1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5:37" s="1" customFormat="1" ht="13.9" customHeight="1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5:37" s="1" customFormat="1" ht="13.9" customHeight="1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5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5:37" s="1" customFormat="1" ht="13.9" customHeight="1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5:37" s="1" customFormat="1" ht="13.9" customHeight="1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5:37" s="1" customFormat="1" ht="13.9" customHeight="1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5:37" s="1" customFormat="1" ht="13.9" customHeight="1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5:37" s="1" customFormat="1" ht="13.9" customHeight="1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5:37" s="1" customFormat="1" ht="13.9" customHeight="1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5:37" s="1" customFormat="1" ht="13.9" customHeight="1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L22 G64:L74 G51:L61 G38:L48 G25:L35" xr:uid="{00000000-0002-0000-05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O12" activePane="bottomRight" state="frozen"/>
      <selection pane="topRight" activeCell="G1" sqref="G1"/>
      <selection pane="bottomLeft" activeCell="A12" sqref="A12"/>
      <selection pane="bottomRight" activeCell="W39" sqref="W39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5" t="s">
        <v>764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R1" s="59"/>
    </row>
    <row r="2" spans="1:107" s="4" customFormat="1" ht="16.149999999999999" customHeight="1">
      <c r="AZ2" s="4" t="s">
        <v>730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2.6" customHeight="1">
      <c r="B10" s="61"/>
      <c r="C10" s="61"/>
      <c r="D10" s="62"/>
      <c r="E10" s="62"/>
      <c r="F10" s="62"/>
      <c r="G10" s="62"/>
      <c r="H10" s="63" t="s">
        <v>732</v>
      </c>
      <c r="I10" s="63" t="s">
        <v>732</v>
      </c>
      <c r="J10" s="63" t="s">
        <v>732</v>
      </c>
      <c r="K10" s="63" t="s">
        <v>732</v>
      </c>
      <c r="L10" s="63" t="s">
        <v>732</v>
      </c>
      <c r="M10" s="63" t="s">
        <v>732</v>
      </c>
      <c r="N10" s="63" t="s">
        <v>732</v>
      </c>
      <c r="O10" s="63" t="s">
        <v>732</v>
      </c>
      <c r="P10" s="63" t="s">
        <v>732</v>
      </c>
      <c r="Q10" s="63" t="s">
        <v>732</v>
      </c>
      <c r="R10" s="63" t="s">
        <v>732</v>
      </c>
      <c r="S10" s="63" t="s">
        <v>732</v>
      </c>
      <c r="T10" s="63" t="s">
        <v>732</v>
      </c>
      <c r="U10" s="63" t="s">
        <v>732</v>
      </c>
      <c r="V10" s="63" t="s">
        <v>732</v>
      </c>
      <c r="W10" s="63" t="s">
        <v>732</v>
      </c>
      <c r="X10" s="63" t="s">
        <v>30</v>
      </c>
      <c r="Y10" s="63" t="s">
        <v>733</v>
      </c>
      <c r="Z10" s="63" t="s">
        <v>734</v>
      </c>
      <c r="AA10" s="63" t="s">
        <v>30</v>
      </c>
      <c r="AB10" s="63" t="s">
        <v>30</v>
      </c>
      <c r="AC10" s="63" t="s">
        <v>30</v>
      </c>
      <c r="AD10" s="63" t="s">
        <v>30</v>
      </c>
      <c r="AE10" s="63" t="s">
        <v>30</v>
      </c>
      <c r="AF10" s="63" t="s">
        <v>30</v>
      </c>
      <c r="AG10" s="63" t="s">
        <v>30</v>
      </c>
      <c r="AH10" s="63" t="s">
        <v>30</v>
      </c>
      <c r="AI10" s="63" t="s">
        <v>30</v>
      </c>
      <c r="AJ10" s="63" t="s">
        <v>30</v>
      </c>
      <c r="AK10" s="63" t="s">
        <v>30</v>
      </c>
      <c r="AL10" s="63" t="s">
        <v>30</v>
      </c>
      <c r="AM10" s="63" t="s">
        <v>30</v>
      </c>
      <c r="AN10" s="63" t="s">
        <v>30</v>
      </c>
      <c r="AO10" s="63" t="s">
        <v>30</v>
      </c>
      <c r="AP10" s="63" t="s">
        <v>30</v>
      </c>
      <c r="AQ10" s="63" t="s">
        <v>30</v>
      </c>
      <c r="AR10" s="63" t="s">
        <v>30</v>
      </c>
      <c r="AS10" s="63" t="s">
        <v>30</v>
      </c>
      <c r="AT10" s="63" t="s">
        <v>30</v>
      </c>
      <c r="AU10" s="63" t="s">
        <v>30</v>
      </c>
      <c r="AV10" s="63" t="s">
        <v>30</v>
      </c>
      <c r="AW10" s="63" t="s">
        <v>30</v>
      </c>
      <c r="AX10" s="63" t="s">
        <v>30</v>
      </c>
      <c r="AY10" s="63" t="s">
        <v>30</v>
      </c>
      <c r="AZ10" s="63" t="s">
        <v>30</v>
      </c>
      <c r="BA10" s="63" t="s">
        <v>30</v>
      </c>
      <c r="BB10" s="63" t="s">
        <v>30</v>
      </c>
      <c r="BC10" s="63" t="s">
        <v>30</v>
      </c>
      <c r="BD10" s="63" t="s">
        <v>30</v>
      </c>
      <c r="BE10" s="63" t="s">
        <v>30</v>
      </c>
      <c r="BF10" s="63" t="s">
        <v>30</v>
      </c>
      <c r="BG10" s="63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765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738</v>
      </c>
      <c r="Y11" s="19" t="s">
        <v>736</v>
      </c>
      <c r="Z11" s="19" t="s">
        <v>739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Roster_Selection_Men!AB11&amp;" " &amp; "V "</f>
        <v xml:space="preserve">Bethel University (TN) V </v>
      </c>
      <c r="C12" s="64" t="str">
        <f>Roster_Selection_Men!AD11</f>
        <v>8468-4444</v>
      </c>
      <c r="D12" s="64" t="str">
        <f>Roster_Selection_Men!AE11</f>
        <v>Dalton Tilghman</v>
      </c>
      <c r="E12" s="65"/>
      <c r="F12" s="1" t="str">
        <f>IF(ISERROR(Individual_Scores_Men_Var!E12), " ", IF(Individual_Scores_Men_Var!E12 = "Yes", "Yes", "  "))</f>
        <v xml:space="preserve">  </v>
      </c>
      <c r="G12" s="24" t="s">
        <v>733</v>
      </c>
      <c r="H12" s="44">
        <v>211</v>
      </c>
      <c r="I12" s="44">
        <v>165</v>
      </c>
      <c r="J12" s="44">
        <v>223</v>
      </c>
      <c r="K12" s="44">
        <v>190</v>
      </c>
      <c r="L12" s="44">
        <v>171</v>
      </c>
      <c r="M12" s="44">
        <v>208</v>
      </c>
      <c r="N12" s="44">
        <v>230</v>
      </c>
      <c r="O12" s="44">
        <v>181</v>
      </c>
      <c r="P12" s="44">
        <v>178</v>
      </c>
      <c r="Q12" s="44">
        <v>172</v>
      </c>
      <c r="R12" s="44">
        <v>211</v>
      </c>
      <c r="S12" s="44">
        <v>189</v>
      </c>
      <c r="T12" s="44">
        <v>243</v>
      </c>
      <c r="U12" s="44">
        <v>223</v>
      </c>
      <c r="V12" s="44">
        <v>255</v>
      </c>
      <c r="W12" s="44">
        <v>200</v>
      </c>
      <c r="X12" s="19">
        <f>SUM(H12:W12)</f>
        <v>3250</v>
      </c>
      <c r="Y12" s="19">
        <f>COUNTIF(H12:W12, "&gt;0" )</f>
        <v>16</v>
      </c>
      <c r="Z12" s="19">
        <f>X12/Y12</f>
        <v>203.125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Roster_Selection_Men!AB12&amp;" " &amp; "V "</f>
        <v xml:space="preserve">Bethel University (TN) V </v>
      </c>
      <c r="C13" s="64" t="str">
        <f>Roster_Selection_Men!AD12</f>
        <v>17-84082</v>
      </c>
      <c r="D13" s="64" t="str">
        <f>Roster_Selection_Men!AE12</f>
        <v>Daniel Belew</v>
      </c>
      <c r="E13" s="65"/>
      <c r="F13" s="1" t="str">
        <f>IF(ISERROR(Individual_Scores_Men_Var!E13), " ", IF(Individual_Scores_Men_Var!E13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Roster_Selection_Men!AB13&amp;" " &amp; "V "</f>
        <v xml:space="preserve">Bethel University (TN) V </v>
      </c>
      <c r="C14" s="64" t="str">
        <f>Roster_Selection_Men!AD13</f>
        <v>8914-2011</v>
      </c>
      <c r="D14" s="64" t="str">
        <f>Roster_Selection_Men!AE13</f>
        <v>Evan Kiefer</v>
      </c>
      <c r="E14" s="65"/>
      <c r="F14" s="1" t="str">
        <f>IF(ISERROR(Individual_Scores_Men_Var!E14), " ", IF(Individual_Scores_Men_Var!E14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Roster_Selection_Men!AB14&amp;" " &amp; "V "</f>
        <v xml:space="preserve">Bethel University (TN) V </v>
      </c>
      <c r="C15" s="64" t="str">
        <f>Roster_Selection_Men!AD14</f>
        <v>19-1989</v>
      </c>
      <c r="D15" s="64" t="str">
        <f>Roster_Selection_Men!AE14</f>
        <v>Jackson Henderson</v>
      </c>
      <c r="E15" s="65"/>
      <c r="F15" s="1" t="str">
        <f>IF(ISERROR(Individual_Scores_Men_Var!E15), " ", IF(Individual_Scores_Men_Var!E15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Roster_Selection_Men!AB15&amp;" " &amp; "V "</f>
        <v xml:space="preserve">Bethel University (TN) V </v>
      </c>
      <c r="C16" s="64" t="str">
        <f>Roster_Selection_Men!AD15</f>
        <v>9281-11588</v>
      </c>
      <c r="D16" s="64" t="str">
        <f>Roster_Selection_Men!AE15</f>
        <v>James Johnson</v>
      </c>
      <c r="E16" s="65"/>
      <c r="F16" s="1" t="str">
        <f>IF(ISERROR(Individual_Scores_Men_Var!E16), " ", IF(Individual_Scores_Men_Var!E16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Roster_Selection_Men!AB16&amp;" " &amp; "V "</f>
        <v xml:space="preserve">Bethel University (TN) V </v>
      </c>
      <c r="C17" s="64" t="str">
        <f>Roster_Selection_Men!AD16</f>
        <v>11-464349</v>
      </c>
      <c r="D17" s="64" t="str">
        <f>Roster_Selection_Men!AE16</f>
        <v>Logan Goodman</v>
      </c>
      <c r="E17" s="65"/>
      <c r="F17" s="1" t="str">
        <f>IF(ISERROR(Individual_Scores_Men_Var!E17), " ", IF(Individual_Scores_Men_Var!E17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Roster_Selection_Men!AB17&amp;" " &amp; "V "</f>
        <v xml:space="preserve">Bethel University (TN) V </v>
      </c>
      <c r="C18" s="64" t="str">
        <f>Roster_Selection_Men!AD17</f>
        <v>5569-7185</v>
      </c>
      <c r="D18" s="64" t="str">
        <f>Roster_Selection_Men!AE17</f>
        <v>Mathew Crawford</v>
      </c>
      <c r="E18" s="65"/>
      <c r="F18" s="1" t="str">
        <f>IF(ISERROR(Individual_Scores_Men_Var!E18), " ", IF(Individual_Scores_Men_Var!E18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Roster_Selection_Men!AB18&amp;" " &amp; "V "</f>
        <v xml:space="preserve">Bethel University (TN) V </v>
      </c>
      <c r="C19" s="64" t="str">
        <f>Roster_Selection_Men!AD18</f>
        <v>11-398807</v>
      </c>
      <c r="D19" s="64" t="str">
        <f>Roster_Selection_Men!AE18</f>
        <v>Richard (Trey) Martin</v>
      </c>
      <c r="E19" s="65"/>
      <c r="F19" s="1" t="str">
        <f>IF(ISERROR(Individual_Scores_Men_Var!E19), " ", IF(Individual_Scores_Men_Var!E19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740</v>
      </c>
      <c r="C20" s="66" t="str">
        <f>Individual_Scores_Men_Var!C20</f>
        <v/>
      </c>
      <c r="D20" s="67" t="str">
        <f>Individual_Scores_Men_Var!D20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740</v>
      </c>
      <c r="C21" s="66" t="str">
        <f>Individual_Scores_Men_Var!C21</f>
        <v/>
      </c>
      <c r="D21" s="67" t="str">
        <f>Individual_Scores_Men_Var!D21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740</v>
      </c>
      <c r="C22" s="66" t="str">
        <f>Individual_Scores_Men_Var!C22</f>
        <v/>
      </c>
      <c r="D22" s="67" t="str">
        <f>Individual_Scores_Men_Var!D22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Roster_Selection_Men!AB24&amp;" " &amp; "V "</f>
        <v xml:space="preserve">Blue Mountain College V </v>
      </c>
      <c r="C25" s="64" t="str">
        <f>Roster_Selection_Men!AD24</f>
        <v>19-67495</v>
      </c>
      <c r="D25" s="64" t="str">
        <f>Roster_Selection_Men!AE24</f>
        <v>Cole Tomlin</v>
      </c>
      <c r="E25" s="65"/>
      <c r="F25" s="1" t="str">
        <f>IF(ISERROR(Individual_Scores_Men_Var!E25), " ", IF(Individual_Scores_Men_Var!E25 = "Yes", "Yes", "  "))</f>
        <v xml:space="preserve">  </v>
      </c>
      <c r="G25" s="24" t="s">
        <v>733</v>
      </c>
      <c r="H25" s="44">
        <v>141</v>
      </c>
      <c r="I25" s="44">
        <v>145</v>
      </c>
      <c r="J25" s="44">
        <v>131</v>
      </c>
      <c r="K25" s="44">
        <v>148</v>
      </c>
      <c r="L25" s="44">
        <v>172</v>
      </c>
      <c r="M25" s="44">
        <v>156</v>
      </c>
      <c r="N25" s="44">
        <v>241</v>
      </c>
      <c r="O25" s="44">
        <v>154</v>
      </c>
      <c r="P25" s="44">
        <v>181</v>
      </c>
      <c r="Q25" s="44">
        <v>162</v>
      </c>
      <c r="R25" s="44">
        <v>181</v>
      </c>
      <c r="S25" s="44">
        <v>210</v>
      </c>
      <c r="T25" s="44">
        <v>160</v>
      </c>
      <c r="U25" s="44">
        <v>196</v>
      </c>
      <c r="V25" s="44">
        <v>159</v>
      </c>
      <c r="W25" s="44">
        <v>167</v>
      </c>
      <c r="X25" s="19">
        <f>SUM(H25:W25)</f>
        <v>2704</v>
      </c>
      <c r="Y25" s="19">
        <f>COUNTIF(H25:W25, "&gt;0" )</f>
        <v>16</v>
      </c>
      <c r="Z25" s="19">
        <f>X25/Y25</f>
        <v>169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Roster_Selection_Men!AB25&amp;" " &amp; "V "</f>
        <v xml:space="preserve">Blue Mountain College V </v>
      </c>
      <c r="C26" s="64" t="str">
        <f>Roster_Selection_Men!AD25</f>
        <v>8460-4460</v>
      </c>
      <c r="D26" s="64" t="str">
        <f>Roster_Selection_Men!AE25</f>
        <v>Damien Green</v>
      </c>
      <c r="E26" s="65"/>
      <c r="F26" s="1" t="str">
        <f>IF(ISERROR(Individual_Scores_Men_Var!E26), " ", IF(Individual_Scores_Men_Var!E26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Roster_Selection_Men!AB26&amp;" " &amp; "V "</f>
        <v xml:space="preserve">Blue Mountain College V </v>
      </c>
      <c r="C27" s="64" t="str">
        <f>Roster_Selection_Men!AD26</f>
        <v>8577-2800</v>
      </c>
      <c r="D27" s="64" t="str">
        <f>Roster_Selection_Men!AE26</f>
        <v>Drew Turberville</v>
      </c>
      <c r="E27" s="65"/>
      <c r="F27" s="1" t="str">
        <f>IF(ISERROR(Individual_Scores_Men_Var!E27), " ", IF(Individual_Scores_Men_Var!E27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Roster_Selection_Men!AB27&amp;" " &amp; "V "</f>
        <v xml:space="preserve">Blue Mountain College V </v>
      </c>
      <c r="C28" s="64" t="str">
        <f>Roster_Selection_Men!AD27</f>
        <v>11-715488</v>
      </c>
      <c r="D28" s="64" t="str">
        <f>Roster_Selection_Men!AE27</f>
        <v>Elliott Whavers</v>
      </c>
      <c r="E28" s="65"/>
      <c r="F28" s="1" t="str">
        <f>IF(ISERROR(Individual_Scores_Men_Var!E28), " ", IF(Individual_Scores_Men_Var!E28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Roster_Selection_Men!AB28&amp;" " &amp; "V "</f>
        <v xml:space="preserve">Blue Mountain College V </v>
      </c>
      <c r="C29" s="64" t="str">
        <f>Roster_Selection_Men!AD28</f>
        <v>15-126695</v>
      </c>
      <c r="D29" s="64" t="str">
        <f>Roster_Selection_Men!AE28</f>
        <v>Jacob Wilcher</v>
      </c>
      <c r="E29" s="65"/>
      <c r="F29" s="1" t="str">
        <f>IF(ISERROR(Individual_Scores_Men_Var!E29), " ", IF(Individual_Scores_Men_Var!E29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Roster_Selection_Men!AB29&amp;" " &amp; "V "</f>
        <v xml:space="preserve">Blue Mountain College V </v>
      </c>
      <c r="C30" s="64" t="str">
        <f>Roster_Selection_Men!AD29</f>
        <v>6114-203</v>
      </c>
      <c r="D30" s="64" t="str">
        <f>Roster_Selection_Men!AE29</f>
        <v>Lucas Hartigan</v>
      </c>
      <c r="E30" s="65"/>
      <c r="F30" s="1" t="str">
        <f>IF(ISERROR(Individual_Scores_Men_Var!E30), " ", IF(Individual_Scores_Men_Var!E30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Roster_Selection_Men!AB30&amp;" " &amp; "V "</f>
        <v xml:space="preserve">Blue Mountain College V </v>
      </c>
      <c r="C31" s="64" t="str">
        <f>Roster_Selection_Men!AD30</f>
        <v>20-20285</v>
      </c>
      <c r="D31" s="64" t="str">
        <f>Roster_Selection_Men!AE30</f>
        <v>Nikolas Wilcher</v>
      </c>
      <c r="E31" s="65"/>
      <c r="F31" s="1" t="str">
        <f>IF(ISERROR(Individual_Scores_Men_Var!E31), " ", IF(Individual_Scores_Men_Var!E31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Roster_Selection_Men!AB31&amp;" " &amp; "V "</f>
        <v xml:space="preserve">Blue Mountain College V </v>
      </c>
      <c r="C32" s="64" t="str">
        <f>Roster_Selection_Men!AD31</f>
        <v>17-23688</v>
      </c>
      <c r="D32" s="64" t="str">
        <f>Roster_Selection_Men!AE31</f>
        <v>Peter Moore</v>
      </c>
      <c r="E32" s="65"/>
      <c r="F32" s="1" t="str">
        <f>IF(ISERROR(Individual_Scores_Men_Var!E32), " ", IF(Individual_Scores_Men_Var!E32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741</v>
      </c>
      <c r="C33" s="66" t="str">
        <f>Individual_Scores_Men_Var!C33</f>
        <v/>
      </c>
      <c r="D33" s="67" t="str">
        <f>Individual_Scores_Men_Var!D33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741</v>
      </c>
      <c r="C34" s="66" t="str">
        <f>Individual_Scores_Men_Var!C34</f>
        <v/>
      </c>
      <c r="D34" s="67" t="str">
        <f>Individual_Scores_Men_Var!D34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741</v>
      </c>
      <c r="C35" s="66" t="str">
        <f>Individual_Scores_Men_Var!C35</f>
        <v/>
      </c>
      <c r="D35" s="67" t="str">
        <f>Individual_Scores_Men_Var!D35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Roster_Selection_Men!AB37&amp;" " &amp; "V "</f>
        <v xml:space="preserve">Campbellsville University V </v>
      </c>
      <c r="C38" s="64" t="str">
        <f>Roster_Selection_Men!AD37</f>
        <v>7914-8279</v>
      </c>
      <c r="D38" s="64" t="str">
        <f>Roster_Selection_Men!AE37</f>
        <v>Adam Zimmerman</v>
      </c>
      <c r="E38" s="65"/>
      <c r="F38" s="1" t="str">
        <f>IF(ISERROR(Individual_Scores_Men_Var!E38), " ", IF(Individual_Scores_Men_Var!E38 = "Yes", "Yes", "  "))</f>
        <v xml:space="preserve">  </v>
      </c>
      <c r="G38" s="24" t="s">
        <v>733</v>
      </c>
      <c r="H38" s="44">
        <v>153</v>
      </c>
      <c r="I38" s="44">
        <v>171</v>
      </c>
      <c r="J38" s="44">
        <v>164</v>
      </c>
      <c r="K38" s="44">
        <v>181</v>
      </c>
      <c r="L38" s="44">
        <v>145</v>
      </c>
      <c r="M38" s="44">
        <v>221</v>
      </c>
      <c r="N38" s="44">
        <v>187</v>
      </c>
      <c r="O38" s="44">
        <v>201</v>
      </c>
      <c r="P38" s="44">
        <v>224</v>
      </c>
      <c r="Q38" s="44">
        <v>152</v>
      </c>
      <c r="R38" s="44">
        <v>170</v>
      </c>
      <c r="S38" s="44">
        <v>193</v>
      </c>
      <c r="T38" s="44">
        <v>254</v>
      </c>
      <c r="U38" s="44">
        <v>169</v>
      </c>
      <c r="V38" s="44">
        <v>204</v>
      </c>
      <c r="W38" s="44">
        <v>166</v>
      </c>
      <c r="X38" s="19">
        <f>SUM(H38:W38)</f>
        <v>2955</v>
      </c>
      <c r="Y38" s="19">
        <f>COUNTIF(H38:W38, "&gt;0" )</f>
        <v>16</v>
      </c>
      <c r="Z38" s="19">
        <f>X38/Y38</f>
        <v>184.6875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Roster_Selection_Men!AB38&amp;" " &amp; "V "</f>
        <v xml:space="preserve">Campbellsville University V </v>
      </c>
      <c r="C39" s="64" t="str">
        <f>Roster_Selection_Men!AD38</f>
        <v>17-69158</v>
      </c>
      <c r="D39" s="64" t="str">
        <f>Roster_Selection_Men!AE38</f>
        <v>Andrew McWhoster</v>
      </c>
      <c r="E39" s="65"/>
      <c r="F39" s="1" t="str">
        <f>IF(ISERROR(Individual_Scores_Men_Var!E39), " ", IF(Individual_Scores_Men_Var!E39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Roster_Selection_Men!AB39&amp;" " &amp; "V "</f>
        <v xml:space="preserve">Campbellsville University V </v>
      </c>
      <c r="C40" s="64" t="str">
        <f>Roster_Selection_Men!AD39</f>
        <v>7914-11696</v>
      </c>
      <c r="D40" s="64" t="str">
        <f>Roster_Selection_Men!AE39</f>
        <v>Blake Roberts</v>
      </c>
      <c r="E40" s="65"/>
      <c r="F40" s="1" t="str">
        <f>IF(ISERROR(Individual_Scores_Men_Var!E40), " ", IF(Individual_Scores_Men_Var!E40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Roster_Selection_Men!AB40&amp;" " &amp; "V "</f>
        <v xml:space="preserve">Campbellsville University V </v>
      </c>
      <c r="C41" s="64" t="str">
        <f>Roster_Selection_Men!AD40</f>
        <v>7914-43718</v>
      </c>
      <c r="D41" s="64" t="str">
        <f>Roster_Selection_Men!AE40</f>
        <v>Emanuel Casillas</v>
      </c>
      <c r="E41" s="65"/>
      <c r="F41" s="1" t="str">
        <f>IF(ISERROR(Individual_Scores_Men_Var!E41), " ", IF(Individual_Scores_Men_Var!E41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Roster_Selection_Men!AB41&amp;" " &amp; "V "</f>
        <v xml:space="preserve">Campbellsville University V </v>
      </c>
      <c r="C42" s="64" t="str">
        <f>Roster_Selection_Men!AD41</f>
        <v>11-155583</v>
      </c>
      <c r="D42" s="64" t="str">
        <f>Roster_Selection_Men!AE41</f>
        <v>Nolan Renfro</v>
      </c>
      <c r="E42" s="65"/>
      <c r="F42" s="1" t="str">
        <f>IF(ISERROR(Individual_Scores_Men_Var!E42), " ", IF(Individual_Scores_Men_Var!E42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Roster_Selection_Men!AB42&amp;" " &amp; "V "</f>
        <v xml:space="preserve">Campbellsville University V </v>
      </c>
      <c r="C43" s="64" t="str">
        <f>Roster_Selection_Men!AD42</f>
        <v>19-5596</v>
      </c>
      <c r="D43" s="64" t="str">
        <f>Roster_Selection_Men!AE42</f>
        <v>Zachary Budd</v>
      </c>
      <c r="E43" s="65"/>
      <c r="F43" s="1" t="str">
        <f>IF(ISERROR(Individual_Scores_Men_Var!E43), " ", IF(Individual_Scores_Men_Var!E43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Roster_Selection_Men!AB43&amp;" " &amp; "V "</f>
        <v xml:space="preserve"> V </v>
      </c>
      <c r="C44" s="64" t="str">
        <f>Roster_Selection_Men!AD43</f>
        <v/>
      </c>
      <c r="D44" s="64" t="str">
        <f>Roster_Selection_Men!AE43</f>
        <v/>
      </c>
      <c r="E44" s="65"/>
      <c r="F44" s="1" t="str">
        <f>IF(ISERROR(Individual_Scores_Men_Var!E44), " ", IF(Individual_Scores_Men_Var!E44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Roster_Selection_Men!AB44&amp;" " &amp; "V "</f>
        <v xml:space="preserve"> V </v>
      </c>
      <c r="C45" s="64" t="str">
        <f>Roster_Selection_Men!AD44</f>
        <v/>
      </c>
      <c r="D45" s="64" t="str">
        <f>Roster_Selection_Men!AE44</f>
        <v/>
      </c>
      <c r="E45" s="65"/>
      <c r="F45" s="1" t="str">
        <f>IF(ISERROR(Individual_Scores_Men_Var!E45), " ", IF(Individual_Scores_Men_Var!E45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742</v>
      </c>
      <c r="C46" s="66" t="str">
        <f>Individual_Scores_Men_Var!C46</f>
        <v/>
      </c>
      <c r="D46" s="67" t="str">
        <f>Individual_Scores_Men_Var!D46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742</v>
      </c>
      <c r="C47" s="66" t="str">
        <f>Individual_Scores_Men_Var!C47</f>
        <v/>
      </c>
      <c r="D47" s="67" t="str">
        <f>Individual_Scores_Men_Var!D47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742</v>
      </c>
      <c r="C48" s="66" t="str">
        <f>Individual_Scores_Men_Var!C48</f>
        <v/>
      </c>
      <c r="D48" s="67" t="str">
        <f>Individual_Scores_Men_Var!D48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Roster_Selection_Men!AB50&amp;" " &amp; "V "</f>
        <v xml:space="preserve">Cumberland University V </v>
      </c>
      <c r="C51" s="64" t="str">
        <f>Roster_Selection_Men!AD50</f>
        <v>18-52843</v>
      </c>
      <c r="D51" s="64" t="str">
        <f>Roster_Selection_Men!AE50</f>
        <v>Grayson Hemontolor</v>
      </c>
      <c r="E51" s="65"/>
      <c r="F51" s="1" t="str">
        <f>IF(ISERROR(Individual_Scores_Men_Var!E51), " ", IF(Individual_Scores_Men_Var!E51 = "Yes", "Yes", "  "))</f>
        <v xml:space="preserve">  </v>
      </c>
      <c r="G51" s="24" t="s">
        <v>733</v>
      </c>
      <c r="H51" s="44">
        <v>174</v>
      </c>
      <c r="I51" s="44">
        <v>157</v>
      </c>
      <c r="J51" s="44">
        <v>207</v>
      </c>
      <c r="K51" s="44">
        <v>161</v>
      </c>
      <c r="L51" s="44">
        <v>129</v>
      </c>
      <c r="M51" s="44">
        <v>212</v>
      </c>
      <c r="N51" s="44">
        <v>128</v>
      </c>
      <c r="O51" s="44">
        <v>164</v>
      </c>
      <c r="P51" s="44">
        <v>200</v>
      </c>
      <c r="Q51" s="44">
        <v>198</v>
      </c>
      <c r="R51" s="44">
        <v>193</v>
      </c>
      <c r="S51" s="44">
        <v>183</v>
      </c>
      <c r="T51" s="44">
        <v>202</v>
      </c>
      <c r="U51" s="44">
        <v>172</v>
      </c>
      <c r="V51" s="44">
        <v>179</v>
      </c>
      <c r="W51" s="44">
        <v>148</v>
      </c>
      <c r="X51" s="19">
        <f>SUM(H51:W51)</f>
        <v>2807</v>
      </c>
      <c r="Y51" s="19">
        <f>COUNTIF(H51:W51, "&gt;0" )</f>
        <v>16</v>
      </c>
      <c r="Z51" s="19">
        <f>X51/Y51</f>
        <v>175.4375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Roster_Selection_Men!AB51&amp;" " &amp; "V "</f>
        <v xml:space="preserve">Cumberland University V </v>
      </c>
      <c r="C52" s="64" t="str">
        <f>Roster_Selection_Men!AD51</f>
        <v>20-33136</v>
      </c>
      <c r="D52" s="64" t="str">
        <f>Roster_Selection_Men!AE51</f>
        <v>Mason Adcok</v>
      </c>
      <c r="E52" s="65"/>
      <c r="F52" s="1" t="str">
        <f>IF(ISERROR(Individual_Scores_Men_Var!E52), " ", IF(Individual_Scores_Men_Var!E52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Roster_Selection_Men!AB52&amp;" " &amp; "V "</f>
        <v xml:space="preserve">Cumberland University V </v>
      </c>
      <c r="C53" s="64" t="str">
        <f>Roster_Selection_Men!AD52</f>
        <v>17-77117</v>
      </c>
      <c r="D53" s="64" t="str">
        <f>Roster_Selection_Men!AE52</f>
        <v>Matthew Charlton</v>
      </c>
      <c r="E53" s="65"/>
      <c r="F53" s="1" t="str">
        <f>IF(ISERROR(Individual_Scores_Men_Var!E53), " ", IF(Individual_Scores_Men_Var!E53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Roster_Selection_Men!AB53&amp;" " &amp; "V "</f>
        <v xml:space="preserve">Cumberland University V </v>
      </c>
      <c r="C54" s="64" t="str">
        <f>Roster_Selection_Men!AD53</f>
        <v>19-6124</v>
      </c>
      <c r="D54" s="64" t="str">
        <f>Roster_Selection_Men!AE53</f>
        <v>Matthew Dominey</v>
      </c>
      <c r="E54" s="65"/>
      <c r="F54" s="1" t="str">
        <f>IF(ISERROR(Individual_Scores_Men_Var!E54), " ", IF(Individual_Scores_Men_Var!E54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Roster_Selection_Men!AB54&amp;" " &amp; "V "</f>
        <v xml:space="preserve">Cumberland University V </v>
      </c>
      <c r="C55" s="64" t="str">
        <f>Roster_Selection_Men!AD54</f>
        <v>16-99164</v>
      </c>
      <c r="D55" s="64" t="str">
        <f>Roster_Selection_Men!AE54</f>
        <v>Taylor Fielder</v>
      </c>
      <c r="E55" s="65"/>
      <c r="F55" s="1" t="str">
        <f>IF(ISERROR(Individual_Scores_Men_Var!E55), " ", IF(Individual_Scores_Men_Var!E55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Roster_Selection_Men!AB55&amp;" " &amp; "V "</f>
        <v xml:space="preserve">Cumberland University V </v>
      </c>
      <c r="C56" s="64" t="str">
        <f>Roster_Selection_Men!AD55</f>
        <v>11-307191</v>
      </c>
      <c r="D56" s="64" t="str">
        <f>Roster_Selection_Men!AE55</f>
        <v>Thomas Chenault</v>
      </c>
      <c r="E56" s="65"/>
      <c r="F56" s="1" t="str">
        <f>IF(ISERROR(Individual_Scores_Men_Var!E56), " ", IF(Individual_Scores_Men_Var!E56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Roster_Selection_Men!AB56&amp;" " &amp; "V "</f>
        <v xml:space="preserve"> V </v>
      </c>
      <c r="C57" s="64" t="str">
        <f>Roster_Selection_Men!AD56</f>
        <v/>
      </c>
      <c r="D57" s="64" t="str">
        <f>Roster_Selection_Men!AE56</f>
        <v/>
      </c>
      <c r="E57" s="65"/>
      <c r="F57" s="1" t="str">
        <f>IF(ISERROR(Individual_Scores_Men_Var!E57), " ", IF(Individual_Scores_Men_Var!E57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Roster_Selection_Men!AB57&amp;" " &amp; "V "</f>
        <v xml:space="preserve"> V </v>
      </c>
      <c r="C58" s="64" t="str">
        <f>Roster_Selection_Men!AD57</f>
        <v/>
      </c>
      <c r="D58" s="64" t="str">
        <f>Roster_Selection_Men!AE57</f>
        <v/>
      </c>
      <c r="E58" s="65"/>
      <c r="F58" s="1" t="str">
        <f>IF(ISERROR(Individual_Scores_Men_Var!E58), " ", IF(Individual_Scores_Men_Var!E58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743</v>
      </c>
      <c r="C59" s="66" t="str">
        <f>Individual_Scores_Men_Var!C59</f>
        <v/>
      </c>
      <c r="D59" s="67" t="str">
        <f>Individual_Scores_Men_Var!D59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743</v>
      </c>
      <c r="C60" s="66" t="str">
        <f>Individual_Scores_Men_Var!C60</f>
        <v/>
      </c>
      <c r="D60" s="67" t="str">
        <f>Individual_Scores_Men_Var!D60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743</v>
      </c>
      <c r="C61" s="66" t="str">
        <f>Individual_Scores_Men_Var!C61</f>
        <v/>
      </c>
      <c r="D61" s="67" t="str">
        <f>Individual_Scores_Men_Var!D61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Roster_Selection_Men!AB58&amp;" " &amp; "V "</f>
        <v xml:space="preserve">Life University V </v>
      </c>
      <c r="C64" s="64" t="str">
        <f>Roster_Selection_Men!AD58</f>
        <v>16-21698</v>
      </c>
      <c r="D64" s="64" t="str">
        <f>Roster_Selection_Men!AE58</f>
        <v>Adarius Reese</v>
      </c>
      <c r="E64" s="65"/>
      <c r="F64" s="1" t="str">
        <f>IF(ISERROR(Individual_Scores_Men_Var!E64), " ", IF(Individual_Scores_Men_Var!E64 = "Yes", "Yes", "  "))</f>
        <v xml:space="preserve">  </v>
      </c>
      <c r="G64" s="24" t="s">
        <v>733</v>
      </c>
      <c r="H64" s="44">
        <v>178</v>
      </c>
      <c r="I64" s="44">
        <v>126</v>
      </c>
      <c r="J64" s="44">
        <v>184</v>
      </c>
      <c r="K64" s="44">
        <v>192</v>
      </c>
      <c r="L64" s="44">
        <v>223</v>
      </c>
      <c r="M64" s="44">
        <v>224</v>
      </c>
      <c r="N64" s="44">
        <v>199</v>
      </c>
      <c r="O64" s="44">
        <v>238</v>
      </c>
      <c r="P64" s="44">
        <v>163</v>
      </c>
      <c r="Q64" s="44">
        <v>213</v>
      </c>
      <c r="R64" s="44">
        <v>190</v>
      </c>
      <c r="S64" s="44">
        <v>198</v>
      </c>
      <c r="T64" s="44">
        <v>257</v>
      </c>
      <c r="U64" s="44">
        <v>214</v>
      </c>
      <c r="V64" s="44">
        <v>208</v>
      </c>
      <c r="W64" s="44">
        <v>174</v>
      </c>
      <c r="X64" s="19">
        <f>SUM(H64:W64)</f>
        <v>3181</v>
      </c>
      <c r="Y64" s="19">
        <f>COUNTIF(H64:W64, "&gt;0" )</f>
        <v>16</v>
      </c>
      <c r="Z64" s="19">
        <f>X64/Y64</f>
        <v>198.8125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Roster_Selection_Men!AB59&amp;" " &amp; "V "</f>
        <v xml:space="preserve">Life University V </v>
      </c>
      <c r="C65" s="64" t="str">
        <f>Roster_Selection_Men!AD59</f>
        <v>11-753150</v>
      </c>
      <c r="D65" s="64" t="str">
        <f>Roster_Selection_Men!AE59</f>
        <v>Craig Sanders</v>
      </c>
      <c r="E65" s="65"/>
      <c r="F65" s="1" t="str">
        <f>IF(ISERROR(Individual_Scores_Men_Var!E65), " ", IF(Individual_Scores_Men_Var!E65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Roster_Selection_Men!AB60&amp;" " &amp; "V "</f>
        <v xml:space="preserve">Life University V </v>
      </c>
      <c r="C66" s="64" t="str">
        <f>Roster_Selection_Men!AD60</f>
        <v>5589-444</v>
      </c>
      <c r="D66" s="64" t="str">
        <f>Roster_Selection_Men!AE60</f>
        <v>George Walden</v>
      </c>
      <c r="E66" s="65"/>
      <c r="F66" s="1" t="str">
        <f>IF(ISERROR(Individual_Scores_Men_Var!E66), " ", IF(Individual_Scores_Men_Var!E66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Roster_Selection_Men!AB61&amp;" " &amp; "V "</f>
        <v xml:space="preserve">Life University V </v>
      </c>
      <c r="C67" s="64" t="str">
        <f>Roster_Selection_Men!AD61</f>
        <v>11-220108</v>
      </c>
      <c r="D67" s="64" t="str">
        <f>Roster_Selection_Men!AE61</f>
        <v>Isaiah Tukes</v>
      </c>
      <c r="E67" s="65"/>
      <c r="F67" s="1" t="str">
        <f>IF(ISERROR(Individual_Scores_Men_Var!E67), " ", IF(Individual_Scores_Men_Var!E67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Roster_Selection_Men!AB62&amp;" " &amp; "V "</f>
        <v xml:space="preserve">Life University V </v>
      </c>
      <c r="C68" s="64" t="str">
        <f>Roster_Selection_Men!AD62</f>
        <v>11-715951</v>
      </c>
      <c r="D68" s="64" t="str">
        <f>Roster_Selection_Men!AE62</f>
        <v>Kyle Richardson</v>
      </c>
      <c r="E68" s="65"/>
      <c r="F68" s="1" t="str">
        <f>IF(ISERROR(Individual_Scores_Men_Var!E68), " ", IF(Individual_Scores_Men_Var!E68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Roster_Selection_Men!AB63&amp;" " &amp; "V "</f>
        <v xml:space="preserve"> V </v>
      </c>
      <c r="C69" s="64" t="str">
        <f>Roster_Selection_Men!AD63</f>
        <v/>
      </c>
      <c r="D69" s="64" t="str">
        <f>Roster_Selection_Men!AE63</f>
        <v/>
      </c>
      <c r="E69" s="65"/>
      <c r="F69" s="1" t="str">
        <f>IF(ISERROR(Individual_Scores_Men_Var!E69), " ", IF(Individual_Scores_Men_Var!E69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Roster_Selection_Men!AB64&amp;" " &amp; "V "</f>
        <v xml:space="preserve"> V </v>
      </c>
      <c r="C70" s="64" t="str">
        <f>Roster_Selection_Men!AD64</f>
        <v/>
      </c>
      <c r="D70" s="64" t="str">
        <f>Roster_Selection_Men!AE64</f>
        <v/>
      </c>
      <c r="E70" s="65"/>
      <c r="F70" s="1" t="str">
        <f>IF(ISERROR(Individual_Scores_Men_Var!E70), " ", IF(Individual_Scores_Men_Var!E70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Roster_Selection_Men!AB65&amp;" " &amp; "V "</f>
        <v xml:space="preserve"> V </v>
      </c>
      <c r="C71" s="64" t="str">
        <f>Roster_Selection_Men!AD65</f>
        <v/>
      </c>
      <c r="D71" s="64" t="str">
        <f>Roster_Selection_Men!AE65</f>
        <v/>
      </c>
      <c r="E71" s="65"/>
      <c r="F71" s="1" t="str">
        <f>IF(ISERROR(Individual_Scores_Men_Var!E71), " ", IF(Individual_Scores_Men_Var!E71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744</v>
      </c>
      <c r="C72" s="66" t="str">
        <f>Individual_Scores_Men_Var!C72</f>
        <v/>
      </c>
      <c r="D72" s="67" t="str">
        <f>Individual_Scores_Men_Var!D72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744</v>
      </c>
      <c r="C73" s="66" t="str">
        <f>Individual_Scores_Men_Var!C73</f>
        <v/>
      </c>
      <c r="D73" s="67" t="str">
        <f>Individual_Scores_Men_Var!D73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744</v>
      </c>
      <c r="C74" s="66" t="str">
        <f>Individual_Scores_Men_Var!C74</f>
        <v/>
      </c>
      <c r="D74" s="67" t="str">
        <f>Individual_Scores_Men_Var!D74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tr">
        <f>Roster_Selection_Men!AB66&amp;" " &amp; "V "</f>
        <v xml:space="preserve">Lindsey Wilson College V </v>
      </c>
      <c r="C77" s="64" t="str">
        <f>Roster_Selection_Men!AD66</f>
        <v>7914-10905</v>
      </c>
      <c r="D77" s="64" t="str">
        <f>Roster_Selection_Men!AE66</f>
        <v>Andrew O'Dell</v>
      </c>
      <c r="E77" s="65"/>
      <c r="F77" s="1" t="str">
        <f>IF(ISERROR(Individual_Scores_Men_Var!E77), " ", IF(Individual_Scores_Men_Var!E77 = "Yes", "Yes", "  "))</f>
        <v xml:space="preserve">  </v>
      </c>
      <c r="G77" s="24" t="s">
        <v>733</v>
      </c>
      <c r="H77" s="44">
        <v>180</v>
      </c>
      <c r="I77" s="44">
        <v>157</v>
      </c>
      <c r="J77" s="44">
        <v>142</v>
      </c>
      <c r="K77" s="44">
        <v>188</v>
      </c>
      <c r="L77" s="44">
        <v>177</v>
      </c>
      <c r="M77" s="44">
        <v>173</v>
      </c>
      <c r="N77" s="44">
        <v>175</v>
      </c>
      <c r="O77" s="44">
        <v>166</v>
      </c>
      <c r="P77" s="44">
        <v>184</v>
      </c>
      <c r="Q77" s="44">
        <v>179</v>
      </c>
      <c r="R77" s="44">
        <v>197</v>
      </c>
      <c r="S77" s="44">
        <v>147</v>
      </c>
      <c r="T77" s="44">
        <v>163</v>
      </c>
      <c r="U77" s="44">
        <v>152</v>
      </c>
      <c r="V77" s="44">
        <v>189</v>
      </c>
      <c r="W77" s="44">
        <v>137</v>
      </c>
      <c r="X77" s="19">
        <f>SUM(H77:W77)</f>
        <v>2706</v>
      </c>
      <c r="Y77" s="19">
        <f>COUNTIF(H77:W77, "&gt;0" )</f>
        <v>16</v>
      </c>
      <c r="Z77" s="19">
        <f>X77/Y77</f>
        <v>169.125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tr">
        <f>Roster_Selection_Men!AB67&amp;" " &amp; "V "</f>
        <v xml:space="preserve">Lindsey Wilson College V </v>
      </c>
      <c r="C78" s="64" t="str">
        <f>Roster_Selection_Men!AD67</f>
        <v>5919-634</v>
      </c>
      <c r="D78" s="64" t="str">
        <f>Roster_Selection_Men!AE67</f>
        <v>Brandon Pendley</v>
      </c>
      <c r="E78" s="65"/>
      <c r="F78" s="1" t="str">
        <f>IF(ISERROR(Individual_Scores_Men_Var!E78), " ", IF(Individual_Scores_Men_Var!E78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tr">
        <f>Roster_Selection_Men!AB68&amp;" " &amp; "V "</f>
        <v xml:space="preserve">Lindsey Wilson College V </v>
      </c>
      <c r="C79" s="64" t="str">
        <f>Roster_Selection_Men!AD68</f>
        <v>16-149154</v>
      </c>
      <c r="D79" s="64" t="str">
        <f>Roster_Selection_Men!AE68</f>
        <v>Patrick Walker</v>
      </c>
      <c r="E79" s="65"/>
      <c r="F79" s="1" t="str">
        <f>IF(ISERROR(Individual_Scores_Men_Var!E79), " ", IF(Individual_Scores_Men_Var!E79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tr">
        <f>Roster_Selection_Men!AB69&amp;" " &amp; "V "</f>
        <v xml:space="preserve">Lindsey Wilson College V </v>
      </c>
      <c r="C80" s="64" t="str">
        <f>Roster_Selection_Men!AD69</f>
        <v>11-448902</v>
      </c>
      <c r="D80" s="64" t="str">
        <f>Roster_Selection_Men!AE69</f>
        <v>Payton Redmon</v>
      </c>
      <c r="E80" s="65"/>
      <c r="F80" s="1" t="str">
        <f>IF(ISERROR(Individual_Scores_Men_Var!E80), " ", IF(Individual_Scores_Men_Var!E80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tr">
        <f>Roster_Selection_Men!AB70&amp;" " &amp; "V "</f>
        <v xml:space="preserve">Lindsey Wilson College V </v>
      </c>
      <c r="C81" s="64" t="str">
        <f>Roster_Selection_Men!AD70</f>
        <v>7914-23206</v>
      </c>
      <c r="D81" s="64" t="str">
        <f>Roster_Selection_Men!AE70</f>
        <v>Tanner Goodman</v>
      </c>
      <c r="E81" s="65"/>
      <c r="F81" s="1" t="str">
        <f>IF(ISERROR(Individual_Scores_Men_Var!E81), " ", IF(Individual_Scores_Men_Var!E81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tr">
        <f>Roster_Selection_Men!AB71&amp;" " &amp; "V "</f>
        <v xml:space="preserve"> V </v>
      </c>
      <c r="C82" s="64" t="str">
        <f>Roster_Selection_Men!AD71</f>
        <v/>
      </c>
      <c r="D82" s="64" t="str">
        <f>Roster_Selection_Men!AE71</f>
        <v/>
      </c>
      <c r="E82" s="65"/>
      <c r="F82" s="1" t="str">
        <f>IF(ISERROR(Individual_Scores_Men_Var!E82), " ", IF(Individual_Scores_Men_Var!E82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tr">
        <f>Roster_Selection_Men!AB72&amp;" " &amp; "V "</f>
        <v xml:space="preserve"> V </v>
      </c>
      <c r="C83" s="64" t="str">
        <f>Roster_Selection_Men!AD72</f>
        <v/>
      </c>
      <c r="D83" s="64" t="str">
        <f>Roster_Selection_Men!AE72</f>
        <v/>
      </c>
      <c r="E83" s="65"/>
      <c r="F83" s="1" t="str">
        <f>IF(ISERROR(Individual_Scores_Men_Var!E83), " ", IF(Individual_Scores_Men_Var!E83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tr">
        <f>Roster_Selection_Men!AB73&amp;" " &amp; "V "</f>
        <v xml:space="preserve"> V </v>
      </c>
      <c r="C84" s="64" t="str">
        <f>Roster_Selection_Men!AD73</f>
        <v/>
      </c>
      <c r="D84" s="64" t="str">
        <f>Roster_Selection_Men!AE73</f>
        <v/>
      </c>
      <c r="E84" s="65"/>
      <c r="F84" s="1" t="str">
        <f>IF(ISERROR(Individual_Scores_Men_Var!E84), " ", IF(Individual_Scores_Men_Var!E84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745</v>
      </c>
      <c r="C85" s="66" t="str">
        <f>Individual_Scores_Men_Var!C85</f>
        <v/>
      </c>
      <c r="D85" s="67" t="str">
        <f>Individual_Scores_Men_Var!D85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745</v>
      </c>
      <c r="C86" s="66" t="str">
        <f>Individual_Scores_Men_Var!C86</f>
        <v/>
      </c>
      <c r="D86" s="67" t="str">
        <f>Individual_Scores_Men_Var!D86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745</v>
      </c>
      <c r="C87" s="66" t="str">
        <f>Individual_Scores_Men_Var!C87</f>
        <v/>
      </c>
      <c r="D87" s="67" t="str">
        <f>Individual_Scores_Men_Var!D87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tr">
        <f>Roster_Selection_Men!AB74&amp;" " &amp; "V "</f>
        <v xml:space="preserve">Marian University (IN) V </v>
      </c>
      <c r="C90" s="64" t="str">
        <f>Roster_Selection_Men!AD74</f>
        <v>8950-3001</v>
      </c>
      <c r="D90" s="64" t="str">
        <f>Roster_Selection_Men!AE74</f>
        <v>Aaron Goad</v>
      </c>
      <c r="E90" s="65"/>
      <c r="F90" s="1" t="str">
        <f>IF(ISERROR(Individual_Scores_Men_Var!E90), " ", IF(Individual_Scores_Men_Var!E90 = "Yes", "Yes", "  "))</f>
        <v xml:space="preserve">  </v>
      </c>
      <c r="G90" s="24" t="s">
        <v>733</v>
      </c>
      <c r="H90" s="44">
        <v>209</v>
      </c>
      <c r="I90" s="44">
        <v>180</v>
      </c>
      <c r="J90" s="44">
        <v>231</v>
      </c>
      <c r="K90" s="44">
        <v>221</v>
      </c>
      <c r="L90" s="44">
        <v>187</v>
      </c>
      <c r="M90" s="44">
        <v>207</v>
      </c>
      <c r="N90" s="44">
        <v>205</v>
      </c>
      <c r="O90" s="44">
        <v>173</v>
      </c>
      <c r="P90" s="44">
        <v>157</v>
      </c>
      <c r="Q90" s="44">
        <v>183</v>
      </c>
      <c r="R90" s="44">
        <v>248</v>
      </c>
      <c r="S90" s="44">
        <v>182</v>
      </c>
      <c r="T90" s="44">
        <v>189</v>
      </c>
      <c r="U90" s="44">
        <v>168</v>
      </c>
      <c r="V90" s="44">
        <v>225</v>
      </c>
      <c r="W90" s="44">
        <v>248</v>
      </c>
      <c r="X90" s="19">
        <f>SUM(H90:W90)</f>
        <v>3213</v>
      </c>
      <c r="Y90" s="19">
        <f>COUNTIF(H90:W90, "&gt;0" )</f>
        <v>16</v>
      </c>
      <c r="Z90" s="19">
        <f>X90/Y90</f>
        <v>200.8125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tr">
        <f>Roster_Selection_Men!AB75&amp;" " &amp; "V "</f>
        <v xml:space="preserve">Marian University (IN) V </v>
      </c>
      <c r="C91" s="64" t="str">
        <f>Roster_Selection_Men!AD75</f>
        <v>8889-45815</v>
      </c>
      <c r="D91" s="64" t="str">
        <f>Roster_Selection_Men!AE75</f>
        <v>Brendon Fuller</v>
      </c>
      <c r="E91" s="65"/>
      <c r="F91" s="1" t="str">
        <f>IF(ISERROR(Individual_Scores_Men_Var!E91), " ", IF(Individual_Scores_Men_Var!E91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tr">
        <f>Roster_Selection_Men!AB76&amp;" " &amp; "V "</f>
        <v xml:space="preserve">Marian University (IN) V </v>
      </c>
      <c r="C92" s="64" t="str">
        <f>Roster_Selection_Men!AD76</f>
        <v>5734-146</v>
      </c>
      <c r="D92" s="64" t="str">
        <f>Roster_Selection_Men!AE76</f>
        <v>Jeffery Mann</v>
      </c>
      <c r="E92" s="65"/>
      <c r="F92" s="1" t="str">
        <f>IF(ISERROR(Individual_Scores_Men_Var!E92), " ", IF(Individual_Scores_Men_Var!E92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tr">
        <f>Roster_Selection_Men!AB77&amp;" " &amp; "V "</f>
        <v xml:space="preserve">Marian University (IN) V </v>
      </c>
      <c r="C93" s="64" t="str">
        <f>Roster_Selection_Men!AD77</f>
        <v>5734-786</v>
      </c>
      <c r="D93" s="64" t="str">
        <f>Roster_Selection_Men!AE77</f>
        <v>Jordan Shepherd</v>
      </c>
      <c r="E93" s="65"/>
      <c r="F93" s="1" t="str">
        <f>IF(ISERROR(Individual_Scores_Men_Var!E93), " ", IF(Individual_Scores_Men_Var!E93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tr">
        <f>Roster_Selection_Men!AB78&amp;" " &amp; "V "</f>
        <v xml:space="preserve">Marian University (IN) V </v>
      </c>
      <c r="C94" s="64" t="str">
        <f>Roster_Selection_Men!AD78</f>
        <v>11-222227</v>
      </c>
      <c r="D94" s="64" t="str">
        <f>Roster_Selection_Men!AE78</f>
        <v>Nicholas Beedie</v>
      </c>
      <c r="E94" s="65"/>
      <c r="F94" s="1" t="str">
        <f>IF(ISERROR(Individual_Scores_Men_Var!E94), " ", IF(Individual_Scores_Men_Var!E94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tr">
        <f>Roster_Selection_Men!AB79&amp;" " &amp; "V "</f>
        <v xml:space="preserve">Marian University (IN) V </v>
      </c>
      <c r="C95" s="64" t="str">
        <f>Roster_Selection_Men!AD79</f>
        <v>5785-8993</v>
      </c>
      <c r="D95" s="64" t="str">
        <f>Roster_Selection_Men!AE79</f>
        <v>Nicholas Graveel</v>
      </c>
      <c r="E95" s="65"/>
      <c r="F95" s="1" t="str">
        <f>IF(ISERROR(Individual_Scores_Men_Var!E95), " ", IF(Individual_Scores_Men_Var!E95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tr">
        <f>Roster_Selection_Men!AB80&amp;" " &amp; "V "</f>
        <v xml:space="preserve">Marian University (IN) V </v>
      </c>
      <c r="C96" s="64" t="str">
        <f>Roster_Selection_Men!AD80</f>
        <v>15-183536</v>
      </c>
      <c r="D96" s="64" t="str">
        <f>Roster_Selection_Men!AE80</f>
        <v>Thomas Smith</v>
      </c>
      <c r="E96" s="65"/>
      <c r="F96" s="1" t="str">
        <f>IF(ISERROR(Individual_Scores_Men_Var!E96), " ", IF(Individual_Scores_Men_Var!E96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tr">
        <f>Roster_Selection_Men!AB81&amp;" " &amp; "V "</f>
        <v xml:space="preserve">Marian University (IN) V </v>
      </c>
      <c r="C97" s="64" t="str">
        <f>Roster_Selection_Men!AD81</f>
        <v>7914-51841</v>
      </c>
      <c r="D97" s="64" t="str">
        <f>Roster_Selection_Men!AE81</f>
        <v>Zachary Littelmann</v>
      </c>
      <c r="E97" s="65"/>
      <c r="F97" s="1" t="str">
        <f>IF(ISERROR(Individual_Scores_Men_Var!E97), " ", IF(Individual_Scores_Men_Var!E97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746</v>
      </c>
      <c r="C98" s="66" t="str">
        <f>Individual_Scores_Men_Var!C98</f>
        <v/>
      </c>
      <c r="D98" s="67" t="str">
        <f>Individual_Scores_Men_Var!D98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746</v>
      </c>
      <c r="C99" s="66" t="str">
        <f>Individual_Scores_Men_Var!C99</f>
        <v/>
      </c>
      <c r="D99" s="67" t="str">
        <f>Individual_Scores_Men_Var!D99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746</v>
      </c>
      <c r="C100" s="66" t="str">
        <f>Individual_Scores_Men_Var!C100</f>
        <v/>
      </c>
      <c r="D100" s="67" t="str">
        <f>Individual_Scores_Men_Var!D100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tr">
        <f>Roster_Selection_Men!AB88&amp;" " &amp; "V "</f>
        <v xml:space="preserve">Martin Methodist College V </v>
      </c>
      <c r="C103" s="64" t="str">
        <f>Roster_Selection_Men!AD88</f>
        <v>6570-1702</v>
      </c>
      <c r="D103" s="64" t="str">
        <f>Roster_Selection_Men!AE88</f>
        <v>Hayden Stippich</v>
      </c>
      <c r="E103" s="65"/>
      <c r="F103" s="1" t="str">
        <f>IF(ISERROR(Individual_Scores_Men_Var!E103), " ", IF(Individual_Scores_Men_Var!E103 = "Yes", "Yes", "  "))</f>
        <v xml:space="preserve">  </v>
      </c>
      <c r="G103" s="24" t="s">
        <v>733</v>
      </c>
      <c r="H103" s="44">
        <v>193</v>
      </c>
      <c r="I103" s="44">
        <v>191</v>
      </c>
      <c r="J103" s="44">
        <v>207</v>
      </c>
      <c r="K103" s="44">
        <v>182</v>
      </c>
      <c r="L103" s="44">
        <v>153</v>
      </c>
      <c r="M103" s="44">
        <v>157</v>
      </c>
      <c r="N103" s="44">
        <v>248</v>
      </c>
      <c r="O103" s="44">
        <v>186</v>
      </c>
      <c r="P103" s="44">
        <v>266</v>
      </c>
      <c r="Q103" s="44">
        <v>167</v>
      </c>
      <c r="R103" s="44">
        <v>153</v>
      </c>
      <c r="S103" s="44">
        <v>175</v>
      </c>
      <c r="T103" s="44">
        <v>181</v>
      </c>
      <c r="U103" s="44">
        <v>157</v>
      </c>
      <c r="V103" s="44">
        <v>207</v>
      </c>
      <c r="W103" s="44">
        <v>200</v>
      </c>
      <c r="X103" s="19">
        <f>SUM(H103:W103)</f>
        <v>3023</v>
      </c>
      <c r="Y103" s="19">
        <f>COUNTIF(H103:W103, "&gt;0" )</f>
        <v>16</v>
      </c>
      <c r="Z103" s="19">
        <f>X103/Y103</f>
        <v>188.9375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tr">
        <f>Roster_Selection_Men!AB89&amp;" " &amp; "V "</f>
        <v xml:space="preserve">Martin Methodist College V </v>
      </c>
      <c r="C104" s="64" t="str">
        <f>Roster_Selection_Men!AD89</f>
        <v>11-398267</v>
      </c>
      <c r="D104" s="64" t="str">
        <f>Roster_Selection_Men!AE89</f>
        <v>Ian Fitzpatrick</v>
      </c>
      <c r="E104" s="65"/>
      <c r="F104" s="1" t="str">
        <f>IF(ISERROR(Individual_Scores_Men_Var!E104), " ", IF(Individual_Scores_Men_Var!E104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tr">
        <f>Roster_Selection_Men!AB90&amp;" " &amp; "V "</f>
        <v xml:space="preserve">Martin Methodist College V </v>
      </c>
      <c r="C105" s="64" t="str">
        <f>Roster_Selection_Men!AD90</f>
        <v>8043-1279</v>
      </c>
      <c r="D105" s="64" t="str">
        <f>Roster_Selection_Men!AE90</f>
        <v>Isaac (Zack) Nelson</v>
      </c>
      <c r="E105" s="65"/>
      <c r="F105" s="1" t="str">
        <f>IF(ISERROR(Individual_Scores_Men_Var!E105), " ", IF(Individual_Scores_Men_Var!E105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tr">
        <f>Roster_Selection_Men!AB91&amp;" " &amp; "V "</f>
        <v xml:space="preserve">Martin Methodist College V </v>
      </c>
      <c r="C106" s="64" t="str">
        <f>Roster_Selection_Men!AD91</f>
        <v>11-134119</v>
      </c>
      <c r="D106" s="64" t="str">
        <f>Roster_Selection_Men!AE91</f>
        <v>Jackson Stiles</v>
      </c>
      <c r="E106" s="65"/>
      <c r="F106" s="1" t="str">
        <f>IF(ISERROR(Individual_Scores_Men_Var!E106), " ", IF(Individual_Scores_Men_Var!E106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tr">
        <f>Roster_Selection_Men!AB92&amp;" " &amp; "V "</f>
        <v xml:space="preserve">Martin Methodist College V </v>
      </c>
      <c r="C107" s="64" t="str">
        <f>Roster_Selection_Men!AD92</f>
        <v>18-5852</v>
      </c>
      <c r="D107" s="64" t="str">
        <f>Roster_Selection_Men!AE92</f>
        <v>Jacob McElwee</v>
      </c>
      <c r="E107" s="65"/>
      <c r="F107" s="1" t="str">
        <f>IF(ISERROR(Individual_Scores_Men_Var!E107), " ", IF(Individual_Scores_Men_Var!E107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tr">
        <f>Roster_Selection_Men!AB93&amp;" " &amp; "V "</f>
        <v xml:space="preserve">Martin Methodist College V </v>
      </c>
      <c r="C108" s="64" t="str">
        <f>Roster_Selection_Men!AD93</f>
        <v>11-472102</v>
      </c>
      <c r="D108" s="64" t="str">
        <f>Roster_Selection_Men!AE93</f>
        <v>Jalen Pass</v>
      </c>
      <c r="E108" s="65"/>
      <c r="F108" s="1" t="str">
        <f>IF(ISERROR(Individual_Scores_Men_Var!E108), " ", IF(Individual_Scores_Men_Var!E108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tr">
        <f>Roster_Selection_Men!AB94&amp;" " &amp; "V "</f>
        <v xml:space="preserve">Martin Methodist College V </v>
      </c>
      <c r="C109" s="64" t="str">
        <f>Roster_Selection_Men!AD94</f>
        <v>11-189058</v>
      </c>
      <c r="D109" s="64" t="str">
        <f>Roster_Selection_Men!AE94</f>
        <v>Nathan Samuels</v>
      </c>
      <c r="E109" s="65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tr">
        <f>Roster_Selection_Men!AB95&amp;" " &amp; "V "</f>
        <v xml:space="preserve">Martin Methodist College V </v>
      </c>
      <c r="C110" s="64" t="str">
        <f>Roster_Selection_Men!AD95</f>
        <v>7914-49186</v>
      </c>
      <c r="D110" s="64" t="str">
        <f>Roster_Selection_Men!AE95</f>
        <v>Tyler Betz</v>
      </c>
      <c r="E110" s="65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747</v>
      </c>
      <c r="C111" s="66" t="str">
        <f>Individual_Scores_Men_Var!C111</f>
        <v/>
      </c>
      <c r="D111" s="67" t="str">
        <f>Individual_Scores_Men_Var!D111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747</v>
      </c>
      <c r="C112" s="66" t="str">
        <f>Individual_Scores_Men_Var!C112</f>
        <v/>
      </c>
      <c r="D112" s="67" t="str">
        <f>Individual_Scores_Men_Var!D112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747</v>
      </c>
      <c r="C113" s="66" t="str">
        <f>Individual_Scores_Men_Var!C113</f>
        <v/>
      </c>
      <c r="D113" s="67" t="str">
        <f>Individual_Scores_Men_Var!D113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tr">
        <f>Roster_Selection_Men!AB112&amp;" " &amp; "V "</f>
        <v xml:space="preserve">Midway University V </v>
      </c>
      <c r="C116" s="64" t="str">
        <f>Roster_Selection_Men!AD112</f>
        <v>16-99628</v>
      </c>
      <c r="D116" s="64" t="str">
        <f>Roster_Selection_Men!AE112</f>
        <v>Austin Hensley</v>
      </c>
      <c r="E116" s="65"/>
      <c r="F116" s="1" t="str">
        <f>IF(ISERROR(Individual_Scores_Men_Var!E116), " ", IF(Individual_Scores_Men_Var!E116 = "Yes", "Yes", "  "))</f>
        <v xml:space="preserve">  </v>
      </c>
      <c r="G116" s="24" t="s">
        <v>733</v>
      </c>
      <c r="H116" s="44">
        <v>165</v>
      </c>
      <c r="I116" s="44">
        <v>182</v>
      </c>
      <c r="J116" s="44">
        <v>225</v>
      </c>
      <c r="K116" s="44">
        <v>157</v>
      </c>
      <c r="L116" s="44">
        <v>147</v>
      </c>
      <c r="M116" s="44">
        <v>166</v>
      </c>
      <c r="N116" s="44">
        <v>183</v>
      </c>
      <c r="O116" s="44">
        <v>151</v>
      </c>
      <c r="P116" s="44">
        <v>159</v>
      </c>
      <c r="Q116" s="44">
        <v>217</v>
      </c>
      <c r="R116" s="44">
        <v>184</v>
      </c>
      <c r="S116" s="44">
        <v>189</v>
      </c>
      <c r="T116" s="44">
        <v>165</v>
      </c>
      <c r="U116" s="44">
        <v>233</v>
      </c>
      <c r="V116" s="44">
        <v>180</v>
      </c>
      <c r="W116" s="44">
        <v>226</v>
      </c>
      <c r="X116" s="19">
        <f>SUM(H116:W116)</f>
        <v>2929</v>
      </c>
      <c r="Y116" s="19">
        <f>COUNTIF(H116:W116, "&gt;0" )</f>
        <v>16</v>
      </c>
      <c r="Z116" s="19">
        <f>X116/Y116</f>
        <v>183.0625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tr">
        <f>Roster_Selection_Men!AB113&amp;" " &amp; "V "</f>
        <v xml:space="preserve">Midway University V </v>
      </c>
      <c r="C117" s="64" t="str">
        <f>Roster_Selection_Men!AD113</f>
        <v>11-746293</v>
      </c>
      <c r="D117" s="64" t="str">
        <f>Roster_Selection_Men!AE113</f>
        <v>Patrick Harmon</v>
      </c>
      <c r="E117" s="65"/>
      <c r="F117" s="1" t="str">
        <f>IF(ISERROR(Individual_Scores_Men_Var!E117), " ", IF(Individual_Scores_Men_Var!E117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tr">
        <f>Roster_Selection_Men!AB114&amp;" " &amp; "V "</f>
        <v xml:space="preserve">Midway University V </v>
      </c>
      <c r="C118" s="64" t="str">
        <f>Roster_Selection_Men!AD114</f>
        <v>19-6260</v>
      </c>
      <c r="D118" s="64" t="str">
        <f>Roster_Selection_Men!AE114</f>
        <v>Ryan Meyers</v>
      </c>
      <c r="E118" s="65"/>
      <c r="F118" s="1" t="str">
        <f>IF(ISERROR(Individual_Scores_Men_Var!E118), " ", IF(Individual_Scores_Men_Var!E118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tr">
        <f>Roster_Selection_Men!AB115&amp;" " &amp; "V "</f>
        <v xml:space="preserve">Midway University V </v>
      </c>
      <c r="C119" s="64" t="str">
        <f>Roster_Selection_Men!AD115</f>
        <v>8358-6727</v>
      </c>
      <c r="D119" s="64" t="str">
        <f>Roster_Selection_Men!AE115</f>
        <v>Sam Kobert</v>
      </c>
      <c r="E119" s="65"/>
      <c r="F119" s="1" t="str">
        <f>IF(ISERROR(Individual_Scores_Men_Var!E119), " ", IF(Individual_Scores_Men_Var!E119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tr">
        <f>Roster_Selection_Men!AB116&amp;" " &amp; "V "</f>
        <v xml:space="preserve">Midway University V </v>
      </c>
      <c r="C120" s="64" t="str">
        <f>Roster_Selection_Men!AD116</f>
        <v>11-304847</v>
      </c>
      <c r="D120" s="64" t="str">
        <f>Roster_Selection_Men!AE116</f>
        <v>Troy Lund</v>
      </c>
      <c r="E120" s="65"/>
      <c r="F120" s="1" t="str">
        <f>IF(ISERROR(Individual_Scores_Men_Var!E120), " ", IF(Individual_Scores_Men_Var!E120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tr">
        <f>Roster_Selection_Men!AB117&amp;" " &amp; "V "</f>
        <v xml:space="preserve">Midway University V </v>
      </c>
      <c r="C121" s="64" t="str">
        <f>Roster_Selection_Men!AD117</f>
        <v>19-80564</v>
      </c>
      <c r="D121" s="64" t="str">
        <f>Roster_Selection_Men!AE117</f>
        <v>Zach Dickerson</v>
      </c>
      <c r="E121" s="65"/>
      <c r="F121" s="1" t="str">
        <f>IF(ISERROR(Individual_Scores_Men_Var!E121), " ", IF(Individual_Scores_Men_Var!E121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tr">
        <f>Roster_Selection_Men!AB118&amp;" " &amp; "V "</f>
        <v xml:space="preserve">Midway University V </v>
      </c>
      <c r="C122" s="64" t="str">
        <f>Roster_Selection_Men!AD118</f>
        <v>8760-3844</v>
      </c>
      <c r="D122" s="64" t="str">
        <f>Roster_Selection_Men!AE118</f>
        <v>Zackery Halstead</v>
      </c>
      <c r="E122" s="65"/>
      <c r="F122" s="1" t="str">
        <f>IF(ISERROR(Individual_Scores_Men_Var!E122), " ", IF(Individual_Scores_Men_Var!E122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tr">
        <f>Roster_Selection_Men!AB119&amp;" " &amp; "V "</f>
        <v xml:space="preserve"> V </v>
      </c>
      <c r="C123" s="64" t="str">
        <f>Roster_Selection_Men!AD119</f>
        <v/>
      </c>
      <c r="D123" s="64" t="str">
        <f>Roster_Selection_Men!AE119</f>
        <v/>
      </c>
      <c r="E123" s="65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748</v>
      </c>
      <c r="C124" s="66" t="str">
        <f>Individual_Scores_Men_Var!C124</f>
        <v/>
      </c>
      <c r="D124" s="67" t="str">
        <f>Individual_Scores_Men_Var!D124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748</v>
      </c>
      <c r="C125" s="66" t="str">
        <f>Individual_Scores_Men_Var!C125</f>
        <v/>
      </c>
      <c r="D125" s="67" t="str">
        <f>Individual_Scores_Men_Var!D125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748</v>
      </c>
      <c r="C126" s="66" t="str">
        <f>Individual_Scores_Men_Var!C126</f>
        <v/>
      </c>
      <c r="D126" s="67" t="str">
        <f>Individual_Scores_Men_Var!D126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tr">
        <f>Roster_Selection_Men!AB129&amp;" " &amp; "V "</f>
        <v xml:space="preserve">Pikeville ,University Of V </v>
      </c>
      <c r="C129" s="64" t="str">
        <f>Roster_Selection_Men!AD129</f>
        <v>11-694789</v>
      </c>
      <c r="D129" s="64" t="str">
        <f>Roster_Selection_Men!AE129</f>
        <v>Benjamin Bailey</v>
      </c>
      <c r="E129" s="65"/>
      <c r="F129" s="1" t="str">
        <f>IF(ISERROR(Individual_Scores_Men_Var!E129), " ", IF(Individual_Scores_Men_Var!E129 = "Yes", "Yes", "  "))</f>
        <v xml:space="preserve">  </v>
      </c>
      <c r="G129" s="24" t="s">
        <v>733</v>
      </c>
      <c r="H129" s="44">
        <v>201</v>
      </c>
      <c r="I129" s="44">
        <v>156</v>
      </c>
      <c r="J129" s="44">
        <v>203</v>
      </c>
      <c r="K129" s="44">
        <v>203</v>
      </c>
      <c r="L129" s="44">
        <v>153</v>
      </c>
      <c r="M129" s="44">
        <v>194</v>
      </c>
      <c r="N129" s="44">
        <v>195</v>
      </c>
      <c r="O129" s="44">
        <v>193</v>
      </c>
      <c r="P129" s="44">
        <v>177</v>
      </c>
      <c r="Q129" s="44">
        <v>212</v>
      </c>
      <c r="R129" s="44">
        <v>202</v>
      </c>
      <c r="S129" s="44">
        <v>188</v>
      </c>
      <c r="T129" s="44">
        <v>162</v>
      </c>
      <c r="U129" s="44">
        <v>263</v>
      </c>
      <c r="V129" s="44">
        <v>193</v>
      </c>
      <c r="W129" s="44">
        <v>212</v>
      </c>
      <c r="X129" s="19">
        <f>SUM(H129:W129)</f>
        <v>3107</v>
      </c>
      <c r="Y129" s="19">
        <f>COUNTIF(H129:W129, "&gt;0" )</f>
        <v>16</v>
      </c>
      <c r="Z129" s="19">
        <f>X129/Y129</f>
        <v>194.1875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tr">
        <f>Roster_Selection_Men!AB130&amp;" " &amp; "V "</f>
        <v xml:space="preserve">Pikeville ,University Of V </v>
      </c>
      <c r="C130" s="64" t="str">
        <f>Roster_Selection_Men!AD130</f>
        <v>6490-3115</v>
      </c>
      <c r="D130" s="64" t="str">
        <f>Roster_Selection_Men!AE130</f>
        <v>Bryce Oliver</v>
      </c>
      <c r="E130" s="65"/>
      <c r="F130" s="1" t="str">
        <f>IF(ISERROR(Individual_Scores_Men_Var!E130), " ", IF(Individual_Scores_Men_Var!E130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tr">
        <f>Roster_Selection_Men!AB131&amp;" " &amp; "V "</f>
        <v xml:space="preserve">Pikeville ,University Of V </v>
      </c>
      <c r="C131" s="64" t="str">
        <f>Roster_Selection_Men!AD131</f>
        <v>6473-1569</v>
      </c>
      <c r="D131" s="64" t="str">
        <f>Roster_Selection_Men!AE131</f>
        <v>Dylan Mishak</v>
      </c>
      <c r="E131" s="65"/>
      <c r="F131" s="1" t="str">
        <f>IF(ISERROR(Individual_Scores_Men_Var!E131), " ", IF(Individual_Scores_Men_Var!E131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tr">
        <f>Roster_Selection_Men!AB132&amp;" " &amp; "V "</f>
        <v xml:space="preserve">Pikeville ,University Of V </v>
      </c>
      <c r="C132" s="64" t="str">
        <f>Roster_Selection_Men!AD132</f>
        <v>6623-5659</v>
      </c>
      <c r="D132" s="64" t="str">
        <f>Roster_Selection_Men!AE132</f>
        <v>Jonathan Lovett</v>
      </c>
      <c r="E132" s="65"/>
      <c r="F132" s="1" t="str">
        <f>IF(ISERROR(Individual_Scores_Men_Var!E132), " ", IF(Individual_Scores_Men_Var!E132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tr">
        <f>Roster_Selection_Men!AB133&amp;" " &amp; "V "</f>
        <v xml:space="preserve">Pikeville ,University Of V </v>
      </c>
      <c r="C133" s="64" t="str">
        <f>Roster_Selection_Men!AD133</f>
        <v>6339-10437</v>
      </c>
      <c r="D133" s="64" t="str">
        <f>Roster_Selection_Men!AE133</f>
        <v>Matteo Cittadino</v>
      </c>
      <c r="E133" s="65"/>
      <c r="F133" s="1" t="str">
        <f>IF(ISERROR(Individual_Scores_Men_Var!E133), " ", IF(Individual_Scores_Men_Var!E133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tr">
        <f>Roster_Selection_Men!AB134&amp;" " &amp; "V "</f>
        <v xml:space="preserve">Pikeville ,University Of V </v>
      </c>
      <c r="C134" s="64" t="str">
        <f>Roster_Selection_Men!AD134</f>
        <v>6455-5066</v>
      </c>
      <c r="D134" s="64" t="str">
        <f>Roster_Selection_Men!AE134</f>
        <v>Paul Sacks</v>
      </c>
      <c r="E134" s="65"/>
      <c r="F134" s="1" t="str">
        <f>IF(ISERROR(Individual_Scores_Men_Var!E134), " ", IF(Individual_Scores_Men_Var!E134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tr">
        <f>Roster_Selection_Men!AB135&amp;" " &amp; "V "</f>
        <v xml:space="preserve">Pikeville ,University Of V </v>
      </c>
      <c r="C135" s="64" t="str">
        <f>Roster_Selection_Men!AD135</f>
        <v>8250-28719</v>
      </c>
      <c r="D135" s="64" t="str">
        <f>Roster_Selection_Men!AE135</f>
        <v>Ryan Hernandez</v>
      </c>
      <c r="E135" s="65"/>
      <c r="F135" s="1" t="str">
        <f>IF(ISERROR(Individual_Scores_Men_Var!E135), " ", IF(Individual_Scores_Men_Var!E135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tr">
        <f>Roster_Selection_Men!AB136&amp;" " &amp; "V "</f>
        <v xml:space="preserve">Pikeville ,University Of V </v>
      </c>
      <c r="C136" s="64" t="str">
        <f>Roster_Selection_Men!AD136</f>
        <v>15-33734</v>
      </c>
      <c r="D136" s="64" t="str">
        <f>Roster_Selection_Men!AE136</f>
        <v>Ryan Taylor</v>
      </c>
      <c r="E136" s="65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749</v>
      </c>
      <c r="C137" s="66" t="str">
        <f>Individual_Scores_Men_Var!C137</f>
        <v/>
      </c>
      <c r="D137" s="67" t="str">
        <f>Individual_Scores_Men_Var!D137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749</v>
      </c>
      <c r="C138" s="66" t="str">
        <f>Individual_Scores_Men_Var!C138</f>
        <v/>
      </c>
      <c r="D138" s="67" t="str">
        <f>Individual_Scores_Men_Var!D138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749</v>
      </c>
      <c r="C139" s="66" t="str">
        <f>Individual_Scores_Men_Var!C139</f>
        <v/>
      </c>
      <c r="D139" s="67" t="str">
        <f>Individual_Scores_Men_Var!D139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tr">
        <f>Roster_Selection_Men!AB146&amp;" " &amp; "V "</f>
        <v xml:space="preserve">Shawnee State University V </v>
      </c>
      <c r="C142" s="64" t="str">
        <f>Roster_Selection_Men!AD146</f>
        <v>11-445918</v>
      </c>
      <c r="D142" s="64" t="str">
        <f>Roster_Selection_Men!AE146</f>
        <v>Blake Moore</v>
      </c>
      <c r="E142" s="65"/>
      <c r="F142" s="1" t="str">
        <f>IF(ISERROR(Individual_Scores_Men_Var!E142), " ", IF(Individual_Scores_Men_Var!E142 = "Yes", "Yes", "  "))</f>
        <v xml:space="preserve">  </v>
      </c>
      <c r="G142" s="24" t="s">
        <v>733</v>
      </c>
      <c r="H142" s="44">
        <v>139</v>
      </c>
      <c r="I142" s="44">
        <v>225</v>
      </c>
      <c r="J142" s="44">
        <v>201</v>
      </c>
      <c r="K142" s="44">
        <v>154</v>
      </c>
      <c r="L142" s="44">
        <v>185</v>
      </c>
      <c r="M142" s="44">
        <v>245</v>
      </c>
      <c r="N142" s="44">
        <v>196</v>
      </c>
      <c r="O142" s="44">
        <v>234</v>
      </c>
      <c r="P142" s="44">
        <v>180</v>
      </c>
      <c r="Q142" s="44">
        <v>237</v>
      </c>
      <c r="R142" s="44">
        <v>146</v>
      </c>
      <c r="S142" s="44">
        <v>199</v>
      </c>
      <c r="T142" s="44">
        <v>187</v>
      </c>
      <c r="U142" s="44">
        <v>139</v>
      </c>
      <c r="V142" s="44">
        <v>176</v>
      </c>
      <c r="W142" s="44">
        <v>193</v>
      </c>
      <c r="X142" s="19">
        <f>SUM(H142:W142)</f>
        <v>3036</v>
      </c>
      <c r="Y142" s="19">
        <f>COUNTIF(H142:W142, "&gt;0" )</f>
        <v>16</v>
      </c>
      <c r="Z142" s="19">
        <f>X142/Y142</f>
        <v>189.75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tr">
        <f>Roster_Selection_Men!AB147&amp;" " &amp; "V "</f>
        <v xml:space="preserve">Shawnee State University V </v>
      </c>
      <c r="C143" s="64" t="str">
        <f>Roster_Selection_Men!AD147</f>
        <v>11-267321</v>
      </c>
      <c r="D143" s="64" t="str">
        <f>Roster_Selection_Men!AE147</f>
        <v>Brandon Underwood</v>
      </c>
      <c r="E143" s="65"/>
      <c r="F143" s="1" t="str">
        <f>IF(ISERROR(Individual_Scores_Men_Var!E143), " ", IF(Individual_Scores_Men_Var!E143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tr">
        <f>Roster_Selection_Men!AB148&amp;" " &amp; "V "</f>
        <v xml:space="preserve">Shawnee State University V </v>
      </c>
      <c r="C144" s="64" t="str">
        <f>Roster_Selection_Men!AD148</f>
        <v>6487-209</v>
      </c>
      <c r="D144" s="64" t="str">
        <f>Roster_Selection_Men!AE148</f>
        <v>Cameron Walker</v>
      </c>
      <c r="E144" s="65"/>
      <c r="F144" s="1" t="str">
        <f>IF(ISERROR(Individual_Scores_Men_Var!E144), " ", IF(Individual_Scores_Men_Var!E144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tr">
        <f>Roster_Selection_Men!AB149&amp;" " &amp; "V "</f>
        <v xml:space="preserve">Shawnee State University V </v>
      </c>
      <c r="C145" s="64" t="str">
        <f>Roster_Selection_Men!AD149</f>
        <v>6450-8719</v>
      </c>
      <c r="D145" s="64" t="str">
        <f>Roster_Selection_Men!AE149</f>
        <v>Jordan Hughes</v>
      </c>
      <c r="E145" s="65"/>
      <c r="F145" s="1" t="str">
        <f>IF(ISERROR(Individual_Scores_Men_Var!E145), " ", IF(Individual_Scores_Men_Var!E145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tr">
        <f>Roster_Selection_Men!AB150&amp;" " &amp; "V "</f>
        <v xml:space="preserve">Shawnee State University V </v>
      </c>
      <c r="C146" s="64" t="str">
        <f>Roster_Selection_Men!AD150</f>
        <v>18-5095</v>
      </c>
      <c r="D146" s="64" t="str">
        <f>Roster_Selection_Men!AE150</f>
        <v>Rodney Gorley</v>
      </c>
      <c r="E146" s="65"/>
      <c r="F146" s="1" t="str">
        <f>IF(ISERROR(Individual_Scores_Men_Var!E146), " ", IF(Individual_Scores_Men_Var!E146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tr">
        <f>Roster_Selection_Men!AB151&amp;" " &amp; "V "</f>
        <v xml:space="preserve">Shawnee State University V </v>
      </c>
      <c r="C147" s="64" t="str">
        <f>Roster_Selection_Men!AD151</f>
        <v>7914-52475</v>
      </c>
      <c r="D147" s="64" t="str">
        <f>Roster_Selection_Men!AE151</f>
        <v>Tyler Roberts</v>
      </c>
      <c r="E147" s="65"/>
      <c r="F147" s="1" t="str">
        <f>IF(ISERROR(Individual_Scores_Men_Var!E147), " ", IF(Individual_Scores_Men_Var!E147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tr">
        <f>Roster_Selection_Men!AB152&amp;" " &amp; "V "</f>
        <v xml:space="preserve">Shawnee State University V </v>
      </c>
      <c r="C148" s="64" t="str">
        <f>Roster_Selection_Men!AD152</f>
        <v>7914-46469</v>
      </c>
      <c r="D148" s="64" t="str">
        <f>Roster_Selection_Men!AE152</f>
        <v>Zach Otto</v>
      </c>
      <c r="E148" s="65"/>
      <c r="F148" s="1" t="str">
        <f>IF(ISERROR(Individual_Scores_Men_Var!E148), " ", IF(Individual_Scores_Men_Var!E148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tr">
        <f>Roster_Selection_Men!AB153&amp;" " &amp; "V "</f>
        <v xml:space="preserve"> V </v>
      </c>
      <c r="C149" s="64" t="str">
        <f>Roster_Selection_Men!AD153</f>
        <v/>
      </c>
      <c r="D149" s="64" t="str">
        <f>Roster_Selection_Men!AE153</f>
        <v/>
      </c>
      <c r="E149" s="65"/>
      <c r="F149" s="1" t="str">
        <f>IF(ISERROR(Individual_Scores_Men_Var!E149), " ", IF(Individual_Scores_Men_Var!E149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750</v>
      </c>
      <c r="C150" s="66" t="str">
        <f>Individual_Scores_Men_Var!C150</f>
        <v/>
      </c>
      <c r="D150" s="67" t="str">
        <f>Individual_Scores_Men_Var!D150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750</v>
      </c>
      <c r="C151" s="66" t="str">
        <f>Individual_Scores_Men_Var!C151</f>
        <v/>
      </c>
      <c r="D151" s="67" t="str">
        <f>Individual_Scores_Men_Var!D151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750</v>
      </c>
      <c r="C152" s="66" t="str">
        <f>Individual_Scores_Men_Var!C152</f>
        <v/>
      </c>
      <c r="D152" s="67" t="str">
        <f>Individual_Scores_Men_Var!D152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tr">
        <f>Roster_Selection_Men!AB160&amp;" " &amp; "V "</f>
        <v xml:space="preserve">Tennessee Wesleyan College V </v>
      </c>
      <c r="C155" s="64" t="str">
        <f>Roster_Selection_Men!AD160</f>
        <v>11-292230</v>
      </c>
      <c r="D155" s="64" t="str">
        <f>Roster_Selection_Men!AE160</f>
        <v>Briton Helton</v>
      </c>
      <c r="E155" s="65"/>
      <c r="F155" s="1" t="str">
        <f>IF(ISERROR(Individual_Scores_Men_Var!E155), " ", IF(Individual_Scores_Men_Var!E155 = "Yes", "Yes", "  "))</f>
        <v xml:space="preserve">  </v>
      </c>
      <c r="G155" s="24" t="s">
        <v>733</v>
      </c>
      <c r="H155" s="44">
        <v>207</v>
      </c>
      <c r="I155" s="44">
        <v>209</v>
      </c>
      <c r="J155" s="44">
        <v>244</v>
      </c>
      <c r="K155" s="44">
        <v>194</v>
      </c>
      <c r="L155" s="44">
        <v>148</v>
      </c>
      <c r="M155" s="44">
        <v>179</v>
      </c>
      <c r="N155" s="44">
        <v>190</v>
      </c>
      <c r="O155" s="44">
        <v>190</v>
      </c>
      <c r="P155" s="44">
        <v>224</v>
      </c>
      <c r="Q155" s="44">
        <v>208</v>
      </c>
      <c r="R155" s="44">
        <v>212</v>
      </c>
      <c r="S155" s="44">
        <v>204</v>
      </c>
      <c r="T155" s="44">
        <v>160</v>
      </c>
      <c r="U155" s="44">
        <v>189</v>
      </c>
      <c r="V155" s="44">
        <v>192</v>
      </c>
      <c r="W155" s="44">
        <v>175</v>
      </c>
      <c r="X155" s="19">
        <f>SUM(H155:W155)</f>
        <v>3125</v>
      </c>
      <c r="Y155" s="19">
        <f>COUNTIF(H155:W155, "&gt;0" )</f>
        <v>16</v>
      </c>
      <c r="Z155" s="19">
        <f>X155/Y155</f>
        <v>195.3125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tr">
        <f>Roster_Selection_Men!AB161&amp;" " &amp; "V "</f>
        <v xml:space="preserve">Tennessee Wesleyan College V </v>
      </c>
      <c r="C156" s="64" t="str">
        <f>Roster_Selection_Men!AD161</f>
        <v>8138-9941</v>
      </c>
      <c r="D156" s="64" t="str">
        <f>Roster_Selection_Men!AE161</f>
        <v>C J Williams</v>
      </c>
      <c r="E156" s="65"/>
      <c r="F156" s="1" t="str">
        <f>IF(ISERROR(Individual_Scores_Men_Var!E156), " ", IF(Individual_Scores_Men_Var!E156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tr">
        <f>Roster_Selection_Men!AB162&amp;" " &amp; "V "</f>
        <v xml:space="preserve">Tennessee Wesleyan College V </v>
      </c>
      <c r="C157" s="64" t="str">
        <f>Roster_Selection_Men!AD162</f>
        <v>11-33724</v>
      </c>
      <c r="D157" s="64" t="str">
        <f>Roster_Selection_Men!AE162</f>
        <v>Hunter Hardaway</v>
      </c>
      <c r="E157" s="65"/>
      <c r="F157" s="1" t="str">
        <f>IF(ISERROR(Individual_Scores_Men_Var!E157), " ", IF(Individual_Scores_Men_Var!E157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tr">
        <f>Roster_Selection_Men!AB163&amp;" " &amp; "V "</f>
        <v xml:space="preserve">Tennessee Wesleyan College V </v>
      </c>
      <c r="C158" s="64" t="str">
        <f>Roster_Selection_Men!AD163</f>
        <v>15-190184</v>
      </c>
      <c r="D158" s="64" t="str">
        <f>Roster_Selection_Men!AE163</f>
        <v>Jacob Watts</v>
      </c>
      <c r="E158" s="65"/>
      <c r="F158" s="1" t="str">
        <f>IF(ISERROR(Individual_Scores_Men_Var!E158), " ", IF(Individual_Scores_Men_Var!E158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tr">
        <f>Roster_Selection_Men!AB164&amp;" " &amp; "V "</f>
        <v xml:space="preserve">Tennessee Wesleyan College V </v>
      </c>
      <c r="C159" s="64" t="str">
        <f>Roster_Selection_Men!AD164</f>
        <v>7914-3412</v>
      </c>
      <c r="D159" s="64" t="str">
        <f>Roster_Selection_Men!AE164</f>
        <v>Oliver Lawson</v>
      </c>
      <c r="E159" s="65"/>
      <c r="F159" s="1" t="str">
        <f>IF(ISERROR(Individual_Scores_Men_Var!E159), " ", IF(Individual_Scores_Men_Var!E159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tr">
        <f>Roster_Selection_Men!AB165&amp;" " &amp; "V "</f>
        <v xml:space="preserve">Tennessee Wesleyan College V </v>
      </c>
      <c r="C160" s="64" t="str">
        <f>Roster_Selection_Men!AD165</f>
        <v>15-106936</v>
      </c>
      <c r="D160" s="64" t="str">
        <f>Roster_Selection_Men!AE165</f>
        <v>Quinn Collins</v>
      </c>
      <c r="E160" s="65"/>
      <c r="F160" s="1" t="str">
        <f>IF(ISERROR(Individual_Scores_Men_Var!E160), " ", IF(Individual_Scores_Men_Var!E160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tr">
        <f>Roster_Selection_Men!AB166&amp;" " &amp; "V "</f>
        <v xml:space="preserve">Tennessee Wesleyan College V </v>
      </c>
      <c r="C161" s="64" t="str">
        <f>Roster_Selection_Men!AD166</f>
        <v>8138-9938</v>
      </c>
      <c r="D161" s="64" t="str">
        <f>Roster_Selection_Men!AE166</f>
        <v>Tyris Nelson</v>
      </c>
      <c r="E161" s="65"/>
      <c r="F161" s="1" t="str">
        <f>IF(ISERROR(Individual_Scores_Men_Var!E161), " ", IF(Individual_Scores_Men_Var!E161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tr">
        <f>Roster_Selection_Men!AB167&amp;" " &amp; "V "</f>
        <v xml:space="preserve">Tennessee Wesleyan College V </v>
      </c>
      <c r="C162" s="64" t="str">
        <f>Roster_Selection_Men!AD167</f>
        <v>6678-38</v>
      </c>
      <c r="D162" s="64" t="str">
        <f>Roster_Selection_Men!AE167</f>
        <v>Zachary Price</v>
      </c>
      <c r="E162" s="65"/>
      <c r="F162" s="1" t="str">
        <f>IF(ISERROR(Individual_Scores_Men_Var!E162), " ", IF(Individual_Scores_Men_Var!E162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751</v>
      </c>
      <c r="C163" s="66" t="str">
        <f>Individual_Scores_Men_Var!C163</f>
        <v/>
      </c>
      <c r="D163" s="67" t="str">
        <f>Individual_Scores_Men_Var!D163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751</v>
      </c>
      <c r="C164" s="66" t="str">
        <f>Individual_Scores_Men_Var!C164</f>
        <v/>
      </c>
      <c r="D164" s="67" t="str">
        <f>Individual_Scores_Men_Var!D164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751</v>
      </c>
      <c r="C165" s="66" t="str">
        <f>Individual_Scores_Men_Var!C165</f>
        <v/>
      </c>
      <c r="D165" s="67" t="str">
        <f>Individual_Scores_Men_Var!D165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tr">
        <f>Roster_Selection_Men!AB168&amp;" " &amp; "V "</f>
        <v xml:space="preserve">Thomas More University V </v>
      </c>
      <c r="C168" s="64" t="str">
        <f>Roster_Selection_Men!AD168</f>
        <v>7914-54161</v>
      </c>
      <c r="D168" s="64" t="str">
        <f>Roster_Selection_Men!AE168</f>
        <v>Ethan Boyers</v>
      </c>
      <c r="E168" s="65"/>
      <c r="F168" s="1" t="str">
        <f>IF(ISERROR(Individual_Scores_Men_Var!E168), " ", IF(Individual_Scores_Men_Var!E168 = "Yes", "Yes", "  "))</f>
        <v xml:space="preserve">  </v>
      </c>
      <c r="G168" s="24" t="s">
        <v>733</v>
      </c>
      <c r="H168" s="44">
        <v>193</v>
      </c>
      <c r="I168" s="44">
        <v>197</v>
      </c>
      <c r="J168" s="44">
        <v>191</v>
      </c>
      <c r="K168" s="44">
        <v>248</v>
      </c>
      <c r="L168" s="44">
        <v>211</v>
      </c>
      <c r="M168" s="44">
        <v>164</v>
      </c>
      <c r="N168" s="44">
        <v>199</v>
      </c>
      <c r="O168" s="44">
        <v>214</v>
      </c>
      <c r="P168" s="44">
        <v>227</v>
      </c>
      <c r="Q168" s="44">
        <v>181</v>
      </c>
      <c r="R168" s="44">
        <v>220</v>
      </c>
      <c r="S168" s="44">
        <v>152</v>
      </c>
      <c r="T168" s="44">
        <v>210</v>
      </c>
      <c r="U168" s="44">
        <v>246</v>
      </c>
      <c r="V168" s="44">
        <v>180</v>
      </c>
      <c r="W168" s="44">
        <v>201</v>
      </c>
      <c r="X168" s="19">
        <f>SUM(H168:W168)</f>
        <v>3234</v>
      </c>
      <c r="Y168" s="19">
        <f>COUNTIF(H168:W168, "&gt;0" )</f>
        <v>16</v>
      </c>
      <c r="Z168" s="19">
        <f>X168/Y168</f>
        <v>202.125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tr">
        <f>Roster_Selection_Men!AB169&amp;" " &amp; "V "</f>
        <v xml:space="preserve">Thomas More University V </v>
      </c>
      <c r="C169" s="64" t="str">
        <f>Roster_Selection_Men!AD169</f>
        <v>6450-9279</v>
      </c>
      <c r="D169" s="64" t="str">
        <f>Roster_Selection_Men!AE169</f>
        <v>Evan Haas</v>
      </c>
      <c r="E169" s="65"/>
      <c r="F169" s="1" t="str">
        <f>IF(ISERROR(Individual_Scores_Men_Var!E169), " ", IF(Individual_Scores_Men_Var!E169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tr">
        <f>Roster_Selection_Men!AB170&amp;" " &amp; "V "</f>
        <v xml:space="preserve">Thomas More University V </v>
      </c>
      <c r="C170" s="64" t="str">
        <f>Roster_Selection_Men!AD170</f>
        <v>18-35004</v>
      </c>
      <c r="D170" s="64" t="str">
        <f>Roster_Selection_Men!AE170</f>
        <v>Jacob Toelke</v>
      </c>
      <c r="E170" s="65"/>
      <c r="F170" s="1" t="str">
        <f>IF(ISERROR(Individual_Scores_Men_Var!E170), " ", IF(Individual_Scores_Men_Var!E170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tr">
        <f>Roster_Selection_Men!AB171&amp;" " &amp; "V "</f>
        <v xml:space="preserve">Thomas More University V </v>
      </c>
      <c r="C171" s="64" t="str">
        <f>Roster_Selection_Men!AD171</f>
        <v>11-97991</v>
      </c>
      <c r="D171" s="64" t="str">
        <f>Roster_Selection_Men!AE171</f>
        <v>Michael Binkowski</v>
      </c>
      <c r="E171" s="65"/>
      <c r="F171" s="1" t="str">
        <f>IF(ISERROR(Individual_Scores_Men_Var!E171), " ", IF(Individual_Scores_Men_Var!E171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tr">
        <f>Roster_Selection_Men!AB172&amp;" " &amp; "V "</f>
        <v xml:space="preserve">Thomas More University V </v>
      </c>
      <c r="C172" s="64" t="str">
        <f>Roster_Selection_Men!AD172</f>
        <v>6450-9084</v>
      </c>
      <c r="D172" s="64" t="str">
        <f>Roster_Selection_Men!AE172</f>
        <v>Nathan McGeorge</v>
      </c>
      <c r="E172" s="65"/>
      <c r="F172" s="1" t="str">
        <f>IF(ISERROR(Individual_Scores_Men_Var!E172), " ", IF(Individual_Scores_Men_Var!E172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tr">
        <f>Roster_Selection_Men!AB173&amp;" " &amp; "V "</f>
        <v xml:space="preserve">Thomas More University V </v>
      </c>
      <c r="C173" s="64" t="str">
        <f>Roster_Selection_Men!AD173</f>
        <v>7914-50086</v>
      </c>
      <c r="D173" s="64" t="str">
        <f>Roster_Selection_Men!AE173</f>
        <v>Noah Detrick</v>
      </c>
      <c r="E173" s="65"/>
      <c r="F173" s="1" t="str">
        <f>IF(ISERROR(Individual_Scores_Men_Var!E173), " ", IF(Individual_Scores_Men_Var!E173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tr">
        <f>Roster_Selection_Men!AB174&amp;" " &amp; "V "</f>
        <v xml:space="preserve"> V </v>
      </c>
      <c r="C174" s="64" t="str">
        <f>Roster_Selection_Men!AD174</f>
        <v/>
      </c>
      <c r="D174" s="64" t="str">
        <f>Roster_Selection_Men!AE174</f>
        <v/>
      </c>
      <c r="E174" s="65"/>
      <c r="F174" s="1" t="str">
        <f>IF(ISERROR(Individual_Scores_Men_Var!E174), " ", IF(Individual_Scores_Men_Var!E174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tr">
        <f>Roster_Selection_Men!AB175&amp;" " &amp; "V "</f>
        <v xml:space="preserve"> V </v>
      </c>
      <c r="C175" s="64" t="str">
        <f>Roster_Selection_Men!AD175</f>
        <v/>
      </c>
      <c r="D175" s="64" t="str">
        <f>Roster_Selection_Men!AE175</f>
        <v/>
      </c>
      <c r="E175" s="65"/>
      <c r="F175" s="1" t="str">
        <f>IF(ISERROR(Individual_Scores_Men_Var!E175), " ", IF(Individual_Scores_Men_Var!E175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752</v>
      </c>
      <c r="C176" s="66" t="str">
        <f>Individual_Scores_Men_Var!C176</f>
        <v/>
      </c>
      <c r="D176" s="67" t="str">
        <f>Individual_Scores_Men_Var!D176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752</v>
      </c>
      <c r="C177" s="66" t="str">
        <f>Individual_Scores_Men_Var!C177</f>
        <v/>
      </c>
      <c r="D177" s="67" t="str">
        <f>Individual_Scores_Men_Var!D177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752</v>
      </c>
      <c r="C178" s="66" t="str">
        <f>Individual_Scores_Men_Var!C178</f>
        <v/>
      </c>
      <c r="D178" s="67" t="str">
        <f>Individual_Scores_Men_Var!D178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tr">
        <f>Roster_Selection_Men!AB185&amp;" " &amp; "V "</f>
        <v xml:space="preserve">Union College V </v>
      </c>
      <c r="C181" s="64" t="str">
        <f>Roster_Selection_Men!AD185</f>
        <v>11-430517</v>
      </c>
      <c r="D181" s="64" t="str">
        <f>Roster_Selection_Men!AE185</f>
        <v>David Painter</v>
      </c>
      <c r="E181" s="65"/>
      <c r="F181" s="1" t="str">
        <f>IF(ISERROR(Individual_Scores_Men_Var!E181), " ", IF(Individual_Scores_Men_Var!E181 = "Yes", "Yes", "  "))</f>
        <v xml:space="preserve">  </v>
      </c>
      <c r="G181" s="24" t="s">
        <v>733</v>
      </c>
      <c r="H181" s="44">
        <v>137</v>
      </c>
      <c r="I181" s="44">
        <v>162</v>
      </c>
      <c r="J181" s="44">
        <v>145</v>
      </c>
      <c r="K181" s="44">
        <v>148</v>
      </c>
      <c r="L181" s="44">
        <v>154</v>
      </c>
      <c r="M181" s="44">
        <v>174</v>
      </c>
      <c r="N181" s="44">
        <v>168</v>
      </c>
      <c r="O181" s="44">
        <v>183</v>
      </c>
      <c r="P181" s="44">
        <v>179</v>
      </c>
      <c r="Q181" s="44">
        <v>149</v>
      </c>
      <c r="R181" s="44">
        <v>203</v>
      </c>
      <c r="S181" s="44">
        <v>214</v>
      </c>
      <c r="T181" s="44">
        <v>191</v>
      </c>
      <c r="U181" s="44">
        <v>194</v>
      </c>
      <c r="V181" s="44">
        <v>237</v>
      </c>
      <c r="W181" s="44">
        <v>213</v>
      </c>
      <c r="X181" s="19">
        <f>SUM(H181:W181)</f>
        <v>2851</v>
      </c>
      <c r="Y181" s="19">
        <f>COUNTIF(H181:W181, "&gt;0" )</f>
        <v>16</v>
      </c>
      <c r="Z181" s="19">
        <f>X181/Y181</f>
        <v>178.1875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tr">
        <f>Roster_Selection_Men!AB186&amp;" " &amp; "V "</f>
        <v xml:space="preserve">Union College V </v>
      </c>
      <c r="C182" s="64" t="str">
        <f>Roster_Selection_Men!AD186</f>
        <v>5570-5955</v>
      </c>
      <c r="D182" s="64" t="str">
        <f>Roster_Selection_Men!AE186</f>
        <v>Gregory Garrison</v>
      </c>
      <c r="E182" s="65"/>
      <c r="F182" s="1" t="str">
        <f>IF(ISERROR(Individual_Scores_Men_Var!E182), " ", IF(Individual_Scores_Men_Var!E182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tr">
        <f>Roster_Selection_Men!AB187&amp;" " &amp; "V "</f>
        <v xml:space="preserve">Union College V </v>
      </c>
      <c r="C183" s="64" t="str">
        <f>Roster_Selection_Men!AD187</f>
        <v>8252-23714</v>
      </c>
      <c r="D183" s="64" t="str">
        <f>Roster_Selection_Men!AE187</f>
        <v>Jeffrey Bell</v>
      </c>
      <c r="E183" s="65"/>
      <c r="F183" s="1" t="str">
        <f>IF(ISERROR(Individual_Scores_Men_Var!E183), " ", IF(Individual_Scores_Men_Var!E183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tr">
        <f>Roster_Selection_Men!AB188&amp;" " &amp; "V "</f>
        <v xml:space="preserve">Union College V </v>
      </c>
      <c r="C184" s="64" t="str">
        <f>Roster_Selection_Men!AD188</f>
        <v>4860-813</v>
      </c>
      <c r="D184" s="64" t="str">
        <f>Roster_Selection_Men!AE188</f>
        <v>Jeffrey Carter</v>
      </c>
      <c r="E184" s="65"/>
      <c r="F184" s="1" t="str">
        <f>IF(ISERROR(Individual_Scores_Men_Var!E184), " ", IF(Individual_Scores_Men_Var!E184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tr">
        <f>Roster_Selection_Men!AB189&amp;" " &amp; "V "</f>
        <v xml:space="preserve">Union College V </v>
      </c>
      <c r="C185" s="64" t="str">
        <f>Roster_Selection_Men!AD189</f>
        <v>20-21971</v>
      </c>
      <c r="D185" s="64" t="str">
        <f>Roster_Selection_Men!AE189</f>
        <v>Michael Dixon</v>
      </c>
      <c r="E185" s="65"/>
      <c r="F185" s="1" t="str">
        <f>IF(ISERROR(Individual_Scores_Men_Var!E185), " ", IF(Individual_Scores_Men_Var!E185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tr">
        <f>Roster_Selection_Men!AB190&amp;" " &amp; "V "</f>
        <v xml:space="preserve">Union College V </v>
      </c>
      <c r="C186" s="64" t="str">
        <f>Roster_Selection_Men!AD190</f>
        <v>15-128090</v>
      </c>
      <c r="D186" s="64" t="str">
        <f>Roster_Selection_Men!AE190</f>
        <v>Rieley Ulanday</v>
      </c>
      <c r="E186" s="65"/>
      <c r="F186" s="1" t="str">
        <f>IF(ISERROR(Individual_Scores_Men_Var!E186), " ", IF(Individual_Scores_Men_Var!E186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tr">
        <f>Roster_Selection_Men!AB191&amp;" " &amp; "V "</f>
        <v xml:space="preserve"> V </v>
      </c>
      <c r="C187" s="64" t="str">
        <f>Roster_Selection_Men!AD191</f>
        <v/>
      </c>
      <c r="D187" s="64" t="str">
        <f>Roster_Selection_Men!AE191</f>
        <v/>
      </c>
      <c r="E187" s="65"/>
      <c r="F187" s="1" t="str">
        <f>IF(ISERROR(Individual_Scores_Men_Var!E187), " ", IF(Individual_Scores_Men_Var!E187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tr">
        <f>Roster_Selection_Men!AB192&amp;" " &amp; "V "</f>
        <v xml:space="preserve"> V </v>
      </c>
      <c r="C188" s="64" t="str">
        <f>Roster_Selection_Men!AD192</f>
        <v/>
      </c>
      <c r="D188" s="64" t="str">
        <f>Roster_Selection_Men!AE192</f>
        <v/>
      </c>
      <c r="E188" s="65"/>
      <c r="F188" s="1" t="str">
        <f>IF(ISERROR(Individual_Scores_Men_Var!E188), " ", IF(Individual_Scores_Men_Var!E188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753</v>
      </c>
      <c r="C189" s="66" t="str">
        <f>Individual_Scores_Men_Var!C189</f>
        <v/>
      </c>
      <c r="D189" s="67" t="str">
        <f>Individual_Scores_Men_Var!D189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753</v>
      </c>
      <c r="C190" s="66" t="str">
        <f>Individual_Scores_Men_Var!C190</f>
        <v/>
      </c>
      <c r="D190" s="67" t="str">
        <f>Individual_Scores_Men_Var!D190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753</v>
      </c>
      <c r="C191" s="66" t="str">
        <f>Individual_Scores_Men_Var!C191</f>
        <v/>
      </c>
      <c r="D191" s="67" t="str">
        <f>Individual_Scores_Men_Var!D191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tr">
        <f>Roster_Selection_Men!AB193&amp;" " &amp; "V "</f>
        <v xml:space="preserve">University of the Cumberlands V </v>
      </c>
      <c r="C194" s="64" t="str">
        <f>Roster_Selection_Men!AD193</f>
        <v>11-612474</v>
      </c>
      <c r="D194" s="64" t="str">
        <f>Roster_Selection_Men!AE193</f>
        <v>Aaron Warner</v>
      </c>
      <c r="E194" s="65"/>
      <c r="F194" s="1" t="str">
        <f>IF(ISERROR(Individual_Scores_Men_Var!E194), " ", IF(Individual_Scores_Men_Var!E194 = "Yes", "Yes", "  "))</f>
        <v xml:space="preserve">  </v>
      </c>
      <c r="G194" s="24" t="s">
        <v>733</v>
      </c>
      <c r="H194" s="44">
        <v>169</v>
      </c>
      <c r="I194" s="44">
        <v>184</v>
      </c>
      <c r="J194" s="44">
        <v>211</v>
      </c>
      <c r="K194" s="44">
        <v>179</v>
      </c>
      <c r="L194" s="44">
        <v>171</v>
      </c>
      <c r="M194" s="44">
        <v>150</v>
      </c>
      <c r="N194" s="44">
        <v>225</v>
      </c>
      <c r="O194" s="44">
        <v>149</v>
      </c>
      <c r="P194" s="44">
        <v>189</v>
      </c>
      <c r="Q194" s="44">
        <v>235</v>
      </c>
      <c r="R194" s="44">
        <v>211</v>
      </c>
      <c r="S194" s="44">
        <v>203</v>
      </c>
      <c r="T194" s="44">
        <v>189</v>
      </c>
      <c r="U194" s="44">
        <v>213</v>
      </c>
      <c r="V194" s="44">
        <v>179</v>
      </c>
      <c r="W194" s="44">
        <v>205</v>
      </c>
      <c r="X194" s="19">
        <f>SUM(H194:W194)</f>
        <v>3062</v>
      </c>
      <c r="Y194" s="19">
        <f>COUNTIF(H194:W194, "&gt;0" )</f>
        <v>16</v>
      </c>
      <c r="Z194" s="19">
        <f>X194/Y194</f>
        <v>191.375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tr">
        <f>Roster_Selection_Men!AB194&amp;" " &amp; "V "</f>
        <v xml:space="preserve">University of the Cumberlands V </v>
      </c>
      <c r="C195" s="64" t="str">
        <f>Roster_Selection_Men!AD194</f>
        <v>11-739593</v>
      </c>
      <c r="D195" s="64" t="str">
        <f>Roster_Selection_Men!AE194</f>
        <v>Bryce Frantz</v>
      </c>
      <c r="E195" s="65"/>
      <c r="F195" s="1" t="str">
        <f>IF(ISERROR(Individual_Scores_Men_Var!E195), " ", IF(Individual_Scores_Men_Var!E195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tr">
        <f>Roster_Selection_Men!AB195&amp;" " &amp; "V "</f>
        <v xml:space="preserve">University of the Cumberlands V </v>
      </c>
      <c r="C196" s="64" t="str">
        <f>Roster_Selection_Men!AD195</f>
        <v>11-746126</v>
      </c>
      <c r="D196" s="64" t="str">
        <f>Roster_Selection_Men!AE195</f>
        <v>Charles Wilken</v>
      </c>
      <c r="E196" s="65"/>
      <c r="F196" s="1" t="str">
        <f>IF(ISERROR(Individual_Scores_Men_Var!E196), " ", IF(Individual_Scores_Men_Var!E196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tr">
        <f>Roster_Selection_Men!AB196&amp;" " &amp; "V "</f>
        <v xml:space="preserve">University of the Cumberlands V </v>
      </c>
      <c r="C197" s="64" t="str">
        <f>Roster_Selection_Men!AD196</f>
        <v>8358-5157</v>
      </c>
      <c r="D197" s="64" t="str">
        <f>Roster_Selection_Men!AE196</f>
        <v>Dustin Warmoth</v>
      </c>
      <c r="E197" s="65"/>
      <c r="F197" s="1" t="str">
        <f>IF(ISERROR(Individual_Scores_Men_Var!E197), " ", IF(Individual_Scores_Men_Var!E197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tr">
        <f>Roster_Selection_Men!AB197&amp;" " &amp; "V "</f>
        <v xml:space="preserve">University of the Cumberlands V </v>
      </c>
      <c r="C198" s="64" t="str">
        <f>Roster_Selection_Men!AD197</f>
        <v>8069-30719</v>
      </c>
      <c r="D198" s="64" t="str">
        <f>Roster_Selection_Men!AE197</f>
        <v>Liam McNamara</v>
      </c>
      <c r="E198" s="65"/>
      <c r="F198" s="1" t="str">
        <f>IF(ISERROR(Individual_Scores_Men_Var!E198), " ", IF(Individual_Scores_Men_Var!E198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tr">
        <f>Roster_Selection_Men!AB198&amp;" " &amp; "V "</f>
        <v xml:space="preserve">University of the Cumberlands V </v>
      </c>
      <c r="C199" s="64" t="str">
        <f>Roster_Selection_Men!AD198</f>
        <v>11-394324</v>
      </c>
      <c r="D199" s="64" t="str">
        <f>Roster_Selection_Men!AE198</f>
        <v>Thomas McNeal</v>
      </c>
      <c r="E199" s="65"/>
      <c r="F199" s="1" t="str">
        <f>IF(ISERROR(Individual_Scores_Men_Var!E199), " ", IF(Individual_Scores_Men_Var!E199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tr">
        <f>Roster_Selection_Men!AB199&amp;" " &amp; "V "</f>
        <v xml:space="preserve"> V </v>
      </c>
      <c r="C200" s="64" t="str">
        <f>Roster_Selection_Men!AD199</f>
        <v/>
      </c>
      <c r="D200" s="64" t="str">
        <f>Roster_Selection_Men!AE199</f>
        <v/>
      </c>
      <c r="E200" s="65"/>
      <c r="F200" s="1" t="str">
        <f>IF(ISERROR(Individual_Scores_Men_Var!E200), " ", IF(Individual_Scores_Men_Var!E200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tr">
        <f>Roster_Selection_Men!AB200&amp;" " &amp; "V "</f>
        <v xml:space="preserve"> V </v>
      </c>
      <c r="C201" s="64" t="str">
        <f>Roster_Selection_Men!AD200</f>
        <v/>
      </c>
      <c r="D201" s="64" t="str">
        <f>Roster_Selection_Men!AE200</f>
        <v/>
      </c>
      <c r="E201" s="65"/>
      <c r="F201" s="1" t="str">
        <f>IF(ISERROR(Individual_Scores_Men_Var!E201), " ", IF(Individual_Scores_Men_Var!E201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754</v>
      </c>
      <c r="C202" s="66" t="str">
        <f>Individual_Scores_Men_Var!C202</f>
        <v/>
      </c>
      <c r="D202" s="67" t="str">
        <f>Individual_Scores_Men_Var!D202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754</v>
      </c>
      <c r="C203" s="66">
        <f>Individual_Scores_Men_Var!C203</f>
        <v>0</v>
      </c>
      <c r="D203" s="67">
        <f>Individual_Scores_Men_Var!D203</f>
        <v>0</v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754</v>
      </c>
      <c r="C204" s="66" t="str">
        <f>Individual_Scores_Men_Var!C204</f>
        <v/>
      </c>
      <c r="D204" s="67" t="str">
        <f>Individual_Scores_Men_Var!D204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756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194:W194 H181:W181 H168:W168 H155:W155 H142:W142 H129:W129 H116:W116 H103:W103 H90:W90 H77:W77 H64:W64 H51:W51 H38:W38 H25:W25" xr:uid="{00000000-0002-0000-06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M12" activePane="bottomRight" state="frozen"/>
      <selection pane="topRight" activeCell="G1" sqref="G1"/>
      <selection pane="bottomLeft" activeCell="A12" sqref="A12"/>
      <selection pane="bottomRight" activeCell="W52" sqref="W52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5" t="s">
        <v>764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R1" s="59"/>
    </row>
    <row r="2" spans="1:107" s="4" customFormat="1" ht="16.149999999999999" customHeight="1">
      <c r="AZ2" s="4" t="s">
        <v>730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3.9" customHeight="1">
      <c r="B10" s="21"/>
      <c r="C10" s="21"/>
      <c r="D10" s="62"/>
      <c r="E10" s="62"/>
      <c r="F10" s="62"/>
      <c r="G10" s="69"/>
      <c r="H10" s="19" t="s">
        <v>732</v>
      </c>
      <c r="I10" s="19" t="s">
        <v>732</v>
      </c>
      <c r="J10" s="19" t="s">
        <v>732</v>
      </c>
      <c r="K10" s="19" t="s">
        <v>732</v>
      </c>
      <c r="L10" s="19" t="s">
        <v>732</v>
      </c>
      <c r="M10" s="19" t="s">
        <v>732</v>
      </c>
      <c r="N10" s="19" t="s">
        <v>732</v>
      </c>
      <c r="O10" s="19" t="s">
        <v>732</v>
      </c>
      <c r="P10" s="19" t="s">
        <v>732</v>
      </c>
      <c r="Q10" s="19" t="s">
        <v>732</v>
      </c>
      <c r="R10" s="19" t="s">
        <v>732</v>
      </c>
      <c r="S10" s="19" t="s">
        <v>732</v>
      </c>
      <c r="T10" s="19" t="s">
        <v>732</v>
      </c>
      <c r="U10" s="19" t="s">
        <v>732</v>
      </c>
      <c r="V10" s="19" t="s">
        <v>732</v>
      </c>
      <c r="W10" s="19" t="s">
        <v>732</v>
      </c>
      <c r="X10" s="19" t="s">
        <v>30</v>
      </c>
      <c r="Y10" s="19" t="s">
        <v>733</v>
      </c>
      <c r="Z10" s="19" t="s">
        <v>734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765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738</v>
      </c>
      <c r="Y11" s="19" t="s">
        <v>736</v>
      </c>
      <c r="Z11" s="19" t="s">
        <v>739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Roster_Selection_Men!AF11&amp;" " &amp; "JV1 "</f>
        <v xml:space="preserve"> JV1 </v>
      </c>
      <c r="C12" s="64" t="str">
        <f>Roster_Selection_Men!AH11</f>
        <v/>
      </c>
      <c r="D12" s="64" t="str">
        <f>Roster_Selection_Men!AI11</f>
        <v/>
      </c>
      <c r="E12" s="65"/>
      <c r="F12" s="1" t="str">
        <f>IF(ISERROR(Individual_Scores_Men_JV!E12), " ", IF(Individual_Scores_Men_JV!E12 = "Yes", "Yes", "  "))</f>
        <v xml:space="preserve">  </v>
      </c>
      <c r="G12" s="24" t="s">
        <v>733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19">
        <f>SUM(H12:W12)</f>
        <v>0</v>
      </c>
      <c r="Y12" s="19">
        <f>COUNTIF(H12:W12, "&gt;0" )</f>
        <v>0</v>
      </c>
      <c r="Z12" s="19" t="e">
        <f>X12/Y12</f>
        <v>#DIV/0!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Roster_Selection_Men!AF12&amp;" " &amp; "JV1 "</f>
        <v xml:space="preserve"> JV1 </v>
      </c>
      <c r="C13" s="64" t="str">
        <f>Roster_Selection_Men!AH12</f>
        <v/>
      </c>
      <c r="D13" s="64" t="str">
        <f>Roster_Selection_Men!AI12</f>
        <v/>
      </c>
      <c r="E13" s="65"/>
      <c r="F13" s="1" t="str">
        <f>IF(ISERROR(Individual_Scores_Men_JV!E13), " ", IF(Individual_Scores_Men_JV!E13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Roster_Selection_Men!AF13&amp;" " &amp; "JV1 "</f>
        <v xml:space="preserve"> JV1 </v>
      </c>
      <c r="C14" s="64" t="str">
        <f>Roster_Selection_Men!AH13</f>
        <v/>
      </c>
      <c r="D14" s="64" t="str">
        <f>Roster_Selection_Men!AI13</f>
        <v/>
      </c>
      <c r="E14" s="65"/>
      <c r="F14" s="1" t="str">
        <f>IF(ISERROR(Individual_Scores_Men_JV!E14), " ", IF(Individual_Scores_Men_JV!E14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Roster_Selection_Men!AF14&amp;" " &amp; "JV1 "</f>
        <v xml:space="preserve"> JV1 </v>
      </c>
      <c r="C15" s="64" t="str">
        <f>Roster_Selection_Men!AH14</f>
        <v/>
      </c>
      <c r="D15" s="64" t="str">
        <f>Roster_Selection_Men!AI14</f>
        <v/>
      </c>
      <c r="E15" s="65"/>
      <c r="F15" s="1" t="str">
        <f>IF(ISERROR(Individual_Scores_Men_JV!E15), " ", IF(Individual_Scores_Men_JV!E15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Roster_Selection_Men!AF15&amp;" " &amp; "JV1 "</f>
        <v xml:space="preserve"> JV1 </v>
      </c>
      <c r="C16" s="64" t="str">
        <f>Roster_Selection_Men!AH15</f>
        <v/>
      </c>
      <c r="D16" s="64" t="str">
        <f>Roster_Selection_Men!AI15</f>
        <v/>
      </c>
      <c r="E16" s="65"/>
      <c r="F16" s="1" t="str">
        <f>IF(ISERROR(Individual_Scores_Men_JV!E16), " ", IF(Individual_Scores_Men_JV!E16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Roster_Selection_Men!AF16&amp;" " &amp; "JV1 "</f>
        <v xml:space="preserve"> JV1 </v>
      </c>
      <c r="C17" s="64" t="str">
        <f>Roster_Selection_Men!AH16</f>
        <v/>
      </c>
      <c r="D17" s="64" t="str">
        <f>Roster_Selection_Men!AI16</f>
        <v/>
      </c>
      <c r="E17" s="65"/>
      <c r="F17" s="1" t="str">
        <f>IF(ISERROR(Individual_Scores_Men_JV!E17), " ", IF(Individual_Scores_Men_JV!E17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Roster_Selection_Men!AF17&amp;" " &amp; "JV1 "</f>
        <v xml:space="preserve"> JV1 </v>
      </c>
      <c r="C18" s="64" t="str">
        <f>Roster_Selection_Men!AH17</f>
        <v/>
      </c>
      <c r="D18" s="64" t="str">
        <f>Roster_Selection_Men!AI17</f>
        <v/>
      </c>
      <c r="E18" s="65"/>
      <c r="F18" s="1" t="str">
        <f>IF(ISERROR(Individual_Scores_Men_JV!E18), " ", IF(Individual_Scores_Men_JV!E18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Roster_Selection_Men!AF18&amp;" " &amp; "JV1 "</f>
        <v xml:space="preserve"> JV1 </v>
      </c>
      <c r="C19" s="64" t="str">
        <f>Roster_Selection_Men!AH18</f>
        <v/>
      </c>
      <c r="D19" s="64" t="str">
        <f>Roster_Selection_Men!AI18</f>
        <v/>
      </c>
      <c r="E19" s="65"/>
      <c r="F19" s="1" t="str">
        <f>IF(ISERROR(Individual_Scores_Men_JV!E19), " ", IF(Individual_Scores_Men_JV!E19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766</v>
      </c>
      <c r="C20" s="66" t="str">
        <f>Individual_Scores_Men_JV!C20</f>
        <v/>
      </c>
      <c r="D20" s="67" t="str">
        <f>Individual_Scores_Men_JV!D20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766</v>
      </c>
      <c r="C21" s="66" t="str">
        <f>Individual_Scores_Men_JV!C21</f>
        <v/>
      </c>
      <c r="D21" s="67" t="str">
        <f>Individual_Scores_Men_JV!D21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766</v>
      </c>
      <c r="C22" s="66" t="str">
        <f>Individual_Scores_Men_JV!C22</f>
        <v/>
      </c>
      <c r="D22" s="67" t="str">
        <f>Individual_Scores_Men_JV!D22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Roster_Selection_Men!AF88&amp;" " &amp; "JV1 "</f>
        <v xml:space="preserve">Martin Methodist College JV1 </v>
      </c>
      <c r="C25" s="64" t="str">
        <f>Roster_Selection_Men!AH88</f>
        <v>7914-35163</v>
      </c>
      <c r="D25" s="64" t="str">
        <f>Roster_Selection_Men!AI88</f>
        <v>Dylan Moore</v>
      </c>
      <c r="E25" s="65"/>
      <c r="F25" s="1" t="str">
        <f>IF(ISERROR(Individual_Scores_Men_JV!E25), " ", IF(Individual_Scores_Men_JV!E25 = "Yes", "Yes", "  "))</f>
        <v xml:space="preserve">  </v>
      </c>
      <c r="G25" s="24" t="s">
        <v>733</v>
      </c>
      <c r="H25" s="44">
        <v>194</v>
      </c>
      <c r="I25" s="44">
        <v>191</v>
      </c>
      <c r="J25" s="44">
        <v>217</v>
      </c>
      <c r="K25" s="44">
        <v>220</v>
      </c>
      <c r="L25" s="44">
        <v>162</v>
      </c>
      <c r="M25" s="44">
        <v>209</v>
      </c>
      <c r="N25" s="44">
        <v>212</v>
      </c>
      <c r="O25" s="44">
        <v>170</v>
      </c>
      <c r="P25" s="44">
        <v>217</v>
      </c>
      <c r="Q25" s="44">
        <v>170</v>
      </c>
      <c r="R25" s="44">
        <v>189</v>
      </c>
      <c r="S25" s="44">
        <v>201</v>
      </c>
      <c r="T25" s="44">
        <v>248</v>
      </c>
      <c r="U25" s="44">
        <v>168</v>
      </c>
      <c r="V25" s="44">
        <v>231</v>
      </c>
      <c r="W25" s="44">
        <v>226</v>
      </c>
      <c r="X25" s="19">
        <f>SUM(H25:W25)</f>
        <v>3225</v>
      </c>
      <c r="Y25" s="19">
        <f>COUNTIF(H25:W25, "&gt;0" )</f>
        <v>16</v>
      </c>
      <c r="Z25" s="19">
        <f>X25/Y25</f>
        <v>201.5625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Roster_Selection_Men!AF89&amp;" " &amp; "JV1 "</f>
        <v xml:space="preserve">Martin Methodist College JV1 </v>
      </c>
      <c r="C26" s="64" t="str">
        <f>Roster_Selection_Men!AH89</f>
        <v>8705-7138</v>
      </c>
      <c r="D26" s="64" t="str">
        <f>Roster_Selection_Men!AI89</f>
        <v>James Roberts</v>
      </c>
      <c r="E26" s="65"/>
      <c r="F26" s="1" t="str">
        <f>IF(ISERROR(Individual_Scores_Men_JV!E26), " ", IF(Individual_Scores_Men_JV!E26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Roster_Selection_Men!AF90&amp;" " &amp; "JV1 "</f>
        <v xml:space="preserve">Martin Methodist College JV1 </v>
      </c>
      <c r="C27" s="64" t="str">
        <f>Roster_Selection_Men!AH90</f>
        <v>11-647684</v>
      </c>
      <c r="D27" s="64" t="str">
        <f>Roster_Selection_Men!AI90</f>
        <v>Jarren Dudden</v>
      </c>
      <c r="E27" s="65"/>
      <c r="F27" s="1" t="str">
        <f>IF(ISERROR(Individual_Scores_Men_JV!E27), " ", IF(Individual_Scores_Men_JV!E27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Roster_Selection_Men!AF91&amp;" " &amp; "JV1 "</f>
        <v xml:space="preserve">Martin Methodist College JV1 </v>
      </c>
      <c r="C28" s="64" t="str">
        <f>Roster_Selection_Men!AH91</f>
        <v>8942-12212</v>
      </c>
      <c r="D28" s="64" t="str">
        <f>Roster_Selection_Men!AI91</f>
        <v>Keith Davis</v>
      </c>
      <c r="E28" s="65"/>
      <c r="F28" s="1" t="str">
        <f>IF(ISERROR(Individual_Scores_Men_JV!E28), " ", IF(Individual_Scores_Men_JV!E28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Roster_Selection_Men!AF92&amp;" " &amp; "JV1 "</f>
        <v xml:space="preserve">Martin Methodist College JV1 </v>
      </c>
      <c r="C29" s="64" t="str">
        <f>Roster_Selection_Men!AH92</f>
        <v>8584-78608</v>
      </c>
      <c r="D29" s="64" t="str">
        <f>Roster_Selection_Men!AI92</f>
        <v>Luis Gallardo</v>
      </c>
      <c r="E29" s="65"/>
      <c r="F29" s="1" t="str">
        <f>IF(ISERROR(Individual_Scores_Men_JV!E29), " ", IF(Individual_Scores_Men_JV!E29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Roster_Selection_Men!AF93&amp;" " &amp; "JV1 "</f>
        <v xml:space="preserve">Martin Methodist College JV1 </v>
      </c>
      <c r="C30" s="64" t="str">
        <f>Roster_Selection_Men!AH93</f>
        <v>8851-17507</v>
      </c>
      <c r="D30" s="64" t="str">
        <f>Roster_Selection_Men!AI93</f>
        <v>Matthew Chapman</v>
      </c>
      <c r="E30" s="65"/>
      <c r="F30" s="1" t="str">
        <f>IF(ISERROR(Individual_Scores_Men_JV!E30), " ", IF(Individual_Scores_Men_JV!E30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Roster_Selection_Men!AF94&amp;" " &amp; "JV1 "</f>
        <v xml:space="preserve">Martin Methodist College JV1 </v>
      </c>
      <c r="C31" s="64" t="str">
        <f>Roster_Selection_Men!AH94</f>
        <v>11-697471</v>
      </c>
      <c r="D31" s="64" t="str">
        <f>Roster_Selection_Men!AI94</f>
        <v>Nick Agnew</v>
      </c>
      <c r="E31" s="65"/>
      <c r="F31" s="1" t="str">
        <f>IF(ISERROR(Individual_Scores_Men_JV!E31), " ", IF(Individual_Scores_Men_JV!E31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Roster_Selection_Men!AF95&amp;" " &amp; "JV1 "</f>
        <v xml:space="preserve">Martin Methodist College JV1 </v>
      </c>
      <c r="C32" s="64" t="str">
        <f>Roster_Selection_Men!AH95</f>
        <v>7914-9550</v>
      </c>
      <c r="D32" s="64" t="str">
        <f>Roster_Selection_Men!AI95</f>
        <v>Xavier Powell-Short</v>
      </c>
      <c r="E32" s="65"/>
      <c r="F32" s="1" t="str">
        <f>IF(ISERROR(Individual_Scores_Men_JV!E32), " ", IF(Individual_Scores_Men_JV!E32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767</v>
      </c>
      <c r="C33" s="66" t="str">
        <f>Individual_Scores_Men_JV!C33</f>
        <v/>
      </c>
      <c r="D33" s="67" t="str">
        <f>Individual_Scores_Men_JV!D33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767</v>
      </c>
      <c r="C34" s="66" t="str">
        <f>Individual_Scores_Men_JV!C34</f>
        <v/>
      </c>
      <c r="D34" s="67" t="str">
        <f>Individual_Scores_Men_JV!D34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767</v>
      </c>
      <c r="C35" s="66" t="str">
        <f>Individual_Scores_Men_JV!C35</f>
        <v/>
      </c>
      <c r="D35" s="67" t="str">
        <f>Individual_Scores_Men_JV!D35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Roster_Selection_Men!AF112&amp;" " &amp; "JV1 "</f>
        <v xml:space="preserve">Midway University JV1 </v>
      </c>
      <c r="C38" s="64" t="str">
        <f>Roster_Selection_Men!AH112</f>
        <v>17-25988</v>
      </c>
      <c r="D38" s="64" t="str">
        <f>Roster_Selection_Men!AI112</f>
        <v>Daekwon Christopher</v>
      </c>
      <c r="E38" s="65"/>
      <c r="F38" s="1" t="str">
        <f>IF(ISERROR(Individual_Scores_Men_JV!E38), " ", IF(Individual_Scores_Men_JV!E38 = "Yes", "Yes", "  "))</f>
        <v xml:space="preserve">  </v>
      </c>
      <c r="G38" s="24" t="s">
        <v>733</v>
      </c>
      <c r="H38" s="44">
        <v>146</v>
      </c>
      <c r="I38" s="44">
        <v>135</v>
      </c>
      <c r="J38" s="44">
        <v>135</v>
      </c>
      <c r="K38" s="44">
        <v>149</v>
      </c>
      <c r="L38" s="44">
        <v>143</v>
      </c>
      <c r="M38" s="44">
        <v>195</v>
      </c>
      <c r="N38" s="44">
        <v>198</v>
      </c>
      <c r="O38" s="44">
        <v>118</v>
      </c>
      <c r="P38" s="44">
        <v>221</v>
      </c>
      <c r="Q38" s="44">
        <v>161</v>
      </c>
      <c r="R38" s="44">
        <v>135</v>
      </c>
      <c r="S38" s="44">
        <v>181</v>
      </c>
      <c r="T38" s="44">
        <v>121</v>
      </c>
      <c r="U38" s="44">
        <v>132</v>
      </c>
      <c r="V38" s="44">
        <v>159</v>
      </c>
      <c r="W38" s="44">
        <v>160</v>
      </c>
      <c r="X38" s="19">
        <f>SUM(H38:W38)</f>
        <v>2489</v>
      </c>
      <c r="Y38" s="19">
        <f>COUNTIF(H38:W38, "&gt;0" )</f>
        <v>16</v>
      </c>
      <c r="Z38" s="19">
        <f>X38/Y38</f>
        <v>155.5625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Roster_Selection_Men!AF113&amp;" " &amp; "JV1 "</f>
        <v xml:space="preserve">Midway University JV1 </v>
      </c>
      <c r="C39" s="64" t="str">
        <f>Roster_Selection_Men!AH113</f>
        <v>19-80552</v>
      </c>
      <c r="D39" s="64" t="str">
        <f>Roster_Selection_Men!AI113</f>
        <v>Durbin Boggs</v>
      </c>
      <c r="E39" s="65"/>
      <c r="F39" s="1" t="str">
        <f>IF(ISERROR(Individual_Scores_Men_JV!E39), " ", IF(Individual_Scores_Men_JV!E39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Roster_Selection_Men!AF114&amp;" " &amp; "JV1 "</f>
        <v xml:space="preserve">Midway University JV1 </v>
      </c>
      <c r="C40" s="64" t="str">
        <f>Roster_Selection_Men!AH114</f>
        <v>11-207614</v>
      </c>
      <c r="D40" s="64" t="str">
        <f>Roster_Selection_Men!AI114</f>
        <v>Dylan Keranen</v>
      </c>
      <c r="E40" s="65"/>
      <c r="F40" s="1" t="str">
        <f>IF(ISERROR(Individual_Scores_Men_JV!E40), " ", IF(Individual_Scores_Men_JV!E40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Roster_Selection_Men!AF115&amp;" " &amp; "JV1 "</f>
        <v xml:space="preserve">Midway University JV1 </v>
      </c>
      <c r="C41" s="64" t="str">
        <f>Roster_Selection_Men!AH115</f>
        <v>18-30569</v>
      </c>
      <c r="D41" s="64" t="str">
        <f>Roster_Selection_Men!AI115</f>
        <v>Isiah Gordon</v>
      </c>
      <c r="E41" s="65"/>
      <c r="F41" s="1" t="str">
        <f>IF(ISERROR(Individual_Scores_Men_JV!E41), " ", IF(Individual_Scores_Men_JV!E41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Roster_Selection_Men!AF116&amp;" " &amp; "JV1 "</f>
        <v xml:space="preserve">Midway University JV1 </v>
      </c>
      <c r="C42" s="64" t="str">
        <f>Roster_Selection_Men!AH116</f>
        <v>9615-47699</v>
      </c>
      <c r="D42" s="64" t="str">
        <f>Roster_Selection_Men!AI116</f>
        <v>Judson Tabor</v>
      </c>
      <c r="E42" s="65"/>
      <c r="F42" s="1" t="str">
        <f>IF(ISERROR(Individual_Scores_Men_JV!E42), " ", IF(Individual_Scores_Men_JV!E42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Roster_Selection_Men!AF117&amp;" " &amp; "JV1 "</f>
        <v xml:space="preserve">Midway University JV1 </v>
      </c>
      <c r="C43" s="64" t="str">
        <f>Roster_Selection_Men!AH117</f>
        <v>11-700332</v>
      </c>
      <c r="D43" s="64" t="str">
        <f>Roster_Selection_Men!AI117</f>
        <v>Logan Shaner</v>
      </c>
      <c r="E43" s="65"/>
      <c r="F43" s="1" t="str">
        <f>IF(ISERROR(Individual_Scores_Men_JV!E43), " ", IF(Individual_Scores_Men_JV!E43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Roster_Selection_Men!AF118&amp;" " &amp; "JV1 "</f>
        <v xml:space="preserve">Midway University JV1 </v>
      </c>
      <c r="C44" s="64" t="str">
        <f>Roster_Selection_Men!AH118</f>
        <v>15-130121</v>
      </c>
      <c r="D44" s="64" t="str">
        <f>Roster_Selection_Men!AI118</f>
        <v>Michael Janos</v>
      </c>
      <c r="E44" s="65"/>
      <c r="F44" s="1" t="str">
        <f>IF(ISERROR(Individual_Scores_Men_JV!E44), " ", IF(Individual_Scores_Men_JV!E44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Roster_Selection_Men!AF119&amp;" " &amp; "JV1 "</f>
        <v xml:space="preserve"> JV1 </v>
      </c>
      <c r="C45" s="64" t="str">
        <f>Roster_Selection_Men!AH119</f>
        <v/>
      </c>
      <c r="D45" s="64" t="str">
        <f>Roster_Selection_Men!AI119</f>
        <v/>
      </c>
      <c r="E45" s="65"/>
      <c r="F45" s="1" t="str">
        <f>IF(ISERROR(Individual_Scores_Men_JV!E45), " ", IF(Individual_Scores_Men_JV!E45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768</v>
      </c>
      <c r="C46" s="66" t="str">
        <f>Individual_Scores_Men_JV!C46</f>
        <v/>
      </c>
      <c r="D46" s="67" t="str">
        <f>Individual_Scores_Men_JV!D46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768</v>
      </c>
      <c r="C47" s="66" t="str">
        <f>Individual_Scores_Men_JV!C47</f>
        <v/>
      </c>
      <c r="D47" s="67" t="str">
        <f>Individual_Scores_Men_JV!D47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768</v>
      </c>
      <c r="C48" s="66" t="str">
        <f>Individual_Scores_Men_JV!C48</f>
        <v/>
      </c>
      <c r="D48" s="67" t="str">
        <f>Individual_Scores_Men_JV!D48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Roster_Selection_Men!AF129&amp;" " &amp; "JV1 "</f>
        <v xml:space="preserve">Pikeville ,University Of JV1 </v>
      </c>
      <c r="C51" s="64" t="str">
        <f>Roster_Selection_Men!AH129</f>
        <v>11-586931</v>
      </c>
      <c r="D51" s="64" t="str">
        <f>Roster_Selection_Men!AI129</f>
        <v>Jacob Schrock</v>
      </c>
      <c r="E51" s="65"/>
      <c r="F51" s="1" t="str">
        <f>IF(ISERROR(Individual_Scores_Men_JV!E51), " ", IF(Individual_Scores_Men_JV!E51 = "Yes", "Yes", "  "))</f>
        <v xml:space="preserve">  </v>
      </c>
      <c r="G51" s="24" t="s">
        <v>733</v>
      </c>
      <c r="H51" s="44">
        <v>176</v>
      </c>
      <c r="I51" s="44">
        <v>207</v>
      </c>
      <c r="J51" s="44">
        <v>188</v>
      </c>
      <c r="K51" s="44">
        <v>180</v>
      </c>
      <c r="L51" s="44">
        <v>189</v>
      </c>
      <c r="M51" s="44">
        <v>146</v>
      </c>
      <c r="N51" s="44">
        <v>223</v>
      </c>
      <c r="O51" s="44">
        <v>165</v>
      </c>
      <c r="P51" s="44">
        <v>210</v>
      </c>
      <c r="Q51" s="44">
        <v>147</v>
      </c>
      <c r="R51" s="44">
        <v>224</v>
      </c>
      <c r="S51" s="44">
        <v>234</v>
      </c>
      <c r="T51" s="44">
        <v>146</v>
      </c>
      <c r="U51" s="44">
        <v>231</v>
      </c>
      <c r="V51" s="44">
        <v>188</v>
      </c>
      <c r="W51" s="44">
        <v>167</v>
      </c>
      <c r="X51" s="19">
        <f>SUM(H51:W51)</f>
        <v>3021</v>
      </c>
      <c r="Y51" s="19">
        <f>COUNTIF(H51:W51, "&gt;0" )</f>
        <v>16</v>
      </c>
      <c r="Z51" s="19">
        <f>X51/Y51</f>
        <v>188.8125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Roster_Selection_Men!AF130&amp;" " &amp; "JV1 "</f>
        <v xml:space="preserve">Pikeville ,University Of JV1 </v>
      </c>
      <c r="C52" s="64" t="str">
        <f>Roster_Selection_Men!AH130</f>
        <v>11-144954</v>
      </c>
      <c r="D52" s="64" t="str">
        <f>Roster_Selection_Men!AI130</f>
        <v>Jeffery Dovenbarger</v>
      </c>
      <c r="E52" s="65"/>
      <c r="F52" s="1" t="str">
        <f>IF(ISERROR(Individual_Scores_Men_JV!E52), " ", IF(Individual_Scores_Men_JV!E52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Roster_Selection_Men!AF131&amp;" " &amp; "JV1 "</f>
        <v xml:space="preserve">Pikeville ,University Of JV1 </v>
      </c>
      <c r="C53" s="64" t="str">
        <f>Roster_Selection_Men!AH131</f>
        <v>15-41882</v>
      </c>
      <c r="D53" s="64" t="str">
        <f>Roster_Selection_Men!AI131</f>
        <v>Joshua Seymore</v>
      </c>
      <c r="E53" s="65"/>
      <c r="F53" s="1" t="str">
        <f>IF(ISERROR(Individual_Scores_Men_JV!E53), " ", IF(Individual_Scores_Men_JV!E53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Roster_Selection_Men!AF132&amp;" " &amp; "JV1 "</f>
        <v xml:space="preserve">Pikeville ,University Of JV1 </v>
      </c>
      <c r="C54" s="64" t="str">
        <f>Roster_Selection_Men!AH132</f>
        <v>11-703329</v>
      </c>
      <c r="D54" s="64" t="str">
        <f>Roster_Selection_Men!AI132</f>
        <v>Marchello Carrossellia</v>
      </c>
      <c r="E54" s="65"/>
      <c r="F54" s="1" t="str">
        <f>IF(ISERROR(Individual_Scores_Men_JV!E54), " ", IF(Individual_Scores_Men_JV!E54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Roster_Selection_Men!AF133&amp;" " &amp; "JV1 "</f>
        <v xml:space="preserve">Pikeville ,University Of JV1 </v>
      </c>
      <c r="C55" s="64" t="str">
        <f>Roster_Selection_Men!AH133</f>
        <v>16-14058</v>
      </c>
      <c r="D55" s="64" t="str">
        <f>Roster_Selection_Men!AI133</f>
        <v>Michael Gallitz</v>
      </c>
      <c r="E55" s="65"/>
      <c r="F55" s="1" t="str">
        <f>IF(ISERROR(Individual_Scores_Men_JV!E55), " ", IF(Individual_Scores_Men_JV!E55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Roster_Selection_Men!AF134&amp;" " &amp; "JV1 "</f>
        <v xml:space="preserve">Pikeville ,University Of JV1 </v>
      </c>
      <c r="C56" s="64" t="str">
        <f>Roster_Selection_Men!AH134</f>
        <v>7914-8361</v>
      </c>
      <c r="D56" s="64" t="str">
        <f>Roster_Selection_Men!AI134</f>
        <v>Nicholas Golic</v>
      </c>
      <c r="E56" s="65"/>
      <c r="F56" s="1" t="str">
        <f>IF(ISERROR(Individual_Scores_Men_JV!E56), " ", IF(Individual_Scores_Men_JV!E56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Roster_Selection_Men!AF135&amp;" " &amp; "JV1 "</f>
        <v xml:space="preserve">Pikeville ,University Of JV1 </v>
      </c>
      <c r="C57" s="64" t="str">
        <f>Roster_Selection_Men!AH135</f>
        <v>5914-7459</v>
      </c>
      <c r="D57" s="64" t="str">
        <f>Roster_Selection_Men!AI135</f>
        <v>Parker Spencer</v>
      </c>
      <c r="E57" s="65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Roster_Selection_Men!AF136&amp;" " &amp; "JV1 "</f>
        <v xml:space="preserve"> JV1 </v>
      </c>
      <c r="C58" s="64" t="str">
        <f>Roster_Selection_Men!AH136</f>
        <v/>
      </c>
      <c r="D58" s="64" t="str">
        <f>Roster_Selection_Men!AI136</f>
        <v/>
      </c>
      <c r="E58" s="65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769</v>
      </c>
      <c r="C59" s="66" t="str">
        <f>Individual_Scores_Men_JV!C59</f>
        <v/>
      </c>
      <c r="D59" s="67" t="str">
        <f>Individual_Scores_Men_JV!D59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769</v>
      </c>
      <c r="C60" s="66" t="str">
        <f>Individual_Scores_Men_JV!C60</f>
        <v/>
      </c>
      <c r="D60" s="67" t="str">
        <f>Individual_Scores_Men_JV!D60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769</v>
      </c>
      <c r="C61" s="66" t="str">
        <f>Individual_Scores_Men_JV!C61</f>
        <v/>
      </c>
      <c r="D61" s="67" t="str">
        <f>Individual_Scores_Men_JV!D61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Roster_Selection_Men!AF168&amp;" " &amp; "JV1 "</f>
        <v xml:space="preserve">Thomas More University JV1 </v>
      </c>
      <c r="C64" s="64" t="str">
        <f>Roster_Selection_Men!AH168</f>
        <v>18-4756</v>
      </c>
      <c r="D64" s="64" t="str">
        <f>Roster_Selection_Men!AI168</f>
        <v>Brady Brunsman</v>
      </c>
      <c r="E64" s="65"/>
      <c r="F64" s="1" t="str">
        <f>IF(ISERROR(Individual_Scores_Men_JV!E64), " ", IF(Individual_Scores_Men_JV!E64 = "Yes", "Yes", "  "))</f>
        <v xml:space="preserve">  </v>
      </c>
      <c r="G64" s="24" t="s">
        <v>733</v>
      </c>
      <c r="H64" s="44">
        <v>124</v>
      </c>
      <c r="I64" s="44">
        <v>151</v>
      </c>
      <c r="J64" s="44">
        <v>153</v>
      </c>
      <c r="K64" s="44">
        <v>142</v>
      </c>
      <c r="L64" s="44">
        <v>166</v>
      </c>
      <c r="M64" s="44">
        <v>248</v>
      </c>
      <c r="N64" s="44">
        <v>152</v>
      </c>
      <c r="O64" s="44">
        <v>169</v>
      </c>
      <c r="P64" s="44">
        <v>160</v>
      </c>
      <c r="Q64" s="44">
        <v>158</v>
      </c>
      <c r="R64" s="44">
        <v>182</v>
      </c>
      <c r="S64" s="44">
        <v>174</v>
      </c>
      <c r="T64" s="44">
        <v>138</v>
      </c>
      <c r="U64" s="44">
        <v>143</v>
      </c>
      <c r="V64" s="44">
        <v>169</v>
      </c>
      <c r="W64" s="44">
        <v>154</v>
      </c>
      <c r="X64" s="19">
        <f>SUM(H64:W64)</f>
        <v>2583</v>
      </c>
      <c r="Y64" s="19">
        <f>COUNTIF(H64:W64, "&gt;0" )</f>
        <v>16</v>
      </c>
      <c r="Z64" s="19">
        <f>X64/Y64</f>
        <v>161.4375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Roster_Selection_Men!AF169&amp;" " &amp; "JV1 "</f>
        <v xml:space="preserve">Thomas More University JV1 </v>
      </c>
      <c r="C65" s="64" t="str">
        <f>Roster_Selection_Men!AH169</f>
        <v>18-95350</v>
      </c>
      <c r="D65" s="64" t="str">
        <f>Roster_Selection_Men!AI169</f>
        <v>Cameron Jansing</v>
      </c>
      <c r="E65" s="65"/>
      <c r="F65" s="1" t="str">
        <f>IF(ISERROR(Individual_Scores_Men_JV!E65), " ", IF(Individual_Scores_Men_JV!E65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Roster_Selection_Men!AF170&amp;" " &amp; "JV1 "</f>
        <v xml:space="preserve">Thomas More University JV1 </v>
      </c>
      <c r="C66" s="64" t="str">
        <f>Roster_Selection_Men!AH170</f>
        <v>6487-221</v>
      </c>
      <c r="D66" s="64" t="str">
        <f>Roster_Selection_Men!AI170</f>
        <v>Chad Whitt</v>
      </c>
      <c r="E66" s="65"/>
      <c r="F66" s="1" t="str">
        <f>IF(ISERROR(Individual_Scores_Men_JV!E66), " ", IF(Individual_Scores_Men_JV!E66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Roster_Selection_Men!AF171&amp;" " &amp; "JV1 "</f>
        <v xml:space="preserve">Thomas More University JV1 </v>
      </c>
      <c r="C67" s="64" t="str">
        <f>Roster_Selection_Men!AH171</f>
        <v>6450-7098</v>
      </c>
      <c r="D67" s="64" t="str">
        <f>Roster_Selection_Men!AI171</f>
        <v>Myles Anderson</v>
      </c>
      <c r="E67" s="65"/>
      <c r="F67" s="1" t="str">
        <f>IF(ISERROR(Individual_Scores_Men_JV!E67), " ", IF(Individual_Scores_Men_JV!E67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Roster_Selection_Men!AF172&amp;" " &amp; "JV1 "</f>
        <v xml:space="preserve">Thomas More University JV1 </v>
      </c>
      <c r="C68" s="64" t="str">
        <f>Roster_Selection_Men!AH172</f>
        <v>18-4759</v>
      </c>
      <c r="D68" s="64" t="str">
        <f>Roster_Selection_Men!AI172</f>
        <v>Ryan Meyer</v>
      </c>
      <c r="E68" s="65"/>
      <c r="F68" s="1" t="str">
        <f>IF(ISERROR(Individual_Scores_Men_JV!E68), " ", IF(Individual_Scores_Men_JV!E68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Roster_Selection_Men!AF173&amp;" " &amp; "JV1 "</f>
        <v xml:space="preserve"> JV1 </v>
      </c>
      <c r="C69" s="64" t="str">
        <f>Roster_Selection_Men!AH173</f>
        <v/>
      </c>
      <c r="D69" s="64" t="str">
        <f>Roster_Selection_Men!AI173</f>
        <v/>
      </c>
      <c r="E69" s="65"/>
      <c r="F69" s="1" t="str">
        <f>IF(ISERROR(Individual_Scores_Men_JV!E69), " ", IF(Individual_Scores_Men_JV!E69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Roster_Selection_Men!AF174&amp;" " &amp; "JV1 "</f>
        <v xml:space="preserve"> JV1 </v>
      </c>
      <c r="C70" s="64" t="str">
        <f>Roster_Selection_Men!AH174</f>
        <v/>
      </c>
      <c r="D70" s="64" t="str">
        <f>Roster_Selection_Men!AI174</f>
        <v/>
      </c>
      <c r="E70" s="65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Roster_Selection_Men!AF175&amp;" " &amp; "JV1 "</f>
        <v xml:space="preserve"> JV1 </v>
      </c>
      <c r="C71" s="64" t="str">
        <f>Roster_Selection_Men!AH175</f>
        <v/>
      </c>
      <c r="D71" s="64" t="str">
        <f>Roster_Selection_Men!AI175</f>
        <v/>
      </c>
      <c r="E71" s="65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770</v>
      </c>
      <c r="C72" s="66" t="str">
        <f>Individual_Scores_Men_JV!C72</f>
        <v/>
      </c>
      <c r="D72" s="67" t="str">
        <f>Individual_Scores_Men_JV!D72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770</v>
      </c>
      <c r="C73" s="66" t="str">
        <f>Individual_Scores_Men_JV!C73</f>
        <v/>
      </c>
      <c r="D73" s="67" t="str">
        <f>Individual_Scores_Men_JV!D73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770</v>
      </c>
      <c r="C74" s="66" t="str">
        <f>Individual_Scores_Men_JV!C74</f>
        <v/>
      </c>
      <c r="D74" s="67" t="str">
        <f>Individual_Scores_Men_JV!D74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">
        <v>30</v>
      </c>
      <c r="C77" s="64" t="s">
        <v>30</v>
      </c>
      <c r="D77" s="64" t="s">
        <v>30</v>
      </c>
      <c r="E77" s="68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756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">
        <v>30</v>
      </c>
      <c r="C78" s="64" t="s">
        <v>30</v>
      </c>
      <c r="D78" s="64" t="s">
        <v>30</v>
      </c>
      <c r="E78" s="68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">
        <v>30</v>
      </c>
      <c r="C79" s="64" t="s">
        <v>30</v>
      </c>
      <c r="D79" s="64" t="s">
        <v>30</v>
      </c>
      <c r="E79" s="68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">
        <v>30</v>
      </c>
      <c r="C80" s="64" t="s">
        <v>30</v>
      </c>
      <c r="D80" s="64" t="s">
        <v>30</v>
      </c>
      <c r="E80" s="68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">
        <v>30</v>
      </c>
      <c r="C81" s="64" t="s">
        <v>30</v>
      </c>
      <c r="D81" s="64" t="s">
        <v>30</v>
      </c>
      <c r="E81" s="68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">
        <v>30</v>
      </c>
      <c r="C82" s="64" t="s">
        <v>30</v>
      </c>
      <c r="D82" s="64" t="s">
        <v>30</v>
      </c>
      <c r="E82" s="68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">
        <v>30</v>
      </c>
      <c r="C83" s="64" t="s">
        <v>30</v>
      </c>
      <c r="D83" s="64" t="s">
        <v>30</v>
      </c>
      <c r="E83" s="68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">
        <v>30</v>
      </c>
      <c r="C84" s="64" t="s">
        <v>30</v>
      </c>
      <c r="D84" s="64" t="s">
        <v>30</v>
      </c>
      <c r="E84" s="68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30</v>
      </c>
      <c r="C85" s="64" t="s">
        <v>30</v>
      </c>
      <c r="D85" s="64" t="s">
        <v>30</v>
      </c>
      <c r="E85" s="68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30</v>
      </c>
      <c r="C86" s="64" t="s">
        <v>30</v>
      </c>
      <c r="D86" s="64" t="s">
        <v>30</v>
      </c>
      <c r="E86" s="68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30</v>
      </c>
      <c r="C87" s="64" t="s">
        <v>30</v>
      </c>
      <c r="D87" s="64" t="s">
        <v>30</v>
      </c>
      <c r="E87" s="68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">
        <v>30</v>
      </c>
      <c r="C90" s="64" t="s">
        <v>30</v>
      </c>
      <c r="D90" s="64" t="s">
        <v>30</v>
      </c>
      <c r="E90" s="68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">
        <v>30</v>
      </c>
      <c r="C91" s="64" t="s">
        <v>30</v>
      </c>
      <c r="D91" s="64" t="s">
        <v>30</v>
      </c>
      <c r="E91" s="68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">
        <v>30</v>
      </c>
      <c r="C92" s="64" t="s">
        <v>30</v>
      </c>
      <c r="D92" s="64" t="s">
        <v>30</v>
      </c>
      <c r="E92" s="68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">
        <v>30</v>
      </c>
      <c r="C93" s="64" t="s">
        <v>30</v>
      </c>
      <c r="D93" s="64" t="s">
        <v>30</v>
      </c>
      <c r="E93" s="68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">
        <v>30</v>
      </c>
      <c r="C94" s="64" t="s">
        <v>30</v>
      </c>
      <c r="D94" s="64" t="s">
        <v>30</v>
      </c>
      <c r="E94" s="68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">
        <v>30</v>
      </c>
      <c r="C95" s="64" t="s">
        <v>30</v>
      </c>
      <c r="D95" s="64" t="s">
        <v>30</v>
      </c>
      <c r="E95" s="68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">
        <v>30</v>
      </c>
      <c r="C96" s="64" t="s">
        <v>30</v>
      </c>
      <c r="D96" s="64" t="s">
        <v>30</v>
      </c>
      <c r="E96" s="68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">
        <v>30</v>
      </c>
      <c r="C97" s="64" t="s">
        <v>30</v>
      </c>
      <c r="D97" s="64" t="s">
        <v>30</v>
      </c>
      <c r="E97" s="68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30</v>
      </c>
      <c r="C98" s="64" t="s">
        <v>30</v>
      </c>
      <c r="D98" s="64" t="s">
        <v>30</v>
      </c>
      <c r="E98" s="68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30</v>
      </c>
      <c r="C99" s="64" t="s">
        <v>30</v>
      </c>
      <c r="D99" s="64" t="s">
        <v>30</v>
      </c>
      <c r="E99" s="68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30</v>
      </c>
      <c r="C100" s="64" t="s">
        <v>30</v>
      </c>
      <c r="D100" s="64" t="s">
        <v>30</v>
      </c>
      <c r="E100" s="68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64:W64 H51:W51 H38:W38 H25:W25" xr:uid="{00000000-0002-0000-07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Normal="100" workbookViewId="0">
      <pane xSplit="5" ySplit="11" topLeftCell="N72" activePane="bottomRight" state="frozen"/>
      <selection activeCell="B1" sqref="B1"/>
      <selection pane="topRight" activeCell="G1" sqref="G1"/>
      <selection pane="bottomLeft" activeCell="B12" sqref="B12"/>
      <selection pane="bottomRight" activeCell="W78" sqref="W78"/>
    </sheetView>
  </sheetViews>
  <sheetFormatPr defaultColWidth="9" defaultRowHeight="1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5" t="s">
        <v>764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R1" s="59"/>
    </row>
    <row r="2" spans="1:107" s="4" customFormat="1" ht="16.149999999999999" customHeight="1">
      <c r="AZ2" s="4" t="s">
        <v>730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420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1" customFormat="1" ht="13.9" customHeight="1">
      <c r="B10" s="21"/>
      <c r="C10" s="21"/>
      <c r="D10" s="62"/>
      <c r="E10" s="62"/>
      <c r="F10" s="62"/>
      <c r="G10" s="69"/>
      <c r="H10" s="19" t="s">
        <v>732</v>
      </c>
      <c r="I10" s="19" t="s">
        <v>732</v>
      </c>
      <c r="J10" s="19" t="s">
        <v>732</v>
      </c>
      <c r="K10" s="19" t="s">
        <v>732</v>
      </c>
      <c r="L10" s="19" t="s">
        <v>732</v>
      </c>
      <c r="M10" s="19" t="s">
        <v>732</v>
      </c>
      <c r="N10" s="19" t="s">
        <v>732</v>
      </c>
      <c r="O10" s="19" t="s">
        <v>732</v>
      </c>
      <c r="P10" s="19" t="s">
        <v>732</v>
      </c>
      <c r="Q10" s="19" t="s">
        <v>732</v>
      </c>
      <c r="R10" s="19" t="s">
        <v>732</v>
      </c>
      <c r="S10" s="19" t="s">
        <v>732</v>
      </c>
      <c r="T10" s="19" t="s">
        <v>732</v>
      </c>
      <c r="U10" s="19" t="s">
        <v>732</v>
      </c>
      <c r="V10" s="19" t="s">
        <v>732</v>
      </c>
      <c r="W10" s="19" t="s">
        <v>732</v>
      </c>
      <c r="X10" s="19" t="s">
        <v>30</v>
      </c>
      <c r="Y10" s="19" t="s">
        <v>733</v>
      </c>
      <c r="Z10" s="19" t="s">
        <v>734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" customHeight="1">
      <c r="B11" s="19" t="s">
        <v>735</v>
      </c>
      <c r="C11" s="19" t="s">
        <v>24</v>
      </c>
      <c r="D11" s="19" t="s">
        <v>25</v>
      </c>
      <c r="E11" s="19" t="s">
        <v>736</v>
      </c>
      <c r="F11" s="19" t="s">
        <v>765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738</v>
      </c>
      <c r="Y11" s="19" t="s">
        <v>736</v>
      </c>
      <c r="Z11" s="19" t="s">
        <v>739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Roster_Selection_Women!AB11&amp;" " &amp; "V "</f>
        <v xml:space="preserve">Bethel University (TN) V </v>
      </c>
      <c r="C12" s="64" t="str">
        <f>Roster_Selection_Women!AD11</f>
        <v>11-640435</v>
      </c>
      <c r="D12" s="64" t="str">
        <f>Roster_Selection_Women!AE11</f>
        <v>Alexis Campbell</v>
      </c>
      <c r="E12" s="65"/>
      <c r="F12" s="1" t="str">
        <f>IF(ISERROR(Individual_Scores_Women_Var!E12), " ", IF(Individual_Scores_Women_Var!E12 = "Yes", "Yes", "  "))</f>
        <v xml:space="preserve">  </v>
      </c>
      <c r="G12" s="24" t="s">
        <v>733</v>
      </c>
      <c r="H12" s="44">
        <v>183</v>
      </c>
      <c r="I12" s="44">
        <v>170</v>
      </c>
      <c r="J12" s="44">
        <v>166</v>
      </c>
      <c r="K12" s="44">
        <v>182</v>
      </c>
      <c r="L12" s="44">
        <v>190</v>
      </c>
      <c r="M12" s="44">
        <v>157</v>
      </c>
      <c r="N12" s="44">
        <v>176</v>
      </c>
      <c r="O12" s="44">
        <v>214</v>
      </c>
      <c r="P12" s="44">
        <v>160</v>
      </c>
      <c r="Q12" s="44">
        <v>186</v>
      </c>
      <c r="R12" s="44">
        <v>135</v>
      </c>
      <c r="S12" s="44">
        <v>226</v>
      </c>
      <c r="T12" s="44">
        <v>147</v>
      </c>
      <c r="U12" s="44">
        <v>221</v>
      </c>
      <c r="V12" s="44">
        <v>171</v>
      </c>
      <c r="W12" s="44">
        <v>172</v>
      </c>
      <c r="X12" s="19">
        <f>SUM(H12:W12)</f>
        <v>2856</v>
      </c>
      <c r="Y12" s="19">
        <f>COUNTIF(H12:W12, "&gt;0" )</f>
        <v>16</v>
      </c>
      <c r="Z12" s="19">
        <f>X12/Y12</f>
        <v>178.5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Roster_Selection_Women!AB12&amp;" " &amp; "V "</f>
        <v xml:space="preserve">Bethel University (TN) V </v>
      </c>
      <c r="C13" s="64" t="str">
        <f>Roster_Selection_Women!AD12</f>
        <v>11-269030</v>
      </c>
      <c r="D13" s="64" t="str">
        <f>Roster_Selection_Women!AE12</f>
        <v>Allison Kelley</v>
      </c>
      <c r="E13" s="65"/>
      <c r="F13" s="1" t="str">
        <f>IF(ISERROR(Individual_Scores_Women_Var!E13), " ", IF(Individual_Scores_Women_Var!E13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Roster_Selection_Women!AB13&amp;" " &amp; "V "</f>
        <v xml:space="preserve">Bethel University (TN) V </v>
      </c>
      <c r="C14" s="64" t="str">
        <f>Roster_Selection_Women!AD13</f>
        <v>16-157284</v>
      </c>
      <c r="D14" s="64" t="str">
        <f>Roster_Selection_Women!AE13</f>
        <v>Anna Sesler</v>
      </c>
      <c r="E14" s="65"/>
      <c r="F14" s="1" t="str">
        <f>IF(ISERROR(Individual_Scores_Women_Var!E14), " ", IF(Individual_Scores_Women_Var!E14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Roster_Selection_Women!AB14&amp;" " &amp; "V "</f>
        <v xml:space="preserve">Bethel University (TN) V </v>
      </c>
      <c r="C15" s="64" t="str">
        <f>Roster_Selection_Women!AD14</f>
        <v>11-408354</v>
      </c>
      <c r="D15" s="64" t="str">
        <f>Roster_Selection_Women!AE14</f>
        <v>Bethany Corriveau</v>
      </c>
      <c r="E15" s="65"/>
      <c r="F15" s="1" t="str">
        <f>IF(ISERROR(Individual_Scores_Women_Var!E15), " ", IF(Individual_Scores_Women_Var!E15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Roster_Selection_Women!AB15&amp;" " &amp; "V "</f>
        <v xml:space="preserve">Bethel University (TN) V </v>
      </c>
      <c r="C16" s="64" t="str">
        <f>Roster_Selection_Women!AD15</f>
        <v>19-2003</v>
      </c>
      <c r="D16" s="64" t="str">
        <f>Roster_Selection_Women!AE15</f>
        <v>Chloe Amick</v>
      </c>
      <c r="E16" s="65"/>
      <c r="F16" s="1" t="str">
        <f>IF(ISERROR(Individual_Scores_Women_Var!E16), " ", IF(Individual_Scores_Women_Var!E16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Roster_Selection_Women!AB16&amp;" " &amp; "V "</f>
        <v xml:space="preserve">Bethel University (TN) V </v>
      </c>
      <c r="C17" s="64" t="str">
        <f>Roster_Selection_Women!AD16</f>
        <v>5762-16925</v>
      </c>
      <c r="D17" s="64" t="str">
        <f>Roster_Selection_Women!AE16</f>
        <v>Haley Butkiewicz</v>
      </c>
      <c r="E17" s="65"/>
      <c r="F17" s="1" t="str">
        <f>IF(ISERROR(Individual_Scores_Women_Var!E17), " ", IF(Individual_Scores_Women_Var!E17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Roster_Selection_Women!AB17&amp;" " &amp; "V "</f>
        <v xml:space="preserve"> V </v>
      </c>
      <c r="C18" s="64" t="str">
        <f>Roster_Selection_Women!AD17</f>
        <v/>
      </c>
      <c r="D18" s="64" t="str">
        <f>Roster_Selection_Women!AE17</f>
        <v/>
      </c>
      <c r="E18" s="65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Roster_Selection_Women!AB18&amp;" " &amp; "V "</f>
        <v xml:space="preserve"> V </v>
      </c>
      <c r="C19" s="64" t="str">
        <f>Roster_Selection_Women!AD18</f>
        <v/>
      </c>
      <c r="D19" s="64" t="str">
        <f>Roster_Selection_Women!AE18</f>
        <v/>
      </c>
      <c r="E19" s="65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740</v>
      </c>
      <c r="C20" s="66" t="str">
        <f>Individual_Scores_Women_Var!C20</f>
        <v/>
      </c>
      <c r="D20" s="67" t="str">
        <f>Individual_Scores_Women_Var!D20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740</v>
      </c>
      <c r="C21" s="66" t="str">
        <f>Individual_Scores_Women_Var!C21</f>
        <v/>
      </c>
      <c r="D21" s="67" t="str">
        <f>Individual_Scores_Women_Var!D21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740</v>
      </c>
      <c r="C22" s="66" t="str">
        <f>Individual_Scores_Women_Var!C22</f>
        <v/>
      </c>
      <c r="D22" s="67" t="str">
        <f>Individual_Scores_Women_Var!D22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Roster_Selection_Women!AB23&amp;" " &amp; "V "</f>
        <v xml:space="preserve">Blue Mountain College V </v>
      </c>
      <c r="C25" s="64" t="str">
        <f>Roster_Selection_Women!AD23</f>
        <v>18-7962</v>
      </c>
      <c r="D25" s="64" t="str">
        <f>Roster_Selection_Women!AE23</f>
        <v>Caitlyn Kelly</v>
      </c>
      <c r="E25" s="65"/>
      <c r="F25" s="1" t="str">
        <f>IF(ISERROR(Individual_Scores_Women_Var!E25), " ", IF(Individual_Scores_Women_Var!E25 = "Yes", "Yes", "  "))</f>
        <v xml:space="preserve">  </v>
      </c>
      <c r="G25" s="24" t="s">
        <v>733</v>
      </c>
      <c r="H25" s="44">
        <v>69</v>
      </c>
      <c r="I25" s="44">
        <v>92</v>
      </c>
      <c r="J25" s="44">
        <v>123</v>
      </c>
      <c r="K25" s="44">
        <v>118</v>
      </c>
      <c r="L25" s="44">
        <v>96</v>
      </c>
      <c r="M25" s="44">
        <v>83</v>
      </c>
      <c r="N25" s="44">
        <v>77</v>
      </c>
      <c r="O25" s="44">
        <v>82</v>
      </c>
      <c r="P25" s="44">
        <v>104</v>
      </c>
      <c r="Q25" s="44">
        <v>109</v>
      </c>
      <c r="R25" s="44">
        <v>78</v>
      </c>
      <c r="S25" s="44">
        <v>74</v>
      </c>
      <c r="T25" s="44">
        <v>109</v>
      </c>
      <c r="U25" s="44">
        <v>86</v>
      </c>
      <c r="V25" s="44">
        <v>95</v>
      </c>
      <c r="W25" s="44">
        <v>90</v>
      </c>
      <c r="X25" s="19">
        <f>SUM(H25:W25)</f>
        <v>1485</v>
      </c>
      <c r="Y25" s="19">
        <f>COUNTIF(H25:W25, "&gt;0" )</f>
        <v>16</v>
      </c>
      <c r="Z25" s="19">
        <f>X25/Y25</f>
        <v>92.8125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Roster_Selection_Women!AB24&amp;" " &amp; "V "</f>
        <v xml:space="preserve">Blue Mountain College V </v>
      </c>
      <c r="C26" s="64" t="str">
        <f>Roster_Selection_Women!AD24</f>
        <v>16-154992</v>
      </c>
      <c r="D26" s="64" t="str">
        <f>Roster_Selection_Women!AE24</f>
        <v>Halie Hatfield</v>
      </c>
      <c r="E26" s="65"/>
      <c r="F26" s="1" t="str">
        <f>IF(ISERROR(Individual_Scores_Women_Var!E26), " ", IF(Individual_Scores_Women_Var!E26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Roster_Selection_Women!AB25&amp;" " &amp; "V "</f>
        <v xml:space="preserve">Blue Mountain College V </v>
      </c>
      <c r="C27" s="64" t="str">
        <f>Roster_Selection_Women!AD25</f>
        <v>17-7625</v>
      </c>
      <c r="D27" s="64" t="str">
        <f>Roster_Selection_Women!AE25</f>
        <v>Kara Kelly</v>
      </c>
      <c r="E27" s="65"/>
      <c r="F27" s="1" t="str">
        <f>IF(ISERROR(Individual_Scores_Women_Var!E27), " ", IF(Individual_Scores_Women_Var!E27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Roster_Selection_Women!AB26&amp;" " &amp; "V "</f>
        <v xml:space="preserve">Blue Mountain College V </v>
      </c>
      <c r="C28" s="64" t="str">
        <f>Roster_Selection_Women!AD26</f>
        <v>20-39684</v>
      </c>
      <c r="D28" s="64" t="str">
        <f>Roster_Selection_Women!AE26</f>
        <v>Makayla Blessike</v>
      </c>
      <c r="E28" s="65"/>
      <c r="F28" s="1" t="str">
        <f>IF(ISERROR(Individual_Scores_Women_Var!E28), " ", IF(Individual_Scores_Women_Var!E28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Roster_Selection_Women!AB27&amp;" " &amp; "V "</f>
        <v xml:space="preserve">Blue Mountain College V </v>
      </c>
      <c r="C29" s="64" t="str">
        <f>Roster_Selection_Women!AD27</f>
        <v>20-19064</v>
      </c>
      <c r="D29" s="64" t="str">
        <f>Roster_Selection_Women!AE27</f>
        <v>Sarah Butts</v>
      </c>
      <c r="E29" s="65"/>
      <c r="F29" s="1" t="str">
        <f>IF(ISERROR(Individual_Scores_Women_Var!E29), " ", IF(Individual_Scores_Women_Var!E29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Roster_Selection_Women!AB28&amp;" " &amp; "V "</f>
        <v xml:space="preserve"> V </v>
      </c>
      <c r="C30" s="64" t="str">
        <f>Roster_Selection_Women!AD28</f>
        <v/>
      </c>
      <c r="D30" s="64" t="str">
        <f>Roster_Selection_Women!AE28</f>
        <v/>
      </c>
      <c r="E30" s="65"/>
      <c r="F30" s="1" t="str">
        <f>IF(ISERROR(Individual_Scores_Women_Var!E30), " ", IF(Individual_Scores_Women_Var!E30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Roster_Selection_Women!AB29&amp;" " &amp; "V "</f>
        <v xml:space="preserve"> V </v>
      </c>
      <c r="C31" s="64" t="str">
        <f>Roster_Selection_Women!AD29</f>
        <v/>
      </c>
      <c r="D31" s="64" t="str">
        <f>Roster_Selection_Women!AE29</f>
        <v/>
      </c>
      <c r="E31" s="65"/>
      <c r="F31" s="1" t="str">
        <f>IF(ISERROR(Individual_Scores_Women_Var!E31), " ", IF(Individual_Scores_Women_Var!E31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Roster_Selection_Women!AB30&amp;" " &amp; "V "</f>
        <v xml:space="preserve"> V </v>
      </c>
      <c r="C32" s="64" t="str">
        <f>Roster_Selection_Women!AD30</f>
        <v/>
      </c>
      <c r="D32" s="64" t="str">
        <f>Roster_Selection_Women!AE30</f>
        <v/>
      </c>
      <c r="E32" s="65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741</v>
      </c>
      <c r="C33" s="66" t="str">
        <f>Individual_Scores_Women_Var!C33</f>
        <v/>
      </c>
      <c r="D33" s="67" t="str">
        <f>Individual_Scores_Women_Var!D33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741</v>
      </c>
      <c r="C34" s="66" t="str">
        <f>Individual_Scores_Women_Var!C34</f>
        <v/>
      </c>
      <c r="D34" s="67" t="str">
        <f>Individual_Scores_Women_Var!D34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741</v>
      </c>
      <c r="C35" s="66" t="str">
        <f>Individual_Scores_Women_Var!C35</f>
        <v/>
      </c>
      <c r="D35" s="67" t="str">
        <f>Individual_Scores_Women_Var!D35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Roster_Selection_Women!AB31&amp;" " &amp; "V "</f>
        <v xml:space="preserve">Campbellsville University V </v>
      </c>
      <c r="C38" s="64" t="str">
        <f>Roster_Selection_Women!AD31</f>
        <v>11-750656</v>
      </c>
      <c r="D38" s="64" t="str">
        <f>Roster_Selection_Women!AE31</f>
        <v>Ashley Moch</v>
      </c>
      <c r="E38" s="65"/>
      <c r="F38" s="1" t="str">
        <f>IF(ISERROR(Individual_Scores_Women_Var!E38), " ", IF(Individual_Scores_Women_Var!E38 = "Yes", "Yes", "  "))</f>
        <v xml:space="preserve">  </v>
      </c>
      <c r="G38" s="24" t="s">
        <v>733</v>
      </c>
      <c r="H38" s="44">
        <v>201</v>
      </c>
      <c r="I38" s="44">
        <v>190</v>
      </c>
      <c r="J38" s="44">
        <v>130</v>
      </c>
      <c r="K38" s="44">
        <v>143</v>
      </c>
      <c r="L38" s="44">
        <v>177</v>
      </c>
      <c r="M38" s="44">
        <v>235</v>
      </c>
      <c r="N38" s="44">
        <v>228</v>
      </c>
      <c r="O38" s="44">
        <v>194</v>
      </c>
      <c r="P38" s="44">
        <v>185</v>
      </c>
      <c r="Q38" s="44">
        <v>180</v>
      </c>
      <c r="R38" s="44">
        <v>152</v>
      </c>
      <c r="S38" s="44">
        <v>168</v>
      </c>
      <c r="T38" s="44">
        <v>167</v>
      </c>
      <c r="U38" s="44">
        <v>219</v>
      </c>
      <c r="V38" s="44">
        <v>168</v>
      </c>
      <c r="W38" s="44">
        <v>157</v>
      </c>
      <c r="X38" s="19">
        <f>SUM(H38:W38)</f>
        <v>2894</v>
      </c>
      <c r="Y38" s="19">
        <f>COUNTIF(H38:W38, "&gt;0" )</f>
        <v>16</v>
      </c>
      <c r="Z38" s="19">
        <f>X38/Y38</f>
        <v>180.875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Roster_Selection_Women!AB32&amp;" " &amp; "V "</f>
        <v xml:space="preserve">Campbellsville University V </v>
      </c>
      <c r="C39" s="64" t="str">
        <f>Roster_Selection_Women!AD32</f>
        <v>5666-6031</v>
      </c>
      <c r="D39" s="64" t="str">
        <f>Roster_Selection_Women!AE32</f>
        <v>Dionne McArthur</v>
      </c>
      <c r="E39" s="65"/>
      <c r="F39" s="1" t="str">
        <f>IF(ISERROR(Individual_Scores_Women_Var!E39), " ", IF(Individual_Scores_Women_Var!E39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Roster_Selection_Women!AB33&amp;" " &amp; "V "</f>
        <v xml:space="preserve">Campbellsville University V </v>
      </c>
      <c r="C40" s="64" t="str">
        <f>Roster_Selection_Women!AD33</f>
        <v>17-98017</v>
      </c>
      <c r="D40" s="64" t="str">
        <f>Roster_Selection_Women!AE33</f>
        <v>Emily Readnour</v>
      </c>
      <c r="E40" s="65"/>
      <c r="F40" s="1" t="str">
        <f>IF(ISERROR(Individual_Scores_Women_Var!E40), " ", IF(Individual_Scores_Women_Var!E40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Roster_Selection_Women!AB34&amp;" " &amp; "V "</f>
        <v xml:space="preserve">Campbellsville University V </v>
      </c>
      <c r="C41" s="64" t="str">
        <f>Roster_Selection_Women!AD34</f>
        <v>16-64474</v>
      </c>
      <c r="D41" s="64" t="str">
        <f>Roster_Selection_Women!AE34</f>
        <v>Gillian Baker</v>
      </c>
      <c r="E41" s="65"/>
      <c r="F41" s="1" t="str">
        <f>IF(ISERROR(Individual_Scores_Women_Var!E41), " ", IF(Individual_Scores_Women_Var!E41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Roster_Selection_Women!AB35&amp;" " &amp; "V "</f>
        <v xml:space="preserve">Campbellsville University V </v>
      </c>
      <c r="C42" s="64" t="str">
        <f>Roster_Selection_Women!AD35</f>
        <v>11-537019</v>
      </c>
      <c r="D42" s="64" t="str">
        <f>Roster_Selection_Women!AE35</f>
        <v>Mirena Combs</v>
      </c>
      <c r="E42" s="65"/>
      <c r="F42" s="1" t="str">
        <f>IF(ISERROR(Individual_Scores_Women_Var!E42), " ", IF(Individual_Scores_Women_Var!E42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Roster_Selection_Women!AB36&amp;" " &amp; "V "</f>
        <v xml:space="preserve">Campbellsville University V </v>
      </c>
      <c r="C43" s="64" t="str">
        <f>Roster_Selection_Women!AD36</f>
        <v>5919-631</v>
      </c>
      <c r="D43" s="64" t="str">
        <f>Roster_Selection_Women!AE36</f>
        <v>Morgan Stone</v>
      </c>
      <c r="E43" s="65"/>
      <c r="F43" s="1" t="str">
        <f>IF(ISERROR(Individual_Scores_Women_Var!E43), " ", IF(Individual_Scores_Women_Var!E43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Roster_Selection_Women!AB37&amp;" " &amp; "V "</f>
        <v xml:space="preserve">Campbellsville University V </v>
      </c>
      <c r="C44" s="64" t="str">
        <f>Roster_Selection_Women!AD37</f>
        <v>16-158828</v>
      </c>
      <c r="D44" s="64" t="str">
        <f>Roster_Selection_Women!AE37</f>
        <v>Rachel Langford</v>
      </c>
      <c r="E44" s="65"/>
      <c r="F44" s="1" t="str">
        <f>IF(ISERROR(Individual_Scores_Women_Var!E44), " ", IF(Individual_Scores_Women_Var!E44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Roster_Selection_Women!AB38&amp;" " &amp; "V "</f>
        <v xml:space="preserve">Campbellsville University V </v>
      </c>
      <c r="C45" s="64" t="str">
        <f>Roster_Selection_Women!AD38</f>
        <v>8652-3467</v>
      </c>
      <c r="D45" s="64" t="str">
        <f>Roster_Selection_Women!AE38</f>
        <v>Shelbi Morris</v>
      </c>
      <c r="E45" s="65"/>
      <c r="F45" s="1" t="str">
        <f>IF(ISERROR(Individual_Scores_Women_Var!E45), " ", IF(Individual_Scores_Women_Var!E45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742</v>
      </c>
      <c r="C46" s="66" t="str">
        <f>Individual_Scores_Women_Var!C46</f>
        <v/>
      </c>
      <c r="D46" s="67" t="str">
        <f>Individual_Scores_Women_Var!D46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742</v>
      </c>
      <c r="C47" s="66" t="str">
        <f>Individual_Scores_Women_Var!C47</f>
        <v/>
      </c>
      <c r="D47" s="67" t="str">
        <f>Individual_Scores_Women_Var!D47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742</v>
      </c>
      <c r="C48" s="66" t="str">
        <f>Individual_Scores_Women_Var!C48</f>
        <v/>
      </c>
      <c r="D48" s="67" t="str">
        <f>Individual_Scores_Women_Var!D48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Roster_Selection_Women!AB44&amp;" " &amp; "V "</f>
        <v xml:space="preserve">Cumberland University V </v>
      </c>
      <c r="C51" s="64" t="str">
        <f>Roster_Selection_Women!AD44</f>
        <v>20-33141</v>
      </c>
      <c r="D51" s="64" t="str">
        <f>Roster_Selection_Women!AE44</f>
        <v>Alexis Law</v>
      </c>
      <c r="E51" s="65"/>
      <c r="F51" s="1" t="str">
        <f>IF(ISERROR(Individual_Scores_Women_Var!E51), " ", IF(Individual_Scores_Women_Var!E51 = "Yes", "Yes", "  "))</f>
        <v xml:space="preserve">  </v>
      </c>
      <c r="G51" s="24" t="s">
        <v>733</v>
      </c>
      <c r="H51" s="44">
        <v>131</v>
      </c>
      <c r="I51" s="44">
        <v>163</v>
      </c>
      <c r="J51" s="44">
        <v>139</v>
      </c>
      <c r="K51" s="44">
        <v>109</v>
      </c>
      <c r="L51" s="44">
        <v>152</v>
      </c>
      <c r="M51" s="44">
        <v>123</v>
      </c>
      <c r="N51" s="44">
        <v>138</v>
      </c>
      <c r="O51" s="44">
        <v>186</v>
      </c>
      <c r="P51" s="44">
        <v>126</v>
      </c>
      <c r="Q51" s="44">
        <v>94</v>
      </c>
      <c r="R51" s="44">
        <v>97</v>
      </c>
      <c r="S51" s="44">
        <v>142</v>
      </c>
      <c r="T51" s="44">
        <v>132</v>
      </c>
      <c r="U51" s="44">
        <v>147</v>
      </c>
      <c r="V51" s="44">
        <v>155</v>
      </c>
      <c r="W51" s="44">
        <v>143</v>
      </c>
      <c r="X51" s="19">
        <f>SUM(H51:W51)</f>
        <v>2177</v>
      </c>
      <c r="Y51" s="19">
        <f>COUNTIF(H51:W51, "&gt;0" )</f>
        <v>16</v>
      </c>
      <c r="Z51" s="19">
        <f>X51/Y51</f>
        <v>136.0625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Roster_Selection_Women!AB45&amp;" " &amp; "V "</f>
        <v xml:space="preserve">Cumberland University V </v>
      </c>
      <c r="C52" s="64" t="str">
        <f>Roster_Selection_Women!AD45</f>
        <v>19-6150</v>
      </c>
      <c r="D52" s="64" t="str">
        <f>Roster_Selection_Women!AE45</f>
        <v>Alexis Underwood</v>
      </c>
      <c r="E52" s="65"/>
      <c r="F52" s="1" t="str">
        <f>IF(ISERROR(Individual_Scores_Women_Var!E52), " ", IF(Individual_Scores_Women_Var!E52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Roster_Selection_Women!AB46&amp;" " &amp; "V "</f>
        <v xml:space="preserve">Cumberland University V </v>
      </c>
      <c r="C53" s="64" t="str">
        <f>Roster_Selection_Women!AD46</f>
        <v>16-125020</v>
      </c>
      <c r="D53" s="64" t="str">
        <f>Roster_Selection_Women!AE46</f>
        <v>Ali Davis</v>
      </c>
      <c r="E53" s="65"/>
      <c r="F53" s="1" t="str">
        <f>IF(ISERROR(Individual_Scores_Women_Var!E53), " ", IF(Individual_Scores_Women_Var!E53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Roster_Selection_Women!AB47&amp;" " &amp; "V "</f>
        <v xml:space="preserve">Cumberland University V </v>
      </c>
      <c r="C54" s="64" t="str">
        <f>Roster_Selection_Women!AD47</f>
        <v>19-6145</v>
      </c>
      <c r="D54" s="64" t="str">
        <f>Roster_Selection_Women!AE47</f>
        <v>Amy Fisher</v>
      </c>
      <c r="E54" s="65"/>
      <c r="F54" s="1" t="str">
        <f>IF(ISERROR(Individual_Scores_Women_Var!E54), " ", IF(Individual_Scores_Women_Var!E54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Roster_Selection_Women!AB48&amp;" " &amp; "V "</f>
        <v xml:space="preserve">Cumberland University V </v>
      </c>
      <c r="C55" s="64" t="str">
        <f>Roster_Selection_Women!AD48</f>
        <v>20-33142</v>
      </c>
      <c r="D55" s="64" t="str">
        <f>Roster_Selection_Women!AE48</f>
        <v>Caitlin Law</v>
      </c>
      <c r="E55" s="65"/>
      <c r="F55" s="1" t="str">
        <f>IF(ISERROR(Individual_Scores_Women_Var!E55), " ", IF(Individual_Scores_Women_Var!E55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Roster_Selection_Women!AB49&amp;" " &amp; "V "</f>
        <v xml:space="preserve">Cumberland University V </v>
      </c>
      <c r="C56" s="64" t="str">
        <f>Roster_Selection_Women!AD49</f>
        <v>15-171287</v>
      </c>
      <c r="D56" s="64" t="str">
        <f>Roster_Selection_Women!AE49</f>
        <v>Hattie Isham</v>
      </c>
      <c r="E56" s="65"/>
      <c r="F56" s="1" t="str">
        <f>IF(ISERROR(Individual_Scores_Women_Var!E56), " ", IF(Individual_Scores_Women_Var!E56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Roster_Selection_Women!AB50&amp;" " &amp; "V "</f>
        <v xml:space="preserve">Cumberland University V </v>
      </c>
      <c r="C57" s="64" t="str">
        <f>Roster_Selection_Women!AD50</f>
        <v>16-146368</v>
      </c>
      <c r="D57" s="64" t="str">
        <f>Roster_Selection_Women!AE50</f>
        <v>Kelci Young</v>
      </c>
      <c r="E57" s="65"/>
      <c r="F57" s="1" t="str">
        <f>IF(ISERROR(Individual_Scores_Women_Var!E57), " ", IF(Individual_Scores_Women_Var!E57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Roster_Selection_Women!AB51&amp;" " &amp; "V "</f>
        <v xml:space="preserve">Cumberland University V </v>
      </c>
      <c r="C58" s="64" t="str">
        <f>Roster_Selection_Women!AD51</f>
        <v>18-2644</v>
      </c>
      <c r="D58" s="64" t="str">
        <f>Roster_Selection_Women!AE51</f>
        <v>Skyann Wiley</v>
      </c>
      <c r="E58" s="65"/>
      <c r="F58" s="1" t="str">
        <f>IF(ISERROR(Individual_Scores_Women_Var!E58), " ", IF(Individual_Scores_Women_Var!E58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743</v>
      </c>
      <c r="C59" s="66" t="str">
        <f>Individual_Scores_Women_Var!C59</f>
        <v/>
      </c>
      <c r="D59" s="67" t="str">
        <f>Individual_Scores_Women_Var!D59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743</v>
      </c>
      <c r="C60" s="66" t="str">
        <f>Individual_Scores_Women_Var!C60</f>
        <v/>
      </c>
      <c r="D60" s="67" t="str">
        <f>Individual_Scores_Women_Var!D60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743</v>
      </c>
      <c r="C61" s="66" t="str">
        <f>Individual_Scores_Women_Var!C61</f>
        <v/>
      </c>
      <c r="D61" s="67" t="str">
        <f>Individual_Scores_Women_Var!D61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Roster_Selection_Women!AB55&amp;" " &amp; "V "</f>
        <v xml:space="preserve">Lindsey Wilson College V </v>
      </c>
      <c r="C64" s="64" t="str">
        <f>Roster_Selection_Women!AD55</f>
        <v>11-400274</v>
      </c>
      <c r="D64" s="64" t="str">
        <f>Roster_Selection_Women!AE55</f>
        <v>Anna Etherington</v>
      </c>
      <c r="E64" s="65"/>
      <c r="F64" s="1" t="str">
        <f>IF(ISERROR(Individual_Scores_Women_Var!E64), " ", IF(Individual_Scores_Women_Var!E64 = "Yes", "Yes", "  "))</f>
        <v xml:space="preserve">  </v>
      </c>
      <c r="G64" s="24" t="s">
        <v>733</v>
      </c>
      <c r="H64" s="44">
        <v>147</v>
      </c>
      <c r="I64" s="44">
        <v>199</v>
      </c>
      <c r="J64" s="44">
        <v>162</v>
      </c>
      <c r="K64" s="44">
        <v>142</v>
      </c>
      <c r="L64" s="44">
        <v>175</v>
      </c>
      <c r="M64" s="44">
        <v>196</v>
      </c>
      <c r="N64" s="44">
        <v>155</v>
      </c>
      <c r="O64" s="44">
        <v>177</v>
      </c>
      <c r="P64" s="44">
        <v>180</v>
      </c>
      <c r="Q64" s="44">
        <v>159</v>
      </c>
      <c r="R64" s="44">
        <v>168</v>
      </c>
      <c r="S64" s="44">
        <v>132</v>
      </c>
      <c r="T64" s="44">
        <v>141</v>
      </c>
      <c r="U64" s="44">
        <v>162</v>
      </c>
      <c r="V64" s="44">
        <v>106</v>
      </c>
      <c r="W64" s="44">
        <v>186</v>
      </c>
      <c r="X64" s="19">
        <f>SUM(H64:W64)</f>
        <v>2587</v>
      </c>
      <c r="Y64" s="19">
        <f>COUNTIF(H64:W64, "&gt;0" )</f>
        <v>16</v>
      </c>
      <c r="Z64" s="19">
        <f>X64/Y64</f>
        <v>161.6875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Roster_Selection_Women!AB56&amp;" " &amp; "V "</f>
        <v xml:space="preserve">Lindsey Wilson College V </v>
      </c>
      <c r="C65" s="64" t="str">
        <f>Roster_Selection_Women!AD56</f>
        <v>7914-10910</v>
      </c>
      <c r="D65" s="64" t="str">
        <f>Roster_Selection_Women!AE56</f>
        <v>Brooklynne Carroll</v>
      </c>
      <c r="E65" s="65"/>
      <c r="F65" s="1" t="str">
        <f>IF(ISERROR(Individual_Scores_Women_Var!E65), " ", IF(Individual_Scores_Women_Var!E65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Roster_Selection_Women!AB57&amp;" " &amp; "V "</f>
        <v xml:space="preserve">Lindsey Wilson College V </v>
      </c>
      <c r="C66" s="64" t="str">
        <f>Roster_Selection_Women!AD57</f>
        <v>19-20112</v>
      </c>
      <c r="D66" s="64" t="str">
        <f>Roster_Selection_Women!AE57</f>
        <v>Haven Crawford</v>
      </c>
      <c r="E66" s="65"/>
      <c r="F66" s="1" t="str">
        <f>IF(ISERROR(Individual_Scores_Women_Var!E66), " ", IF(Individual_Scores_Women_Var!E66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Roster_Selection_Women!AB58&amp;" " &amp; "V "</f>
        <v xml:space="preserve">Lindsey Wilson College V </v>
      </c>
      <c r="C67" s="64" t="str">
        <f>Roster_Selection_Women!AD58</f>
        <v>5923-184</v>
      </c>
      <c r="D67" s="64" t="str">
        <f>Roster_Selection_Women!AE58</f>
        <v>Jacqueline Oliphant</v>
      </c>
      <c r="E67" s="65"/>
      <c r="F67" s="1" t="str">
        <f>IF(ISERROR(Individual_Scores_Women_Var!E67), " ", IF(Individual_Scores_Women_Var!E67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Roster_Selection_Women!AB59&amp;" " &amp; "V "</f>
        <v xml:space="preserve">Lindsey Wilson College V </v>
      </c>
      <c r="C68" s="64" t="str">
        <f>Roster_Selection_Women!AD59</f>
        <v>11-62410</v>
      </c>
      <c r="D68" s="64" t="str">
        <f>Roster_Selection_Women!AE59</f>
        <v>Madelin Zubricky</v>
      </c>
      <c r="E68" s="65"/>
      <c r="F68" s="1" t="str">
        <f>IF(ISERROR(Individual_Scores_Women_Var!E68), " ", IF(Individual_Scores_Women_Var!E68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Roster_Selection_Women!AB60&amp;" " &amp; "V "</f>
        <v xml:space="preserve">Lindsey Wilson College V </v>
      </c>
      <c r="C69" s="64" t="str">
        <f>Roster_Selection_Women!AD60</f>
        <v>7914-3279</v>
      </c>
      <c r="D69" s="64" t="str">
        <f>Roster_Selection_Women!AE60</f>
        <v>Madeline Cain</v>
      </c>
      <c r="E69" s="65"/>
      <c r="F69" s="1" t="str">
        <f>IF(ISERROR(Individual_Scores_Women_Var!E69), " ", IF(Individual_Scores_Women_Var!E69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Roster_Selection_Women!AB61&amp;" " &amp; "V "</f>
        <v xml:space="preserve">Lindsey Wilson College V </v>
      </c>
      <c r="C70" s="64" t="str">
        <f>Roster_Selection_Women!AD61</f>
        <v>17-82462</v>
      </c>
      <c r="D70" s="64" t="str">
        <f>Roster_Selection_Women!AE61</f>
        <v>Tara Manis</v>
      </c>
      <c r="E70" s="65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Roster_Selection_Women!AB62&amp;" " &amp; "V "</f>
        <v xml:space="preserve"> V </v>
      </c>
      <c r="C71" s="64" t="str">
        <f>Roster_Selection_Women!AD62</f>
        <v/>
      </c>
      <c r="D71" s="64" t="str">
        <f>Roster_Selection_Women!AE62</f>
        <v/>
      </c>
      <c r="E71" s="65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745</v>
      </c>
      <c r="C72" s="66" t="str">
        <f>Individual_Scores_Women_Var!C72</f>
        <v/>
      </c>
      <c r="D72" s="67" t="str">
        <f>Individual_Scores_Women_Var!D72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745</v>
      </c>
      <c r="C73" s="66" t="str">
        <f>Individual_Scores_Women_Var!C73</f>
        <v/>
      </c>
      <c r="D73" s="67" t="str">
        <f>Individual_Scores_Women_Var!D73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745</v>
      </c>
      <c r="C74" s="66" t="str">
        <f>Individual_Scores_Women_Var!C74</f>
        <v/>
      </c>
      <c r="D74" s="67" t="str">
        <f>Individual_Scores_Women_Var!D74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tr">
        <f>Roster_Selection_Women!AB63&amp;" " &amp; "V "</f>
        <v xml:space="preserve">Marian University (IN) V </v>
      </c>
      <c r="C77" s="64" t="str">
        <f>Roster_Selection_Women!AD63</f>
        <v>17-101194</v>
      </c>
      <c r="D77" s="64" t="str">
        <f>Roster_Selection_Women!AE63</f>
        <v>Alexa Pangonas</v>
      </c>
      <c r="E77" s="65"/>
      <c r="F77" s="1" t="str">
        <f>IF(ISERROR(Individual_Scores_Women_Var!E77), " ", IF(Individual_Scores_Women_Var!E77 = "Yes", "Yes", "  "))</f>
        <v xml:space="preserve">  </v>
      </c>
      <c r="G77" s="24" t="s">
        <v>733</v>
      </c>
      <c r="H77" s="44">
        <v>141</v>
      </c>
      <c r="I77" s="44">
        <v>178</v>
      </c>
      <c r="J77" s="44">
        <v>147</v>
      </c>
      <c r="K77" s="44">
        <v>135</v>
      </c>
      <c r="L77" s="44">
        <v>157</v>
      </c>
      <c r="M77" s="44">
        <v>193</v>
      </c>
      <c r="N77" s="44">
        <v>156</v>
      </c>
      <c r="O77" s="44">
        <v>148</v>
      </c>
      <c r="P77" s="44">
        <v>208</v>
      </c>
      <c r="Q77" s="44">
        <v>167</v>
      </c>
      <c r="R77" s="44">
        <v>145</v>
      </c>
      <c r="S77" s="44">
        <v>141</v>
      </c>
      <c r="T77" s="44">
        <v>167</v>
      </c>
      <c r="U77" s="44">
        <v>153</v>
      </c>
      <c r="V77" s="44">
        <v>159</v>
      </c>
      <c r="W77" s="44">
        <v>131</v>
      </c>
      <c r="X77" s="19">
        <f>SUM(H77:W77)</f>
        <v>2526</v>
      </c>
      <c r="Y77" s="19">
        <f>COUNTIF(H77:W77, "&gt;0" )</f>
        <v>16</v>
      </c>
      <c r="Z77" s="19">
        <f>X77/Y77</f>
        <v>157.875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tr">
        <f>Roster_Selection_Women!AB64&amp;" " &amp; "V "</f>
        <v xml:space="preserve">Marian University (IN) V </v>
      </c>
      <c r="C78" s="64" t="str">
        <f>Roster_Selection_Women!AD64</f>
        <v>11-718299</v>
      </c>
      <c r="D78" s="64" t="str">
        <f>Roster_Selection_Women!AE64</f>
        <v>Allison Stump</v>
      </c>
      <c r="E78" s="65"/>
      <c r="F78" s="1" t="str">
        <f>IF(ISERROR(Individual_Scores_Women_Var!E78), " ", IF(Individual_Scores_Women_Var!E78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tr">
        <f>Roster_Selection_Women!AB65&amp;" " &amp; "V "</f>
        <v xml:space="preserve">Marian University (IN) V </v>
      </c>
      <c r="C79" s="64" t="str">
        <f>Roster_Selection_Women!AD65</f>
        <v>15-188086</v>
      </c>
      <c r="D79" s="64" t="str">
        <f>Roster_Selection_Women!AE65</f>
        <v>Cara Campbell</v>
      </c>
      <c r="E79" s="65"/>
      <c r="F79" s="1" t="str">
        <f>IF(ISERROR(Individual_Scores_Women_Var!E79), " ", IF(Individual_Scores_Women_Var!E79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tr">
        <f>Roster_Selection_Women!AB66&amp;" " &amp; "V "</f>
        <v xml:space="preserve">Marian University (IN) V </v>
      </c>
      <c r="C80" s="64" t="str">
        <f>Roster_Selection_Women!AD66</f>
        <v>11-722225</v>
      </c>
      <c r="D80" s="64" t="str">
        <f>Roster_Selection_Women!AE66</f>
        <v>Catie Wallace</v>
      </c>
      <c r="E80" s="65"/>
      <c r="F80" s="1" t="str">
        <f>IF(ISERROR(Individual_Scores_Women_Var!E80), " ", IF(Individual_Scores_Women_Var!E80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tr">
        <f>Roster_Selection_Women!AB67&amp;" " &amp; "V "</f>
        <v xml:space="preserve">Marian University (IN) V </v>
      </c>
      <c r="C81" s="64" t="str">
        <f>Roster_Selection_Women!AD67</f>
        <v>11-563105</v>
      </c>
      <c r="D81" s="64" t="str">
        <f>Roster_Selection_Women!AE67</f>
        <v>Kristin Hosea</v>
      </c>
      <c r="E81" s="65"/>
      <c r="F81" s="1" t="str">
        <f>IF(ISERROR(Individual_Scores_Women_Var!E81), " ", IF(Individual_Scores_Women_Var!E81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tr">
        <f>Roster_Selection_Women!AB68&amp;" " &amp; "V "</f>
        <v xml:space="preserve">Marian University (IN) V </v>
      </c>
      <c r="C82" s="64" t="str">
        <f>Roster_Selection_Women!AD68</f>
        <v>11-633329</v>
      </c>
      <c r="D82" s="64" t="str">
        <f>Roster_Selection_Women!AE68</f>
        <v>Kylie Case</v>
      </c>
      <c r="E82" s="65"/>
      <c r="F82" s="1" t="str">
        <f>IF(ISERROR(Individual_Scores_Women_Var!E82), " ", IF(Individual_Scores_Women_Var!E82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tr">
        <f>Roster_Selection_Women!AB69&amp;" " &amp; "V "</f>
        <v xml:space="preserve">Marian University (IN) V </v>
      </c>
      <c r="C83" s="64" t="str">
        <f>Roster_Selection_Women!AD69</f>
        <v>11-757093</v>
      </c>
      <c r="D83" s="64" t="str">
        <f>Roster_Selection_Women!AE69</f>
        <v>Madison Woodmansee</v>
      </c>
      <c r="E83" s="65"/>
      <c r="F83" s="1" t="str">
        <f>IF(ISERROR(Individual_Scores_Women_Var!E83), " ", IF(Individual_Scores_Women_Var!E83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tr">
        <f>Roster_Selection_Women!AB70&amp;" " &amp; "V "</f>
        <v xml:space="preserve">Marian University (IN) V </v>
      </c>
      <c r="C84" s="64" t="str">
        <f>Roster_Selection_Women!AD70</f>
        <v>8754-9597</v>
      </c>
      <c r="D84" s="64" t="str">
        <f>Roster_Selection_Women!AE70</f>
        <v>Rebekah Dearing</v>
      </c>
      <c r="E84" s="65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746</v>
      </c>
      <c r="C85" s="66" t="str">
        <f>Individual_Scores_Women_Var!C85</f>
        <v/>
      </c>
      <c r="D85" s="67" t="str">
        <f>Individual_Scores_Women_Var!D85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746</v>
      </c>
      <c r="C86" s="66" t="str">
        <f>Individual_Scores_Women_Var!C86</f>
        <v/>
      </c>
      <c r="D86" s="67" t="str">
        <f>Individual_Scores_Women_Var!D86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746</v>
      </c>
      <c r="C87" s="66" t="str">
        <f>Individual_Scores_Women_Var!C87</f>
        <v/>
      </c>
      <c r="D87" s="67" t="str">
        <f>Individual_Scores_Women_Var!D87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tr">
        <f>Roster_Selection_Women!AB71&amp;" " &amp; "V "</f>
        <v xml:space="preserve">Martin Methodist College V </v>
      </c>
      <c r="C90" s="64" t="str">
        <f>Roster_Selection_Women!AD71</f>
        <v>6309-4228</v>
      </c>
      <c r="D90" s="64" t="str">
        <f>Roster_Selection_Women!AE71</f>
        <v>Emily Crone</v>
      </c>
      <c r="E90" s="65"/>
      <c r="F90" s="1" t="str">
        <f>IF(ISERROR(Individual_Scores_Women_Var!E90), " ", IF(Individual_Scores_Women_Var!E90 = "Yes", "Yes", "  "))</f>
        <v xml:space="preserve">  </v>
      </c>
      <c r="G90" s="24" t="s">
        <v>733</v>
      </c>
      <c r="H90" s="44">
        <v>185</v>
      </c>
      <c r="I90" s="44">
        <v>178</v>
      </c>
      <c r="J90" s="44">
        <v>222</v>
      </c>
      <c r="K90" s="44">
        <v>230</v>
      </c>
      <c r="L90" s="44">
        <v>202</v>
      </c>
      <c r="M90" s="44">
        <v>183</v>
      </c>
      <c r="N90" s="44">
        <v>199</v>
      </c>
      <c r="O90" s="44">
        <v>145</v>
      </c>
      <c r="P90" s="44">
        <v>189</v>
      </c>
      <c r="Q90" s="44">
        <v>137</v>
      </c>
      <c r="R90" s="44">
        <v>182</v>
      </c>
      <c r="S90" s="44">
        <v>168</v>
      </c>
      <c r="T90" s="44">
        <v>146</v>
      </c>
      <c r="U90" s="44">
        <v>199</v>
      </c>
      <c r="V90" s="44">
        <v>189</v>
      </c>
      <c r="W90" s="44">
        <v>149</v>
      </c>
      <c r="X90" s="19">
        <f>SUM(H90:W90)</f>
        <v>2903</v>
      </c>
      <c r="Y90" s="19">
        <f>COUNTIF(H90:W90, "&gt;0" )</f>
        <v>16</v>
      </c>
      <c r="Z90" s="19">
        <f>X90/Y90</f>
        <v>181.4375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tr">
        <f>Roster_Selection_Women!AB72&amp;" " &amp; "V "</f>
        <v xml:space="preserve">Martin Methodist College V </v>
      </c>
      <c r="C91" s="64" t="str">
        <f>Roster_Selection_Women!AD72</f>
        <v>15-197213</v>
      </c>
      <c r="D91" s="64" t="str">
        <f>Roster_Selection_Women!AE72</f>
        <v>Hannah Carbocci</v>
      </c>
      <c r="E91" s="65"/>
      <c r="F91" s="1" t="str">
        <f>IF(ISERROR(Individual_Scores_Women_Var!E91), " ", IF(Individual_Scores_Women_Var!E91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tr">
        <f>Roster_Selection_Women!AB73&amp;" " &amp; "V "</f>
        <v xml:space="preserve">Martin Methodist College V </v>
      </c>
      <c r="C92" s="64" t="str">
        <f>Roster_Selection_Women!AD73</f>
        <v>6504-6040</v>
      </c>
      <c r="D92" s="64" t="str">
        <f>Roster_Selection_Women!AE73</f>
        <v>Heather Gold</v>
      </c>
      <c r="E92" s="65"/>
      <c r="F92" s="1" t="str">
        <f>IF(ISERROR(Individual_Scores_Women_Var!E92), " ", IF(Individual_Scores_Women_Var!E92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tr">
        <f>Roster_Selection_Women!AB74&amp;" " &amp; "V "</f>
        <v xml:space="preserve">Martin Methodist College V </v>
      </c>
      <c r="C93" s="64" t="str">
        <f>Roster_Selection_Women!AD74</f>
        <v>18-101938</v>
      </c>
      <c r="D93" s="64" t="str">
        <f>Roster_Selection_Women!AE74</f>
        <v>Kara Strong</v>
      </c>
      <c r="E93" s="65"/>
      <c r="F93" s="1" t="str">
        <f>IF(ISERROR(Individual_Scores_Women_Var!E93), " ", IF(Individual_Scores_Women_Var!E93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tr">
        <f>Roster_Selection_Women!AB75&amp;" " &amp; "V "</f>
        <v xml:space="preserve">Martin Methodist College V </v>
      </c>
      <c r="C94" s="64" t="str">
        <f>Roster_Selection_Women!AD75</f>
        <v>11-73564</v>
      </c>
      <c r="D94" s="64" t="str">
        <f>Roster_Selection_Women!AE75</f>
        <v>Katie Paris</v>
      </c>
      <c r="E94" s="65"/>
      <c r="F94" s="1" t="str">
        <f>IF(ISERROR(Individual_Scores_Women_Var!E94), " ", IF(Individual_Scores_Women_Var!E94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tr">
        <f>Roster_Selection_Women!AB76&amp;" " &amp; "V "</f>
        <v xml:space="preserve">Martin Methodist College V </v>
      </c>
      <c r="C95" s="64" t="str">
        <f>Roster_Selection_Women!AD76</f>
        <v>11-449182</v>
      </c>
      <c r="D95" s="64" t="str">
        <f>Roster_Selection_Women!AE76</f>
        <v>Kayla Berry</v>
      </c>
      <c r="E95" s="65"/>
      <c r="F95" s="1" t="str">
        <f>IF(ISERROR(Individual_Scores_Women_Var!E95), " ", IF(Individual_Scores_Women_Var!E95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tr">
        <f>Roster_Selection_Women!AB77&amp;" " &amp; "V "</f>
        <v xml:space="preserve">Martin Methodist College V </v>
      </c>
      <c r="C96" s="64" t="str">
        <f>Roster_Selection_Women!AD77</f>
        <v>11-231894</v>
      </c>
      <c r="D96" s="64" t="str">
        <f>Roster_Selection_Women!AE77</f>
        <v>Lindsay Brown</v>
      </c>
      <c r="E96" s="65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tr">
        <f>Roster_Selection_Women!AB78&amp;" " &amp; "V "</f>
        <v xml:space="preserve">Martin Methodist College V </v>
      </c>
      <c r="C97" s="64" t="str">
        <f>Roster_Selection_Women!AD78</f>
        <v>15-183289</v>
      </c>
      <c r="D97" s="64" t="str">
        <f>Roster_Selection_Women!AE78</f>
        <v>Tea' Shutt</v>
      </c>
      <c r="E97" s="65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747</v>
      </c>
      <c r="C98" s="66" t="str">
        <f>Individual_Scores_Women_Var!C98</f>
        <v/>
      </c>
      <c r="D98" s="67" t="str">
        <f>Individual_Scores_Women_Var!D98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747</v>
      </c>
      <c r="C99" s="66" t="str">
        <f>Individual_Scores_Women_Var!C99</f>
        <v/>
      </c>
      <c r="D99" s="67" t="str">
        <f>Individual_Scores_Women_Var!D99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747</v>
      </c>
      <c r="C100" s="66" t="str">
        <f>Individual_Scores_Women_Var!C100</f>
        <v/>
      </c>
      <c r="D100" s="67" t="str">
        <f>Individual_Scores_Women_Var!D100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tr">
        <f>Roster_Selection_Women!AB85&amp;" " &amp; "V "</f>
        <v xml:space="preserve">Midway University V </v>
      </c>
      <c r="C103" s="64" t="str">
        <f>Roster_Selection_Women!AD85</f>
        <v>8596-26825</v>
      </c>
      <c r="D103" s="64" t="str">
        <f>Roster_Selection_Women!AE85</f>
        <v>Afton Lords</v>
      </c>
      <c r="E103" s="65"/>
      <c r="F103" s="1" t="str">
        <f>IF(ISERROR(Individual_Scores_Women_Var!E103), " ", IF(Individual_Scores_Women_Var!E103 = "Yes", "Yes", "  "))</f>
        <v xml:space="preserve">  </v>
      </c>
      <c r="G103" s="24" t="s">
        <v>733</v>
      </c>
      <c r="H103" s="44">
        <v>175</v>
      </c>
      <c r="I103" s="44">
        <v>182</v>
      </c>
      <c r="J103" s="44">
        <v>141</v>
      </c>
      <c r="K103" s="44">
        <v>151</v>
      </c>
      <c r="L103" s="44">
        <v>121</v>
      </c>
      <c r="M103" s="44">
        <v>167</v>
      </c>
      <c r="N103" s="44">
        <v>169</v>
      </c>
      <c r="O103" s="44">
        <v>158</v>
      </c>
      <c r="P103" s="44">
        <v>158</v>
      </c>
      <c r="Q103" s="44">
        <v>170</v>
      </c>
      <c r="R103" s="44">
        <v>145</v>
      </c>
      <c r="S103" s="44">
        <v>180</v>
      </c>
      <c r="T103" s="44">
        <v>164</v>
      </c>
      <c r="U103" s="44">
        <v>171</v>
      </c>
      <c r="V103" s="44">
        <v>135</v>
      </c>
      <c r="W103" s="44">
        <v>189</v>
      </c>
      <c r="X103" s="19">
        <f>SUM(H103:W103)</f>
        <v>2576</v>
      </c>
      <c r="Y103" s="19">
        <f>COUNTIF(H103:W103, "&gt;0" )</f>
        <v>16</v>
      </c>
      <c r="Z103" s="19">
        <f>X103/Y103</f>
        <v>161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tr">
        <f>Roster_Selection_Women!AB86&amp;" " &amp; "V "</f>
        <v xml:space="preserve">Midway University V </v>
      </c>
      <c r="C104" s="64" t="str">
        <f>Roster_Selection_Women!AD86</f>
        <v>15-191883</v>
      </c>
      <c r="D104" s="64" t="str">
        <f>Roster_Selection_Women!AE86</f>
        <v>Ashley Smith</v>
      </c>
      <c r="E104" s="65"/>
      <c r="F104" s="1" t="str">
        <f>IF(ISERROR(Individual_Scores_Women_Var!E104), " ", IF(Individual_Scores_Women_Var!E104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tr">
        <f>Roster_Selection_Women!AB87&amp;" " &amp; "V "</f>
        <v xml:space="preserve">Midway University V </v>
      </c>
      <c r="C105" s="64" t="str">
        <f>Roster_Selection_Women!AD87</f>
        <v>16-98425</v>
      </c>
      <c r="D105" s="64" t="str">
        <f>Roster_Selection_Women!AE87</f>
        <v>Kayla Horn</v>
      </c>
      <c r="E105" s="65"/>
      <c r="F105" s="1" t="str">
        <f>IF(ISERROR(Individual_Scores_Women_Var!E105), " ", IF(Individual_Scores_Women_Var!E105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tr">
        <f>Roster_Selection_Women!AB88&amp;" " &amp; "V "</f>
        <v xml:space="preserve">Midway University V </v>
      </c>
      <c r="C106" s="64" t="str">
        <f>Roster_Selection_Women!AD88</f>
        <v>18-81743</v>
      </c>
      <c r="D106" s="64" t="str">
        <f>Roster_Selection_Women!AE88</f>
        <v>Madison Roberts</v>
      </c>
      <c r="E106" s="65"/>
      <c r="F106" s="1" t="str">
        <f>IF(ISERROR(Individual_Scores_Women_Var!E106), " ", IF(Individual_Scores_Women_Var!E106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tr">
        <f>Roster_Selection_Women!AB89&amp;" " &amp; "V "</f>
        <v xml:space="preserve">Midway University V </v>
      </c>
      <c r="C107" s="64" t="str">
        <f>Roster_Selection_Women!AD89</f>
        <v>7914-48034</v>
      </c>
      <c r="D107" s="64" t="str">
        <f>Roster_Selection_Women!AE89</f>
        <v>Taylor Petrey</v>
      </c>
      <c r="E107" s="65"/>
      <c r="F107" s="1" t="str">
        <f>IF(ISERROR(Individual_Scores_Women_Var!E107), " ", IF(Individual_Scores_Women_Var!E107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tr">
        <f>Roster_Selection_Women!AB90&amp;" " &amp; "V "</f>
        <v xml:space="preserve">Midway University V </v>
      </c>
      <c r="C108" s="64" t="str">
        <f>Roster_Selection_Women!AD90</f>
        <v>16-163984</v>
      </c>
      <c r="D108" s="64" t="str">
        <f>Roster_Selection_Women!AE90</f>
        <v>Trista Lee</v>
      </c>
      <c r="E108" s="65"/>
      <c r="F108" s="1" t="str">
        <f>IF(ISERROR(Individual_Scores_Women_Var!E108), " ", IF(Individual_Scores_Women_Var!E108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tr">
        <f>Roster_Selection_Women!AB91&amp;" " &amp; "V "</f>
        <v xml:space="preserve"> V </v>
      </c>
      <c r="C109" s="64" t="str">
        <f>Roster_Selection_Women!AD91</f>
        <v/>
      </c>
      <c r="D109" s="64" t="str">
        <f>Roster_Selection_Women!AE91</f>
        <v/>
      </c>
      <c r="E109" s="65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tr">
        <f>Roster_Selection_Women!AB92&amp;" " &amp; "V "</f>
        <v xml:space="preserve"> V </v>
      </c>
      <c r="C110" s="64" t="str">
        <f>Roster_Selection_Women!AD92</f>
        <v/>
      </c>
      <c r="D110" s="64" t="str">
        <f>Roster_Selection_Women!AE92</f>
        <v/>
      </c>
      <c r="E110" s="65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748</v>
      </c>
      <c r="C111" s="66" t="str">
        <f>Individual_Scores_Women_Var!C111</f>
        <v/>
      </c>
      <c r="D111" s="67" t="str">
        <f>Individual_Scores_Women_Var!D111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748</v>
      </c>
      <c r="C112" s="66" t="str">
        <f>Individual_Scores_Women_Var!C112</f>
        <v/>
      </c>
      <c r="D112" s="67" t="str">
        <f>Individual_Scores_Women_Var!D112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748</v>
      </c>
      <c r="C113" s="66" t="str">
        <f>Individual_Scores_Women_Var!C113</f>
        <v/>
      </c>
      <c r="D113" s="67" t="str">
        <f>Individual_Scores_Women_Var!D113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tr">
        <f>Roster_Selection_Women!AB96&amp;" " &amp; "V "</f>
        <v xml:space="preserve">Pikeville ,University Of V </v>
      </c>
      <c r="C116" s="64" t="str">
        <f>Roster_Selection_Women!AD96</f>
        <v>11-78450</v>
      </c>
      <c r="D116" s="64" t="str">
        <f>Roster_Selection_Women!AE96</f>
        <v>Carrington Russell</v>
      </c>
      <c r="E116" s="65"/>
      <c r="F116" s="1" t="str">
        <f>IF(ISERROR(Individual_Scores_Women_Var!E116), " ", IF(Individual_Scores_Women_Var!E116 = "Yes", "Yes", "  "))</f>
        <v xml:space="preserve">  </v>
      </c>
      <c r="G116" s="24" t="s">
        <v>733</v>
      </c>
      <c r="H116" s="44">
        <v>193</v>
      </c>
      <c r="I116" s="44">
        <v>247</v>
      </c>
      <c r="J116" s="44">
        <v>185</v>
      </c>
      <c r="K116" s="44">
        <v>217</v>
      </c>
      <c r="L116" s="44">
        <v>202</v>
      </c>
      <c r="M116" s="44">
        <v>258</v>
      </c>
      <c r="N116" s="44">
        <v>193</v>
      </c>
      <c r="O116" s="44">
        <v>183</v>
      </c>
      <c r="P116" s="44">
        <v>181</v>
      </c>
      <c r="Q116" s="44">
        <v>186</v>
      </c>
      <c r="R116" s="44">
        <v>163</v>
      </c>
      <c r="S116" s="44">
        <v>172</v>
      </c>
      <c r="T116" s="44">
        <v>242</v>
      </c>
      <c r="U116" s="44">
        <v>142</v>
      </c>
      <c r="V116" s="44">
        <v>176</v>
      </c>
      <c r="W116" s="44">
        <v>200</v>
      </c>
      <c r="X116" s="19">
        <f>SUM(H116:W116)</f>
        <v>3140</v>
      </c>
      <c r="Y116" s="19">
        <f>COUNTIF(H116:W116, "&gt;0" )</f>
        <v>16</v>
      </c>
      <c r="Z116" s="19">
        <f>X116/Y116</f>
        <v>196.25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tr">
        <f>Roster_Selection_Women!AB97&amp;" " &amp; "V "</f>
        <v xml:space="preserve">Pikeville ,University Of V </v>
      </c>
      <c r="C117" s="64" t="str">
        <f>Roster_Selection_Women!AD97</f>
        <v>5956-2822</v>
      </c>
      <c r="D117" s="64" t="str">
        <f>Roster_Selection_Women!AE97</f>
        <v>Emily Tull</v>
      </c>
      <c r="E117" s="65"/>
      <c r="F117" s="1" t="str">
        <f>IF(ISERROR(Individual_Scores_Women_Var!E117), " ", IF(Individual_Scores_Women_Var!E117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tr">
        <f>Roster_Selection_Women!AB98&amp;" " &amp; "V "</f>
        <v xml:space="preserve">Pikeville ,University Of V </v>
      </c>
      <c r="C118" s="64" t="str">
        <f>Roster_Selection_Women!AD98</f>
        <v>11-617216</v>
      </c>
      <c r="D118" s="64" t="str">
        <f>Roster_Selection_Women!AE98</f>
        <v>Erika Sisk</v>
      </c>
      <c r="E118" s="65"/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tr">
        <f>Roster_Selection_Women!AB99&amp;" " &amp; "V "</f>
        <v xml:space="preserve">Pikeville ,University Of V </v>
      </c>
      <c r="C119" s="64" t="str">
        <f>Roster_Selection_Women!AD99</f>
        <v>11-240433</v>
      </c>
      <c r="D119" s="64" t="str">
        <f>Roster_Selection_Women!AE99</f>
        <v>Kristina Catoe</v>
      </c>
      <c r="E119" s="65"/>
      <c r="F119" s="1" t="str">
        <f>IF(ISERROR(Individual_Scores_Women_Var!E119), " ", IF(Individual_Scores_Women_Var!E119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tr">
        <f>Roster_Selection_Women!AB100&amp;" " &amp; "V "</f>
        <v xml:space="preserve">Pikeville ,University Of V </v>
      </c>
      <c r="C120" s="64" t="str">
        <f>Roster_Selection_Women!AD100</f>
        <v>11-473566</v>
      </c>
      <c r="D120" s="64" t="str">
        <f>Roster_Selection_Women!AE100</f>
        <v>Nicole Gilbert</v>
      </c>
      <c r="E120" s="65"/>
      <c r="F120" s="1" t="str">
        <f>IF(ISERROR(Individual_Scores_Women_Var!E120), " ", IF(Individual_Scores_Women_Var!E120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tr">
        <f>Roster_Selection_Women!AB101&amp;" " &amp; "V "</f>
        <v xml:space="preserve">Pikeville ,University Of V </v>
      </c>
      <c r="C121" s="64" t="str">
        <f>Roster_Selection_Women!AD101</f>
        <v>15-179528</v>
      </c>
      <c r="D121" s="64" t="str">
        <f>Roster_Selection_Women!AE101</f>
        <v>Stephanie Crider</v>
      </c>
      <c r="E121" s="65"/>
      <c r="F121" s="1" t="str">
        <f>IF(ISERROR(Individual_Scores_Women_Var!E121), " ", IF(Individual_Scores_Women_Var!E121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tr">
        <f>Roster_Selection_Women!AB102&amp;" " &amp; "V "</f>
        <v xml:space="preserve">Pikeville ,University Of V </v>
      </c>
      <c r="C122" s="64" t="str">
        <f>Roster_Selection_Women!AD102</f>
        <v>11-518119</v>
      </c>
      <c r="D122" s="64" t="str">
        <f>Roster_Selection_Women!AE102</f>
        <v>Vanessa Fuzie</v>
      </c>
      <c r="E122" s="65"/>
      <c r="F122" s="1" t="str">
        <f>IF(ISERROR(Individual_Scores_Women_Var!E122), " ", IF(Individual_Scores_Women_Var!E122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tr">
        <f>Roster_Selection_Women!AB103&amp;" " &amp; "V "</f>
        <v xml:space="preserve"> V </v>
      </c>
      <c r="C123" s="64" t="str">
        <f>Roster_Selection_Women!AD103</f>
        <v/>
      </c>
      <c r="D123" s="64" t="str">
        <f>Roster_Selection_Women!AE103</f>
        <v/>
      </c>
      <c r="E123" s="65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749</v>
      </c>
      <c r="C124" s="66" t="str">
        <f>Individual_Scores_Women_Var!C124</f>
        <v/>
      </c>
      <c r="D124" s="67" t="str">
        <f>Individual_Scores_Women_Var!D124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749</v>
      </c>
      <c r="C125" s="66" t="str">
        <f>Individual_Scores_Women_Var!C125</f>
        <v/>
      </c>
      <c r="D125" s="67" t="str">
        <f>Individual_Scores_Women_Var!D125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749</v>
      </c>
      <c r="C126" s="66" t="str">
        <f>Individual_Scores_Women_Var!C126</f>
        <v/>
      </c>
      <c r="D126" s="67" t="str">
        <f>Individual_Scores_Women_Var!D126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tr">
        <f>Roster_Selection_Women!AB113&amp;" " &amp; "V "</f>
        <v xml:space="preserve">Shawnee State University V </v>
      </c>
      <c r="C129" s="64" t="str">
        <f>Roster_Selection_Women!AD113</f>
        <v>8652-2927</v>
      </c>
      <c r="D129" s="64" t="str">
        <f>Roster_Selection_Women!AE113</f>
        <v>Andrea Ruark</v>
      </c>
      <c r="E129" s="65"/>
      <c r="F129" s="1" t="str">
        <f>IF(ISERROR(Individual_Scores_Women_Var!E129), " ", IF(Individual_Scores_Women_Var!E129 = "Yes", "Yes", "  "))</f>
        <v xml:space="preserve">  </v>
      </c>
      <c r="G129" s="24" t="s">
        <v>733</v>
      </c>
      <c r="H129" s="44">
        <v>119</v>
      </c>
      <c r="I129" s="44">
        <v>129</v>
      </c>
      <c r="J129" s="44">
        <v>127</v>
      </c>
      <c r="K129" s="44">
        <v>146</v>
      </c>
      <c r="L129" s="44">
        <v>166</v>
      </c>
      <c r="M129" s="44">
        <v>180</v>
      </c>
      <c r="N129" s="44">
        <v>213</v>
      </c>
      <c r="O129" s="44">
        <v>180</v>
      </c>
      <c r="P129" s="44">
        <v>158</v>
      </c>
      <c r="Q129" s="44">
        <v>173</v>
      </c>
      <c r="R129" s="44">
        <v>161</v>
      </c>
      <c r="S129" s="44">
        <v>170</v>
      </c>
      <c r="T129" s="44">
        <v>161</v>
      </c>
      <c r="U129" s="44">
        <v>174</v>
      </c>
      <c r="V129" s="44">
        <v>145</v>
      </c>
      <c r="W129" s="44">
        <v>189</v>
      </c>
      <c r="X129" s="19">
        <f>SUM(H129:W129)</f>
        <v>2591</v>
      </c>
      <c r="Y129" s="19">
        <f>COUNTIF(H129:W129, "&gt;0" )</f>
        <v>16</v>
      </c>
      <c r="Z129" s="19">
        <f>X129/Y129</f>
        <v>161.9375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tr">
        <f>Roster_Selection_Women!AB114&amp;" " &amp; "V "</f>
        <v xml:space="preserve">Shawnee State University V </v>
      </c>
      <c r="C130" s="64" t="str">
        <f>Roster_Selection_Women!AD114</f>
        <v>11-707333</v>
      </c>
      <c r="D130" s="64" t="str">
        <f>Roster_Selection_Women!AE114</f>
        <v>Chloe Long</v>
      </c>
      <c r="E130" s="65"/>
      <c r="F130" s="1" t="str">
        <f>IF(ISERROR(Individual_Scores_Women_Var!E130), " ", IF(Individual_Scores_Women_Var!E130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tr">
        <f>Roster_Selection_Women!AB115&amp;" " &amp; "V "</f>
        <v xml:space="preserve">Shawnee State University V </v>
      </c>
      <c r="C131" s="64" t="str">
        <f>Roster_Selection_Women!AD115</f>
        <v>16-123411</v>
      </c>
      <c r="D131" s="64" t="str">
        <f>Roster_Selection_Women!AE115</f>
        <v>Hallie Nichols</v>
      </c>
      <c r="E131" s="65"/>
      <c r="F131" s="1" t="str">
        <f>IF(ISERROR(Individual_Scores_Women_Var!E131), " ", IF(Individual_Scores_Women_Var!E131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tr">
        <f>Roster_Selection_Women!AB116&amp;" " &amp; "V "</f>
        <v xml:space="preserve">Shawnee State University V </v>
      </c>
      <c r="C132" s="64" t="str">
        <f>Roster_Selection_Women!AD116</f>
        <v>18-5106</v>
      </c>
      <c r="D132" s="64" t="str">
        <f>Roster_Selection_Women!AE116</f>
        <v>Mackenzie Mason</v>
      </c>
      <c r="E132" s="65"/>
      <c r="F132" s="1" t="str">
        <f>IF(ISERROR(Individual_Scores_Women_Var!E132), " ", IF(Individual_Scores_Women_Var!E132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tr">
        <f>Roster_Selection_Women!AB117&amp;" " &amp; "V "</f>
        <v xml:space="preserve">Shawnee State University V </v>
      </c>
      <c r="C133" s="64" t="str">
        <f>Roster_Selection_Women!AD117</f>
        <v>11-109943</v>
      </c>
      <c r="D133" s="64" t="str">
        <f>Roster_Selection_Women!AE117</f>
        <v>MaKayla McDaniel</v>
      </c>
      <c r="E133" s="65"/>
      <c r="F133" s="1" t="str">
        <f>IF(ISERROR(Individual_Scores_Women_Var!E133), " ", IF(Individual_Scores_Women_Var!E133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tr">
        <f>Roster_Selection_Women!AB118&amp;" " &amp; "V "</f>
        <v xml:space="preserve">Shawnee State University V </v>
      </c>
      <c r="C134" s="64" t="str">
        <f>Roster_Selection_Women!AD118</f>
        <v>5730-25753</v>
      </c>
      <c r="D134" s="64" t="str">
        <f>Roster_Selection_Women!AE118</f>
        <v>Skylar Lane</v>
      </c>
      <c r="E134" s="65"/>
      <c r="F134" s="1" t="str">
        <f>IF(ISERROR(Individual_Scores_Women_Var!E134), " ", IF(Individual_Scores_Women_Var!E134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tr">
        <f>Roster_Selection_Women!AB119&amp;" " &amp; "V "</f>
        <v xml:space="preserve"> V </v>
      </c>
      <c r="C135" s="64" t="str">
        <f>Roster_Selection_Women!AD119</f>
        <v/>
      </c>
      <c r="D135" s="64" t="str">
        <f>Roster_Selection_Women!AE119</f>
        <v/>
      </c>
      <c r="E135" s="65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tr">
        <f>Roster_Selection_Women!AB120&amp;" " &amp; "V "</f>
        <v xml:space="preserve"> V </v>
      </c>
      <c r="C136" s="64" t="str">
        <f>Roster_Selection_Women!AD120</f>
        <v/>
      </c>
      <c r="D136" s="64" t="str">
        <f>Roster_Selection_Women!AE120</f>
        <v/>
      </c>
      <c r="E136" s="65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750</v>
      </c>
      <c r="C137" s="66" t="str">
        <f>Individual_Scores_Women_Var!C137</f>
        <v/>
      </c>
      <c r="D137" s="67" t="str">
        <f>Individual_Scores_Women_Var!D137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750</v>
      </c>
      <c r="C138" s="66" t="str">
        <f>Individual_Scores_Women_Var!C138</f>
        <v/>
      </c>
      <c r="D138" s="67" t="str">
        <f>Individual_Scores_Women_Var!D138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750</v>
      </c>
      <c r="C139" s="66" t="str">
        <f>Individual_Scores_Women_Var!C139</f>
        <v/>
      </c>
      <c r="D139" s="67" t="str">
        <f>Individual_Scores_Women_Var!D139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tr">
        <f>Roster_Selection_Women!AB123&amp;" " &amp; "V "</f>
        <v xml:space="preserve">Tennessee Wesleyan College V </v>
      </c>
      <c r="C142" s="64" t="str">
        <f>Roster_Selection_Women!AD123</f>
        <v>15-83151</v>
      </c>
      <c r="D142" s="64" t="str">
        <f>Roster_Selection_Women!AE123</f>
        <v>Aleah White</v>
      </c>
      <c r="E142" s="65"/>
      <c r="F142" s="1" t="str">
        <f>IF(ISERROR(Individual_Scores_Women_Var!E142), " ", IF(Individual_Scores_Women_Var!E142 = "Yes", "Yes", "  "))</f>
        <v xml:space="preserve">  </v>
      </c>
      <c r="G142" s="24" t="s">
        <v>733</v>
      </c>
      <c r="H142" s="44">
        <v>111</v>
      </c>
      <c r="I142" s="44">
        <v>139</v>
      </c>
      <c r="J142" s="44">
        <v>120</v>
      </c>
      <c r="K142" s="44">
        <v>143</v>
      </c>
      <c r="L142" s="44">
        <v>128</v>
      </c>
      <c r="M142" s="44">
        <v>142</v>
      </c>
      <c r="N142" s="44">
        <v>91</v>
      </c>
      <c r="O142" s="44">
        <v>152</v>
      </c>
      <c r="P142" s="44">
        <v>79</v>
      </c>
      <c r="Q142" s="44">
        <v>113</v>
      </c>
      <c r="R142" s="44">
        <v>144</v>
      </c>
      <c r="S142" s="44">
        <v>122</v>
      </c>
      <c r="T142" s="44">
        <v>87</v>
      </c>
      <c r="U142" s="44">
        <v>140</v>
      </c>
      <c r="V142" s="44">
        <v>120</v>
      </c>
      <c r="W142" s="44">
        <v>138</v>
      </c>
      <c r="X142" s="19">
        <f>SUM(H142:W142)</f>
        <v>1969</v>
      </c>
      <c r="Y142" s="19">
        <f>COUNTIF(H142:W142, "&gt;0" )</f>
        <v>16</v>
      </c>
      <c r="Z142" s="19">
        <f>X142/Y142</f>
        <v>123.0625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tr">
        <f>Roster_Selection_Women!AB124&amp;" " &amp; "V "</f>
        <v xml:space="preserve">Tennessee Wesleyan College V </v>
      </c>
      <c r="C143" s="64" t="str">
        <f>Roster_Selection_Women!AD124</f>
        <v>7914-16995</v>
      </c>
      <c r="D143" s="64" t="str">
        <f>Roster_Selection_Women!AE124</f>
        <v>Makayla Stewart</v>
      </c>
      <c r="E143" s="65"/>
      <c r="F143" s="1" t="str">
        <f>IF(ISERROR(Individual_Scores_Women_Var!E143), " ", IF(Individual_Scores_Women_Var!E143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tr">
        <f>Roster_Selection_Women!AB125&amp;" " &amp; "V "</f>
        <v xml:space="preserve">Tennessee Wesleyan College V </v>
      </c>
      <c r="C144" s="64" t="str">
        <f>Roster_Selection_Women!AD125</f>
        <v>11-748138</v>
      </c>
      <c r="D144" s="64" t="str">
        <f>Roster_Selection_Women!AE125</f>
        <v>Millie Shadden</v>
      </c>
      <c r="E144" s="65"/>
      <c r="F144" s="1" t="str">
        <f>IF(ISERROR(Individual_Scores_Women_Var!E144), " ", IF(Individual_Scores_Women_Var!E144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tr">
        <f>Roster_Selection_Women!AB126&amp;" " &amp; "V "</f>
        <v xml:space="preserve">Tennessee Wesleyan College V </v>
      </c>
      <c r="C145" s="64" t="str">
        <f>Roster_Selection_Women!AD126</f>
        <v>5822-935</v>
      </c>
      <c r="D145" s="64" t="str">
        <f>Roster_Selection_Women!AE126</f>
        <v>Natily Haro</v>
      </c>
      <c r="E145" s="65"/>
      <c r="F145" s="1" t="str">
        <f>IF(ISERROR(Individual_Scores_Women_Var!E145), " ", IF(Individual_Scores_Women_Var!E145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tr">
        <f>Roster_Selection_Women!AB127&amp;" " &amp; "V "</f>
        <v xml:space="preserve"> V </v>
      </c>
      <c r="C146" s="64" t="str">
        <f>Roster_Selection_Women!AD127</f>
        <v/>
      </c>
      <c r="D146" s="64" t="str">
        <f>Roster_Selection_Women!AE127</f>
        <v/>
      </c>
      <c r="E146" s="65"/>
      <c r="F146" s="1" t="str">
        <f>IF(ISERROR(Individual_Scores_Women_Var!E146), " ", IF(Individual_Scores_Women_Var!E146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tr">
        <f>Roster_Selection_Women!AB128&amp;" " &amp; "V "</f>
        <v xml:space="preserve"> V </v>
      </c>
      <c r="C147" s="64" t="str">
        <f>Roster_Selection_Women!AD128</f>
        <v/>
      </c>
      <c r="D147" s="64" t="str">
        <f>Roster_Selection_Women!AE128</f>
        <v/>
      </c>
      <c r="E147" s="65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tr">
        <f>Roster_Selection_Women!AB129&amp;" " &amp; "V "</f>
        <v xml:space="preserve"> V </v>
      </c>
      <c r="C148" s="64" t="str">
        <f>Roster_Selection_Women!AD129</f>
        <v/>
      </c>
      <c r="D148" s="64" t="str">
        <f>Roster_Selection_Women!AE129</f>
        <v/>
      </c>
      <c r="E148" s="65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tr">
        <f>Roster_Selection_Women!AB130&amp;" " &amp; "V "</f>
        <v xml:space="preserve"> V </v>
      </c>
      <c r="C149" s="64" t="str">
        <f>Roster_Selection_Women!AD130</f>
        <v/>
      </c>
      <c r="D149" s="64" t="str">
        <f>Roster_Selection_Women!AE130</f>
        <v/>
      </c>
      <c r="E149" s="65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751</v>
      </c>
      <c r="C150" s="66" t="str">
        <f>Individual_Scores_Women_Var!C150</f>
        <v/>
      </c>
      <c r="D150" s="67" t="str">
        <f>Individual_Scores_Women_Var!D150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751</v>
      </c>
      <c r="C151" s="66" t="str">
        <f>Individual_Scores_Women_Var!C151</f>
        <v/>
      </c>
      <c r="D151" s="67" t="str">
        <f>Individual_Scores_Women_Var!D151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751</v>
      </c>
      <c r="C152" s="66" t="str">
        <f>Individual_Scores_Women_Var!C152</f>
        <v/>
      </c>
      <c r="D152" s="67" t="str">
        <f>Individual_Scores_Women_Var!D152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tr">
        <f>Roster_Selection_Women!AB131&amp;" " &amp; "V "</f>
        <v xml:space="preserve">Thomas More University V </v>
      </c>
      <c r="C155" s="64" t="str">
        <f>Roster_Selection_Women!AD131</f>
        <v>18-93695</v>
      </c>
      <c r="D155" s="64" t="str">
        <f>Roster_Selection_Women!AE131</f>
        <v>Clare Wolber</v>
      </c>
      <c r="E155" s="65"/>
      <c r="F155" s="1" t="str">
        <f>IF(ISERROR(Individual_Scores_Women_Var!E155), " ", IF(Individual_Scores_Women_Var!E155 = "Yes", "Yes", "  "))</f>
        <v xml:space="preserve">  </v>
      </c>
      <c r="G155" s="24" t="s">
        <v>733</v>
      </c>
      <c r="H155" s="44">
        <v>144</v>
      </c>
      <c r="I155" s="44">
        <v>157</v>
      </c>
      <c r="J155" s="44">
        <v>192</v>
      </c>
      <c r="K155" s="44">
        <v>176</v>
      </c>
      <c r="L155" s="44">
        <v>162</v>
      </c>
      <c r="M155" s="44">
        <v>135</v>
      </c>
      <c r="N155" s="44">
        <v>168</v>
      </c>
      <c r="O155" s="44">
        <v>174</v>
      </c>
      <c r="P155" s="44">
        <v>163</v>
      </c>
      <c r="Q155" s="44">
        <v>188</v>
      </c>
      <c r="R155" s="44">
        <v>177</v>
      </c>
      <c r="S155" s="44">
        <v>168</v>
      </c>
      <c r="T155" s="44">
        <v>126</v>
      </c>
      <c r="U155" s="44">
        <v>167</v>
      </c>
      <c r="V155" s="44">
        <v>172</v>
      </c>
      <c r="W155" s="44">
        <v>174</v>
      </c>
      <c r="X155" s="19">
        <f>SUM(H155:W155)</f>
        <v>2643</v>
      </c>
      <c r="Y155" s="19">
        <f>COUNTIF(H155:W155, "&gt;0" )</f>
        <v>16</v>
      </c>
      <c r="Z155" s="19">
        <f>X155/Y155</f>
        <v>165.1875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tr">
        <f>Roster_Selection_Women!AB132&amp;" " &amp; "V "</f>
        <v xml:space="preserve">Thomas More University V </v>
      </c>
      <c r="C156" s="64" t="str">
        <f>Roster_Selection_Women!AD132</f>
        <v>18-93677</v>
      </c>
      <c r="D156" s="64" t="str">
        <f>Roster_Selection_Women!AE132</f>
        <v>Danielle Carle</v>
      </c>
      <c r="E156" s="65"/>
      <c r="F156" s="1" t="str">
        <f>IF(ISERROR(Individual_Scores_Women_Var!E156), " ", IF(Individual_Scores_Women_Var!E156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tr">
        <f>Roster_Selection_Women!AB133&amp;" " &amp; "V "</f>
        <v xml:space="preserve">Thomas More University V </v>
      </c>
      <c r="C157" s="64" t="str">
        <f>Roster_Selection_Women!AD133</f>
        <v>11-44605</v>
      </c>
      <c r="D157" s="64" t="str">
        <f>Roster_Selection_Women!AE133</f>
        <v>Jaya Jensen</v>
      </c>
      <c r="E157" s="65"/>
      <c r="F157" s="1" t="str">
        <f>IF(ISERROR(Individual_Scores_Women_Var!E157), " ", IF(Individual_Scores_Women_Var!E157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tr">
        <f>Roster_Selection_Women!AB134&amp;" " &amp; "V "</f>
        <v xml:space="preserve">Thomas More University V </v>
      </c>
      <c r="C158" s="64" t="str">
        <f>Roster_Selection_Women!AD134</f>
        <v>20-12859</v>
      </c>
      <c r="D158" s="64" t="str">
        <f>Roster_Selection_Women!AE134</f>
        <v>Madison Littleman</v>
      </c>
      <c r="E158" s="65"/>
      <c r="F158" s="1" t="str">
        <f>IF(ISERROR(Individual_Scores_Women_Var!E158), " ", IF(Individual_Scores_Women_Var!E158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tr">
        <f>Roster_Selection_Women!AB135&amp;" " &amp; "V "</f>
        <v xml:space="preserve">Thomas More University V </v>
      </c>
      <c r="C159" s="64" t="str">
        <f>Roster_Selection_Women!AD135</f>
        <v>18-95353</v>
      </c>
      <c r="D159" s="64" t="str">
        <f>Roster_Selection_Women!AE135</f>
        <v>Maycie Merritt</v>
      </c>
      <c r="E159" s="65"/>
      <c r="F159" s="1" t="str">
        <f>IF(ISERROR(Individual_Scores_Women_Var!E159), " ", IF(Individual_Scores_Women_Var!E159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tr">
        <f>Roster_Selection_Women!AB136&amp;" " &amp; "V "</f>
        <v xml:space="preserve"> V </v>
      </c>
      <c r="C160" s="64" t="str">
        <f>Roster_Selection_Women!AD136</f>
        <v/>
      </c>
      <c r="D160" s="64" t="str">
        <f>Roster_Selection_Women!AE136</f>
        <v/>
      </c>
      <c r="E160" s="65"/>
      <c r="F160" s="1" t="str">
        <f>IF(ISERROR(Individual_Scores_Women_Var!E160), " ", IF(Individual_Scores_Women_Var!E160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tr">
        <f>Roster_Selection_Women!AB137&amp;" " &amp; "V "</f>
        <v xml:space="preserve"> V </v>
      </c>
      <c r="C161" s="64" t="str">
        <f>Roster_Selection_Women!AD137</f>
        <v/>
      </c>
      <c r="D161" s="64" t="str">
        <f>Roster_Selection_Women!AE137</f>
        <v/>
      </c>
      <c r="E161" s="65"/>
      <c r="F161" s="1" t="str">
        <f>IF(ISERROR(Individual_Scores_Women_Var!E161), " ", IF(Individual_Scores_Women_Var!E161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tr">
        <f>Roster_Selection_Women!AB138&amp;" " &amp; "V "</f>
        <v xml:space="preserve"> V </v>
      </c>
      <c r="C162" s="64" t="str">
        <f>Roster_Selection_Women!AD138</f>
        <v/>
      </c>
      <c r="D162" s="64" t="str">
        <f>Roster_Selection_Women!AE138</f>
        <v/>
      </c>
      <c r="E162" s="65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752</v>
      </c>
      <c r="C163" s="66" t="str">
        <f>Individual_Scores_Women_Var!C163</f>
        <v/>
      </c>
      <c r="D163" s="67" t="str">
        <f>Individual_Scores_Women_Var!D163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752</v>
      </c>
      <c r="C164" s="66" t="str">
        <f>Individual_Scores_Women_Var!C164</f>
        <v/>
      </c>
      <c r="D164" s="67" t="str">
        <f>Individual_Scores_Women_Var!D164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752</v>
      </c>
      <c r="C165" s="66" t="str">
        <f>Individual_Scores_Women_Var!C165</f>
        <v/>
      </c>
      <c r="D165" s="67" t="str">
        <f>Individual_Scores_Women_Var!D165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tr">
        <f>Roster_Selection_Women!AB147&amp;" " &amp; "V "</f>
        <v xml:space="preserve">Union College V </v>
      </c>
      <c r="C168" s="64" t="str">
        <f>Roster_Selection_Women!AD147</f>
        <v>7914-44517</v>
      </c>
      <c r="D168" s="64" t="str">
        <f>Roster_Selection_Women!AE147</f>
        <v>Anne Levasseur</v>
      </c>
      <c r="E168" s="65"/>
      <c r="F168" s="1" t="str">
        <f>IF(ISERROR(Individual_Scores_Women_Var!E168), " ", IF(Individual_Scores_Women_Var!E168 = "Yes", "Yes", "  "))</f>
        <v xml:space="preserve">  </v>
      </c>
      <c r="G168" s="24" t="s">
        <v>733</v>
      </c>
      <c r="H168" s="44">
        <v>174</v>
      </c>
      <c r="I168" s="44">
        <v>155</v>
      </c>
      <c r="J168" s="44">
        <v>177</v>
      </c>
      <c r="K168" s="44">
        <v>214</v>
      </c>
      <c r="L168" s="44">
        <v>157</v>
      </c>
      <c r="M168" s="44">
        <v>127</v>
      </c>
      <c r="N168" s="44">
        <v>180</v>
      </c>
      <c r="O168" s="44">
        <v>185</v>
      </c>
      <c r="P168" s="44">
        <v>170</v>
      </c>
      <c r="Q168" s="44">
        <v>206</v>
      </c>
      <c r="R168" s="44">
        <v>146</v>
      </c>
      <c r="S168" s="44">
        <v>147</v>
      </c>
      <c r="T168" s="44">
        <v>162</v>
      </c>
      <c r="U168" s="44">
        <v>159</v>
      </c>
      <c r="V168" s="44">
        <v>132</v>
      </c>
      <c r="W168" s="44">
        <v>162</v>
      </c>
      <c r="X168" s="19">
        <f>SUM(H168:W168)</f>
        <v>2653</v>
      </c>
      <c r="Y168" s="19">
        <f>COUNTIF(H168:W168, "&gt;0" )</f>
        <v>16</v>
      </c>
      <c r="Z168" s="19">
        <f>X168/Y168</f>
        <v>165.8125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tr">
        <f>Roster_Selection_Women!AB148&amp;" " &amp; "V "</f>
        <v xml:space="preserve">Union College V </v>
      </c>
      <c r="C169" s="64" t="str">
        <f>Roster_Selection_Women!AD148</f>
        <v>5914-7977</v>
      </c>
      <c r="D169" s="64" t="str">
        <f>Roster_Selection_Women!AE148</f>
        <v>Brianna Logsdon</v>
      </c>
      <c r="E169" s="65"/>
      <c r="F169" s="1" t="str">
        <f>IF(ISERROR(Individual_Scores_Women_Var!E169), " ", IF(Individual_Scores_Women_Var!E169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tr">
        <f>Roster_Selection_Women!AB149&amp;" " &amp; "V "</f>
        <v xml:space="preserve">Union College V </v>
      </c>
      <c r="C170" s="64" t="str">
        <f>Roster_Selection_Women!AD149</f>
        <v>16-98627</v>
      </c>
      <c r="D170" s="64" t="str">
        <f>Roster_Selection_Women!AE149</f>
        <v>Josie Helton</v>
      </c>
      <c r="E170" s="65"/>
      <c r="F170" s="1" t="str">
        <f>IF(ISERROR(Individual_Scores_Women_Var!E170), " ", IF(Individual_Scores_Women_Var!E170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tr">
        <f>Roster_Selection_Women!AB150&amp;" " &amp; "V "</f>
        <v xml:space="preserve">Union College V </v>
      </c>
      <c r="C171" s="64" t="str">
        <f>Roster_Selection_Women!AD150</f>
        <v>11-648885</v>
      </c>
      <c r="D171" s="64" t="str">
        <f>Roster_Selection_Women!AE150</f>
        <v>Laura Head</v>
      </c>
      <c r="E171" s="65"/>
      <c r="F171" s="1" t="str">
        <f>IF(ISERROR(Individual_Scores_Women_Var!E171), " ", IF(Individual_Scores_Women_Var!E171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tr">
        <f>Roster_Selection_Women!AB151&amp;" " &amp; "V "</f>
        <v xml:space="preserve">Union College V </v>
      </c>
      <c r="C172" s="64" t="str">
        <f>Roster_Selection_Women!AD151</f>
        <v>17-10180</v>
      </c>
      <c r="D172" s="64" t="str">
        <f>Roster_Selection_Women!AE151</f>
        <v>Madelynn Napier</v>
      </c>
      <c r="E172" s="65"/>
      <c r="F172" s="1" t="str">
        <f>IF(ISERROR(Individual_Scores_Women_Var!E172), " ", IF(Individual_Scores_Women_Var!E172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tr">
        <f>Roster_Selection_Women!AB152&amp;" " &amp; "V "</f>
        <v xml:space="preserve">Union College V </v>
      </c>
      <c r="C173" s="64" t="str">
        <f>Roster_Selection_Women!AD152</f>
        <v>11-747594</v>
      </c>
      <c r="D173" s="64" t="str">
        <f>Roster_Selection_Women!AE152</f>
        <v>Maya Coleman</v>
      </c>
      <c r="E173" s="65"/>
      <c r="F173" s="1" t="str">
        <f>IF(ISERROR(Individual_Scores_Women_Var!E173), " ", IF(Individual_Scores_Women_Var!E173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tr">
        <f>Roster_Selection_Women!AB153&amp;" " &amp; "V "</f>
        <v xml:space="preserve">Union College V </v>
      </c>
      <c r="C174" s="64" t="str">
        <f>Roster_Selection_Women!AD153</f>
        <v>16-160942</v>
      </c>
      <c r="D174" s="64" t="str">
        <f>Roster_Selection_Women!AE153</f>
        <v>Taylor Booth</v>
      </c>
      <c r="E174" s="65"/>
      <c r="F174" s="1" t="str">
        <f>IF(ISERROR(Individual_Scores_Women_Var!E174), " ", IF(Individual_Scores_Women_Var!E174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tr">
        <f>Roster_Selection_Women!AB154&amp;" " &amp; "V "</f>
        <v xml:space="preserve"> V </v>
      </c>
      <c r="C175" s="64" t="str">
        <f>Roster_Selection_Women!AD154</f>
        <v/>
      </c>
      <c r="D175" s="64" t="str">
        <f>Roster_Selection_Women!AE154</f>
        <v/>
      </c>
      <c r="E175" s="65"/>
      <c r="F175" s="1" t="str">
        <f>IF(ISERROR(Individual_Scores_Women_Var!E175), " ", IF(Individual_Scores_Women_Var!E175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753</v>
      </c>
      <c r="C176" s="66" t="str">
        <f>Individual_Scores_Women_Var!C176</f>
        <v/>
      </c>
      <c r="D176" s="67" t="str">
        <f>Individual_Scores_Women_Var!D176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753</v>
      </c>
      <c r="C177" s="66" t="str">
        <f>Individual_Scores_Women_Var!C177</f>
        <v/>
      </c>
      <c r="D177" s="67" t="str">
        <f>Individual_Scores_Women_Var!D177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753</v>
      </c>
      <c r="C178" s="66" t="str">
        <f>Individual_Scores_Women_Var!C178</f>
        <v/>
      </c>
      <c r="D178" s="67" t="str">
        <f>Individual_Scores_Women_Var!D178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tr">
        <f>Roster_Selection_Women!AB155&amp;" " &amp; "V "</f>
        <v xml:space="preserve">University of the Cumberlands V </v>
      </c>
      <c r="C181" s="64" t="str">
        <f>Roster_Selection_Women!AD155</f>
        <v>8746-34664</v>
      </c>
      <c r="D181" s="64" t="str">
        <f>Roster_Selection_Women!AE155</f>
        <v>Allysen Coryell</v>
      </c>
      <c r="E181" s="65"/>
      <c r="F181" s="1" t="str">
        <f>IF(ISERROR(Individual_Scores_Women_Var!E181), " ", IF(Individual_Scores_Women_Var!E181 = "Yes", "Yes", "  "))</f>
        <v xml:space="preserve">  </v>
      </c>
      <c r="G181" s="24" t="s">
        <v>733</v>
      </c>
      <c r="H181" s="44">
        <v>224</v>
      </c>
      <c r="I181" s="44">
        <v>210</v>
      </c>
      <c r="J181" s="44">
        <v>179</v>
      </c>
      <c r="K181" s="44">
        <v>176</v>
      </c>
      <c r="L181" s="44">
        <v>158</v>
      </c>
      <c r="M181" s="44">
        <v>245</v>
      </c>
      <c r="N181" s="44">
        <v>176</v>
      </c>
      <c r="O181" s="44">
        <v>181</v>
      </c>
      <c r="P181" s="44">
        <v>177</v>
      </c>
      <c r="Q181" s="44">
        <v>202</v>
      </c>
      <c r="R181" s="44">
        <v>153</v>
      </c>
      <c r="S181" s="44">
        <v>216</v>
      </c>
      <c r="T181" s="44">
        <v>174</v>
      </c>
      <c r="U181" s="44">
        <v>167</v>
      </c>
      <c r="V181" s="44">
        <v>158</v>
      </c>
      <c r="W181" s="44">
        <v>169</v>
      </c>
      <c r="X181" s="19">
        <f>SUM(H181:W181)</f>
        <v>2965</v>
      </c>
      <c r="Y181" s="19">
        <f>COUNTIF(H181:W181, "&gt;0" )</f>
        <v>16</v>
      </c>
      <c r="Z181" s="19">
        <f>X181/Y181</f>
        <v>185.3125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tr">
        <f>Roster_Selection_Women!AB156&amp;" " &amp; "V "</f>
        <v xml:space="preserve">University of the Cumberlands V </v>
      </c>
      <c r="C182" s="64" t="str">
        <f>Roster_Selection_Women!AD156</f>
        <v>17-43815</v>
      </c>
      <c r="D182" s="64" t="str">
        <f>Roster_Selection_Women!AE156</f>
        <v>Erika Taylor</v>
      </c>
      <c r="E182" s="65"/>
      <c r="F182" s="1" t="str">
        <f>IF(ISERROR(Individual_Scores_Women_Var!E182), " ", IF(Individual_Scores_Women_Var!E182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tr">
        <f>Roster_Selection_Women!AB157&amp;" " &amp; "V "</f>
        <v xml:space="preserve">University of the Cumberlands V </v>
      </c>
      <c r="C183" s="64" t="str">
        <f>Roster_Selection_Women!AD157</f>
        <v>11-765785</v>
      </c>
      <c r="D183" s="64" t="str">
        <f>Roster_Selection_Women!AE157</f>
        <v>Haleigh Lawwell</v>
      </c>
      <c r="E183" s="65"/>
      <c r="F183" s="1" t="str">
        <f>IF(ISERROR(Individual_Scores_Women_Var!E183), " ", IF(Individual_Scores_Women_Var!E183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tr">
        <f>Roster_Selection_Women!AB158&amp;" " &amp; "V "</f>
        <v xml:space="preserve">University of the Cumberlands V </v>
      </c>
      <c r="C184" s="64" t="str">
        <f>Roster_Selection_Women!AD158</f>
        <v>11-419948</v>
      </c>
      <c r="D184" s="64" t="str">
        <f>Roster_Selection_Women!AE158</f>
        <v>Kerrigan Welch</v>
      </c>
      <c r="E184" s="65"/>
      <c r="F184" s="1" t="str">
        <f>IF(ISERROR(Individual_Scores_Women_Var!E184), " ", IF(Individual_Scores_Women_Var!E184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tr">
        <f>Roster_Selection_Women!AB159&amp;" " &amp; "V "</f>
        <v xml:space="preserve">University of the Cumberlands V </v>
      </c>
      <c r="C185" s="64" t="str">
        <f>Roster_Selection_Women!AD159</f>
        <v>11-406229</v>
      </c>
      <c r="D185" s="64" t="str">
        <f>Roster_Selection_Women!AE159</f>
        <v>Kiara Abanto</v>
      </c>
      <c r="E185" s="65"/>
      <c r="F185" s="1" t="str">
        <f>IF(ISERROR(Individual_Scores_Women_Var!E185), " ", IF(Individual_Scores_Women_Var!E185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tr">
        <f>Roster_Selection_Women!AB160&amp;" " &amp; "V "</f>
        <v xml:space="preserve">University of the Cumberlands V </v>
      </c>
      <c r="C186" s="64" t="str">
        <f>Roster_Selection_Women!AD160</f>
        <v>11-263717</v>
      </c>
      <c r="D186" s="64" t="str">
        <f>Roster_Selection_Women!AE160</f>
        <v>Megan Kelly</v>
      </c>
      <c r="E186" s="65"/>
      <c r="F186" s="1" t="str">
        <f>IF(ISERROR(Individual_Scores_Women_Var!E186), " ", IF(Individual_Scores_Women_Var!E186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tr">
        <f>Roster_Selection_Women!AB161&amp;" " &amp; "V "</f>
        <v xml:space="preserve">University of the Cumberlands V </v>
      </c>
      <c r="C187" s="64" t="str">
        <f>Roster_Selection_Women!AD161</f>
        <v>11-404466</v>
      </c>
      <c r="D187" s="64" t="str">
        <f>Roster_Selection_Women!AE161</f>
        <v>Mickayla Shannon</v>
      </c>
      <c r="E187" s="65"/>
      <c r="F187" s="1" t="str">
        <f>IF(ISERROR(Individual_Scores_Women_Var!E187), " ", IF(Individual_Scores_Women_Var!E187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tr">
        <f>Roster_Selection_Women!AB162&amp;" " &amp; "V "</f>
        <v xml:space="preserve">University of the Cumberlands V </v>
      </c>
      <c r="C188" s="64" t="str">
        <f>Roster_Selection_Women!AD162</f>
        <v>11-166235</v>
      </c>
      <c r="D188" s="64" t="str">
        <f>Roster_Selection_Women!AE162</f>
        <v>ReighAnn Oliphant</v>
      </c>
      <c r="E188" s="65"/>
      <c r="F188" s="1" t="str">
        <f>IF(ISERROR(Individual_Scores_Women_Var!E188), " ", IF(Individual_Scores_Women_Var!E188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754</v>
      </c>
      <c r="C189" s="66" t="str">
        <f>Individual_Scores_Women_Var!C189</f>
        <v/>
      </c>
      <c r="D189" s="67" t="str">
        <f>Individual_Scores_Women_Var!D189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754</v>
      </c>
      <c r="C190" s="66" t="str">
        <f>Individual_Scores_Women_Var!C190</f>
        <v/>
      </c>
      <c r="D190" s="67" t="str">
        <f>Individual_Scores_Women_Var!D190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754</v>
      </c>
      <c r="C191" s="66" t="str">
        <f>Individual_Scores_Women_Var!C191</f>
        <v/>
      </c>
      <c r="D191" s="67" t="str">
        <f>Individual_Scores_Women_Var!D191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756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181:W181 H168:W168 H155:W155 H142:W142 H129:W129 H116:W116 H103:W103 H90:W90 H77:W77 H64:W64 H51:W51 H38:W38 H25:W25" xr:uid="{00000000-0002-0000-08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2021-02-07T18:33:04Z</cp:lastPrinted>
  <dcterms:created xsi:type="dcterms:W3CDTF">2021-02-05T02:07:04Z</dcterms:created>
  <dcterms:modified xsi:type="dcterms:W3CDTF">2021-02-07T18:44:11Z</dcterms:modified>
</cp:coreProperties>
</file>