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2 2 Mid-South Conference/13 - Cincinnati/"/>
    </mc:Choice>
  </mc:AlternateContent>
  <xr:revisionPtr revIDLastSave="0" documentId="8_{31F873A0-0A74-4BD7-A403-2BA4195A386A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Qual_Team_Standings_Men_Var" sheetId="7" r:id="rId7"/>
    <sheet name="Qual_Team_Standings_Men_JV" sheetId="8" r:id="rId8"/>
    <sheet name="Qual_Team_Standings_Women_Var" sheetId="9" r:id="rId9"/>
    <sheet name="Qual_Team_Standings_Women_JV" sheetId="10" r:id="rId10"/>
    <sheet name="Indiv_Combined_Scores_Men" sheetId="11" r:id="rId11"/>
    <sheet name="Indiv_Combined_Scores_Women" sheetId="12" r:id="rId12"/>
  </sheets>
  <externalReferences>
    <externalReference r:id="rId13"/>
    <externalReference r:id="rId14"/>
    <externalReference r:id="rId15"/>
    <externalReference r:id="rId16"/>
  </externalReferences>
  <definedNames>
    <definedName name="_xlnm.Print_Area" localSheetId="10">Indiv_Combined_Scores_Men!$A$1:$R$438</definedName>
    <definedName name="_xlnm.Print_Area" localSheetId="11">Indiv_Combined_Scores_Women!$A$1:$R$328</definedName>
    <definedName name="_xlnm.Print_Area" localSheetId="7">Qual_Team_Standings_Men_JV!$A$36:$D$54</definedName>
    <definedName name="_xlnm.Print_Area" localSheetId="6">Qual_Team_Standings_Men_Var!$A$48:$D$78</definedName>
    <definedName name="_xlnm.Print_Area" localSheetId="9">Qual_Team_Standings_Women_JV!$A$33:$D$48</definedName>
    <definedName name="_xlnm.Print_Area" localSheetId="8">Qual_Team_Standings_Women_Var!$A$41:$D$64</definedName>
    <definedName name="_xlnm.Print_Area" localSheetId="0">Roster_Selection_Men!$A$1:$L$190</definedName>
    <definedName name="_xlnm.Print_Area" localSheetId="1">Roster_Selection_Women!$A$1:$L$190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23" i="12" l="1"/>
  <c r="O324" i="12" s="1"/>
  <c r="N323" i="12"/>
  <c r="N324" i="12" s="1"/>
  <c r="M323" i="12"/>
  <c r="M324" i="12" s="1"/>
  <c r="L323" i="12"/>
  <c r="L324" i="12" s="1"/>
  <c r="K323" i="12"/>
  <c r="K324" i="12" s="1"/>
  <c r="J323" i="12"/>
  <c r="J324" i="12" s="1"/>
  <c r="I323" i="12"/>
  <c r="I324" i="12" s="1"/>
  <c r="H323" i="12"/>
  <c r="H324" i="12" s="1"/>
  <c r="G323" i="12"/>
  <c r="G324" i="12" s="1"/>
  <c r="Q320" i="12"/>
  <c r="R320" i="12" s="1"/>
  <c r="P320" i="12"/>
  <c r="Q319" i="12"/>
  <c r="R319" i="12" s="1"/>
  <c r="P319" i="12"/>
  <c r="Q318" i="12"/>
  <c r="R318" i="12" s="1"/>
  <c r="P318" i="12"/>
  <c r="Q317" i="12"/>
  <c r="R317" i="12" s="1"/>
  <c r="P317" i="12"/>
  <c r="Q316" i="12"/>
  <c r="R316" i="12" s="1"/>
  <c r="P316" i="12"/>
  <c r="Q295" i="12"/>
  <c r="P295" i="12"/>
  <c r="Q122" i="12"/>
  <c r="P122" i="12"/>
  <c r="Q247" i="12"/>
  <c r="P247" i="12"/>
  <c r="Q150" i="12"/>
  <c r="P150" i="12"/>
  <c r="Q217" i="12"/>
  <c r="P217" i="12"/>
  <c r="Q82" i="12"/>
  <c r="P82" i="12"/>
  <c r="Q190" i="12"/>
  <c r="P190" i="12"/>
  <c r="Q59" i="12"/>
  <c r="P59" i="12"/>
  <c r="Q125" i="12"/>
  <c r="P125" i="12"/>
  <c r="Q141" i="12"/>
  <c r="P141" i="12"/>
  <c r="Q280" i="12"/>
  <c r="P280" i="12"/>
  <c r="Q291" i="12"/>
  <c r="P291" i="12"/>
  <c r="Q158" i="12"/>
  <c r="P158" i="12"/>
  <c r="Q67" i="12"/>
  <c r="P67" i="12"/>
  <c r="Q133" i="12"/>
  <c r="P133" i="12"/>
  <c r="Q242" i="12"/>
  <c r="P242" i="12"/>
  <c r="Q200" i="12"/>
  <c r="P200" i="12"/>
  <c r="Q182" i="12"/>
  <c r="P182" i="12"/>
  <c r="Q206" i="12"/>
  <c r="P206" i="12"/>
  <c r="Q188" i="12"/>
  <c r="P188" i="12"/>
  <c r="Q201" i="12"/>
  <c r="P201" i="12"/>
  <c r="Q38" i="12"/>
  <c r="P38" i="12"/>
  <c r="Q140" i="12"/>
  <c r="P140" i="12"/>
  <c r="Q104" i="12"/>
  <c r="P104" i="12"/>
  <c r="Q180" i="12"/>
  <c r="P180" i="12"/>
  <c r="Q270" i="12"/>
  <c r="P270" i="12"/>
  <c r="Q292" i="12"/>
  <c r="P292" i="12"/>
  <c r="Q296" i="12"/>
  <c r="P296" i="12"/>
  <c r="Q100" i="12"/>
  <c r="P100" i="12"/>
  <c r="Q229" i="12"/>
  <c r="P229" i="12"/>
  <c r="Q232" i="12"/>
  <c r="P232" i="12"/>
  <c r="Q279" i="12"/>
  <c r="P279" i="12"/>
  <c r="Q298" i="12"/>
  <c r="P298" i="12"/>
  <c r="Q168" i="12"/>
  <c r="P168" i="12"/>
  <c r="Q35" i="12"/>
  <c r="P35" i="12"/>
  <c r="Q19" i="12"/>
  <c r="P19" i="12"/>
  <c r="Q69" i="12"/>
  <c r="P69" i="12"/>
  <c r="Q167" i="12"/>
  <c r="P167" i="12"/>
  <c r="Q152" i="12"/>
  <c r="P152" i="12"/>
  <c r="Q260" i="12"/>
  <c r="P260" i="12"/>
  <c r="Q75" i="12"/>
  <c r="P75" i="12"/>
  <c r="Q219" i="12"/>
  <c r="P219" i="12"/>
  <c r="Q99" i="12"/>
  <c r="P99" i="12"/>
  <c r="Q186" i="12"/>
  <c r="P186" i="12"/>
  <c r="Q32" i="12"/>
  <c r="P32" i="12"/>
  <c r="Q205" i="12"/>
  <c r="P205" i="12"/>
  <c r="Q138" i="12"/>
  <c r="P138" i="12"/>
  <c r="Q244" i="12"/>
  <c r="P244" i="12"/>
  <c r="Q312" i="12"/>
  <c r="P312" i="12"/>
  <c r="Q15" i="12"/>
  <c r="P15" i="12"/>
  <c r="Q29" i="12"/>
  <c r="P29" i="12"/>
  <c r="Q191" i="12"/>
  <c r="P191" i="12"/>
  <c r="Q28" i="12"/>
  <c r="P28" i="12"/>
  <c r="Q250" i="12"/>
  <c r="P250" i="12"/>
  <c r="Q161" i="12"/>
  <c r="P161" i="12"/>
  <c r="Q96" i="12"/>
  <c r="P96" i="12"/>
  <c r="Q124" i="12"/>
  <c r="P124" i="12"/>
  <c r="Q43" i="12"/>
  <c r="P43" i="12"/>
  <c r="Q181" i="12"/>
  <c r="P181" i="12"/>
  <c r="Q273" i="12"/>
  <c r="P273" i="12"/>
  <c r="Q71" i="12"/>
  <c r="P71" i="12"/>
  <c r="Q120" i="12"/>
  <c r="P120" i="12"/>
  <c r="Q308" i="12"/>
  <c r="P308" i="12"/>
  <c r="Q116" i="12"/>
  <c r="P116" i="12"/>
  <c r="Q207" i="12"/>
  <c r="P207" i="12"/>
  <c r="Q305" i="12"/>
  <c r="P305" i="12"/>
  <c r="Q178" i="12"/>
  <c r="P178" i="12"/>
  <c r="Q163" i="12"/>
  <c r="P163" i="12"/>
  <c r="Q213" i="12"/>
  <c r="P213" i="12"/>
  <c r="Q252" i="12"/>
  <c r="P252" i="12"/>
  <c r="Q197" i="12"/>
  <c r="P197" i="12"/>
  <c r="Q254" i="12"/>
  <c r="P254" i="12"/>
  <c r="Q177" i="12"/>
  <c r="P177" i="12"/>
  <c r="Q89" i="12"/>
  <c r="P89" i="12"/>
  <c r="Q277" i="12"/>
  <c r="P277" i="12"/>
  <c r="Q76" i="12"/>
  <c r="P76" i="12"/>
  <c r="Q121" i="12"/>
  <c r="P121" i="12"/>
  <c r="Q294" i="12"/>
  <c r="P294" i="12"/>
  <c r="Q282" i="12"/>
  <c r="P282" i="12"/>
  <c r="Q245" i="12"/>
  <c r="P245" i="12"/>
  <c r="Q218" i="12"/>
  <c r="P218" i="12"/>
  <c r="Q287" i="12"/>
  <c r="P287" i="12"/>
  <c r="Q44" i="12"/>
  <c r="P44" i="12"/>
  <c r="Q52" i="12"/>
  <c r="P52" i="12"/>
  <c r="Q211" i="12"/>
  <c r="P211" i="12"/>
  <c r="Q175" i="12"/>
  <c r="P175" i="12"/>
  <c r="Q151" i="12"/>
  <c r="P151" i="12"/>
  <c r="Q288" i="12"/>
  <c r="P288" i="12"/>
  <c r="Q30" i="12"/>
  <c r="P30" i="12"/>
  <c r="Q126" i="12"/>
  <c r="P126" i="12"/>
  <c r="Q153" i="12"/>
  <c r="P153" i="12"/>
  <c r="Q230" i="12"/>
  <c r="P230" i="12"/>
  <c r="Q255" i="12"/>
  <c r="P255" i="12"/>
  <c r="Q266" i="12"/>
  <c r="P266" i="12"/>
  <c r="Q105" i="12"/>
  <c r="P105" i="12"/>
  <c r="Q236" i="12"/>
  <c r="P236" i="12"/>
  <c r="Q166" i="12"/>
  <c r="P166" i="12"/>
  <c r="Q264" i="12"/>
  <c r="P264" i="12"/>
  <c r="Q243" i="12"/>
  <c r="P243" i="12"/>
  <c r="Q160" i="12"/>
  <c r="P160" i="12"/>
  <c r="Q304" i="12"/>
  <c r="P304" i="12"/>
  <c r="Q194" i="12"/>
  <c r="P194" i="12"/>
  <c r="Q135" i="12"/>
  <c r="P135" i="12"/>
  <c r="Q144" i="12"/>
  <c r="P144" i="12"/>
  <c r="Q164" i="12"/>
  <c r="P164" i="12"/>
  <c r="Q204" i="12"/>
  <c r="P204" i="12"/>
  <c r="Q93" i="12"/>
  <c r="P93" i="12"/>
  <c r="Q155" i="12"/>
  <c r="P155" i="12"/>
  <c r="Q53" i="12"/>
  <c r="P53" i="12"/>
  <c r="Q91" i="12"/>
  <c r="P91" i="12"/>
  <c r="Q87" i="12"/>
  <c r="P87" i="12"/>
  <c r="Q45" i="12"/>
  <c r="P45" i="12"/>
  <c r="Q42" i="12"/>
  <c r="P42" i="12"/>
  <c r="Q233" i="12"/>
  <c r="P233" i="12"/>
  <c r="Q72" i="12"/>
  <c r="P72" i="12"/>
  <c r="Q248" i="12"/>
  <c r="P248" i="12"/>
  <c r="Q95" i="12"/>
  <c r="P95" i="12"/>
  <c r="Q157" i="12"/>
  <c r="P157" i="12"/>
  <c r="Q176" i="12"/>
  <c r="P176" i="12"/>
  <c r="Q90" i="12"/>
  <c r="P90" i="12"/>
  <c r="Q103" i="12"/>
  <c r="P103" i="12"/>
  <c r="Q115" i="12"/>
  <c r="P115" i="12"/>
  <c r="Q272" i="12"/>
  <c r="P272" i="12"/>
  <c r="Q49" i="12"/>
  <c r="P49" i="12"/>
  <c r="Q92" i="12"/>
  <c r="P92" i="12"/>
  <c r="Q24" i="12"/>
  <c r="P24" i="12"/>
  <c r="Q61" i="12"/>
  <c r="P61" i="12"/>
  <c r="Q309" i="12"/>
  <c r="P309" i="12"/>
  <c r="Q222" i="12"/>
  <c r="P222" i="12"/>
  <c r="Q184" i="12"/>
  <c r="P184" i="12"/>
  <c r="Q259" i="12"/>
  <c r="P259" i="12"/>
  <c r="Q109" i="12"/>
  <c r="P109" i="12"/>
  <c r="Q195" i="12"/>
  <c r="P195" i="12"/>
  <c r="Q101" i="12"/>
  <c r="P101" i="12"/>
  <c r="Q63" i="12"/>
  <c r="P63" i="12"/>
  <c r="Q231" i="12"/>
  <c r="P231" i="12"/>
  <c r="Q139" i="12"/>
  <c r="P139" i="12"/>
  <c r="Q202" i="12"/>
  <c r="P202" i="12"/>
  <c r="Q162" i="12"/>
  <c r="P162" i="12"/>
  <c r="Q143" i="12"/>
  <c r="P143" i="12"/>
  <c r="Q179" i="12"/>
  <c r="P179" i="12"/>
  <c r="Q286" i="12"/>
  <c r="P286" i="12"/>
  <c r="Q210" i="12"/>
  <c r="P210" i="12"/>
  <c r="Q297" i="12"/>
  <c r="P297" i="12"/>
  <c r="Q60" i="12"/>
  <c r="P60" i="12"/>
  <c r="Q240" i="12"/>
  <c r="P240" i="12"/>
  <c r="Q227" i="12"/>
  <c r="P227" i="12"/>
  <c r="Q41" i="12"/>
  <c r="P41" i="12"/>
  <c r="Q110" i="12"/>
  <c r="P110" i="12"/>
  <c r="Q65" i="12"/>
  <c r="P65" i="12"/>
  <c r="Q84" i="12"/>
  <c r="P84" i="12"/>
  <c r="Q81" i="12"/>
  <c r="P81" i="12"/>
  <c r="Q148" i="12"/>
  <c r="P148" i="12"/>
  <c r="Q274" i="12"/>
  <c r="P274" i="12"/>
  <c r="Q306" i="12"/>
  <c r="P306" i="12"/>
  <c r="Q130" i="12"/>
  <c r="P130" i="12"/>
  <c r="Q114" i="12"/>
  <c r="P114" i="12"/>
  <c r="Q26" i="12"/>
  <c r="P26" i="12"/>
  <c r="Q262" i="12"/>
  <c r="P262" i="12"/>
  <c r="Q209" i="12"/>
  <c r="P209" i="12"/>
  <c r="Q102" i="12"/>
  <c r="P102" i="12"/>
  <c r="Q119" i="12"/>
  <c r="P119" i="12"/>
  <c r="Q137" i="12"/>
  <c r="P137" i="12"/>
  <c r="Q283" i="12"/>
  <c r="P283" i="12"/>
  <c r="Q299" i="12"/>
  <c r="P299" i="12"/>
  <c r="Q261" i="12"/>
  <c r="P261" i="12"/>
  <c r="Q199" i="12"/>
  <c r="P199" i="12"/>
  <c r="Q39" i="12"/>
  <c r="P39" i="12"/>
  <c r="Q58" i="12"/>
  <c r="P58" i="12"/>
  <c r="Q16" i="12"/>
  <c r="P16" i="12"/>
  <c r="Q97" i="12"/>
  <c r="P97" i="12"/>
  <c r="Q276" i="12"/>
  <c r="P276" i="12"/>
  <c r="Q62" i="12"/>
  <c r="P62" i="12"/>
  <c r="Q74" i="12"/>
  <c r="P74" i="12"/>
  <c r="Q56" i="12"/>
  <c r="P56" i="12"/>
  <c r="Q285" i="12"/>
  <c r="P285" i="12"/>
  <c r="Q257" i="12"/>
  <c r="P257" i="12"/>
  <c r="Q154" i="12"/>
  <c r="P154" i="12"/>
  <c r="Q234" i="12"/>
  <c r="P234" i="12"/>
  <c r="Q23" i="12"/>
  <c r="P23" i="12"/>
  <c r="Q118" i="12"/>
  <c r="P118" i="12"/>
  <c r="Q85" i="12"/>
  <c r="P85" i="12"/>
  <c r="Q142" i="12"/>
  <c r="P142" i="12"/>
  <c r="Q183" i="12"/>
  <c r="P183" i="12"/>
  <c r="Q300" i="12"/>
  <c r="P300" i="12"/>
  <c r="Q94" i="12"/>
  <c r="P94" i="12"/>
  <c r="Q64" i="12"/>
  <c r="P64" i="12"/>
  <c r="Q278" i="12"/>
  <c r="P278" i="12"/>
  <c r="Q22" i="12"/>
  <c r="P22" i="12"/>
  <c r="Q203" i="12"/>
  <c r="P203" i="12"/>
  <c r="Q265" i="12"/>
  <c r="P265" i="12"/>
  <c r="Q169" i="12"/>
  <c r="P169" i="12"/>
  <c r="Q17" i="12"/>
  <c r="P17" i="12"/>
  <c r="Q275" i="12"/>
  <c r="P275" i="12"/>
  <c r="Q51" i="12"/>
  <c r="P51" i="12"/>
  <c r="Q196" i="12"/>
  <c r="P196" i="12"/>
  <c r="Q189" i="12"/>
  <c r="P189" i="12"/>
  <c r="Q46" i="12"/>
  <c r="P46" i="12"/>
  <c r="Q172" i="12"/>
  <c r="P172" i="12"/>
  <c r="Q36" i="12"/>
  <c r="P36" i="12"/>
  <c r="Q55" i="12"/>
  <c r="P55" i="12"/>
  <c r="Q50" i="12"/>
  <c r="P50" i="12"/>
  <c r="Q311" i="12"/>
  <c r="P311" i="12"/>
  <c r="Q106" i="12"/>
  <c r="P106" i="12"/>
  <c r="Q173" i="12"/>
  <c r="P173" i="12"/>
  <c r="Q228" i="12"/>
  <c r="P228" i="12"/>
  <c r="Q185" i="12"/>
  <c r="P185" i="12"/>
  <c r="Q174" i="12"/>
  <c r="P174" i="12"/>
  <c r="Q284" i="12"/>
  <c r="P284" i="12"/>
  <c r="Q13" i="12"/>
  <c r="P13" i="12"/>
  <c r="Q238" i="12"/>
  <c r="P238" i="12"/>
  <c r="Q251" i="12"/>
  <c r="P251" i="12"/>
  <c r="Q249" i="12"/>
  <c r="P249" i="12"/>
  <c r="Q79" i="12"/>
  <c r="P79" i="12"/>
  <c r="Q80" i="12"/>
  <c r="P80" i="12"/>
  <c r="Q20" i="12"/>
  <c r="P20" i="12"/>
  <c r="Q108" i="12"/>
  <c r="P108" i="12"/>
  <c r="Q134" i="12"/>
  <c r="P134" i="12"/>
  <c r="Q290" i="12"/>
  <c r="P290" i="12"/>
  <c r="Q165" i="12"/>
  <c r="P165" i="12"/>
  <c r="Q18" i="12"/>
  <c r="P18" i="12"/>
  <c r="Q57" i="12"/>
  <c r="P57" i="12"/>
  <c r="Q78" i="12"/>
  <c r="P78" i="12"/>
  <c r="Q149" i="12"/>
  <c r="P149" i="12"/>
  <c r="Q112" i="12"/>
  <c r="P112" i="12"/>
  <c r="Q14" i="12"/>
  <c r="P14" i="12"/>
  <c r="Q193" i="12"/>
  <c r="P193" i="12"/>
  <c r="Q21" i="12"/>
  <c r="P21" i="12"/>
  <c r="Q208" i="12"/>
  <c r="P208" i="12"/>
  <c r="Q34" i="12"/>
  <c r="P34" i="12"/>
  <c r="Q315" i="12"/>
  <c r="P315" i="12"/>
  <c r="Q127" i="12"/>
  <c r="P127" i="12"/>
  <c r="Q221" i="12"/>
  <c r="P221" i="12"/>
  <c r="Q269" i="12"/>
  <c r="P269" i="12"/>
  <c r="Q187" i="12"/>
  <c r="P187" i="12"/>
  <c r="Q224" i="12"/>
  <c r="P224" i="12"/>
  <c r="Q225" i="12"/>
  <c r="P225" i="12"/>
  <c r="Q117" i="12"/>
  <c r="P117" i="12"/>
  <c r="Q98" i="12"/>
  <c r="P98" i="12"/>
  <c r="Q66" i="12"/>
  <c r="P66" i="12"/>
  <c r="Q128" i="12"/>
  <c r="P128" i="12"/>
  <c r="Q303" i="12"/>
  <c r="P303" i="12"/>
  <c r="Q47" i="12"/>
  <c r="P47" i="12"/>
  <c r="Q113" i="12"/>
  <c r="P113" i="12"/>
  <c r="Q73" i="12"/>
  <c r="P73" i="12"/>
  <c r="Q147" i="12"/>
  <c r="P147" i="12"/>
  <c r="Q68" i="12"/>
  <c r="P68" i="12"/>
  <c r="Q111" i="12"/>
  <c r="P111" i="12"/>
  <c r="Q156" i="12"/>
  <c r="P156" i="12"/>
  <c r="Q314" i="12"/>
  <c r="P314" i="12"/>
  <c r="Q313" i="12"/>
  <c r="P313" i="12"/>
  <c r="Q301" i="12"/>
  <c r="P301" i="12"/>
  <c r="Q263" i="12"/>
  <c r="P263" i="12"/>
  <c r="Q146" i="12"/>
  <c r="P146" i="12"/>
  <c r="Q70" i="12"/>
  <c r="P70" i="12"/>
  <c r="Q302" i="12"/>
  <c r="P302" i="12"/>
  <c r="Q220" i="12"/>
  <c r="P220" i="12"/>
  <c r="Q289" i="12"/>
  <c r="P289" i="12"/>
  <c r="Q170" i="12"/>
  <c r="P170" i="12"/>
  <c r="Q171" i="12"/>
  <c r="P171" i="12"/>
  <c r="Q223" i="12"/>
  <c r="P223" i="12"/>
  <c r="Q48" i="12"/>
  <c r="P48" i="12"/>
  <c r="Q33" i="12"/>
  <c r="P33" i="12"/>
  <c r="Q77" i="12"/>
  <c r="P77" i="12"/>
  <c r="Q31" i="12"/>
  <c r="P31" i="12"/>
  <c r="Q307" i="12"/>
  <c r="P307" i="12"/>
  <c r="Q226" i="12"/>
  <c r="P226" i="12"/>
  <c r="Q25" i="12"/>
  <c r="P25" i="12"/>
  <c r="Q212" i="12"/>
  <c r="P212" i="12"/>
  <c r="Q54" i="12"/>
  <c r="P54" i="12"/>
  <c r="Q246" i="12"/>
  <c r="P246" i="12"/>
  <c r="Q88" i="12"/>
  <c r="P88" i="12"/>
  <c r="Q268" i="12"/>
  <c r="P268" i="12"/>
  <c r="Q192" i="12"/>
  <c r="P192" i="12"/>
  <c r="Q235" i="12"/>
  <c r="P235" i="12"/>
  <c r="Q216" i="12"/>
  <c r="P216" i="12"/>
  <c r="Q129" i="12"/>
  <c r="P129" i="12"/>
  <c r="Q267" i="12"/>
  <c r="P267" i="12"/>
  <c r="Q37" i="12"/>
  <c r="P37" i="12"/>
  <c r="Q198" i="12"/>
  <c r="P198" i="12"/>
  <c r="Q215" i="12"/>
  <c r="P215" i="12"/>
  <c r="Q310" i="12"/>
  <c r="P310" i="12"/>
  <c r="Q107" i="12"/>
  <c r="P107" i="12"/>
  <c r="Q123" i="12"/>
  <c r="P123" i="12"/>
  <c r="Q271" i="12"/>
  <c r="P271" i="12"/>
  <c r="Q131" i="12"/>
  <c r="P131" i="12"/>
  <c r="Q40" i="12"/>
  <c r="P40" i="12"/>
  <c r="Q136" i="12"/>
  <c r="P136" i="12"/>
  <c r="Q159" i="12"/>
  <c r="P159" i="12"/>
  <c r="Q214" i="12"/>
  <c r="P214" i="12"/>
  <c r="Q253" i="12"/>
  <c r="P253" i="12"/>
  <c r="Q237" i="12"/>
  <c r="P237" i="12"/>
  <c r="Q241" i="12"/>
  <c r="P241" i="12"/>
  <c r="Q132" i="12"/>
  <c r="P132" i="12"/>
  <c r="Q281" i="12"/>
  <c r="P281" i="12"/>
  <c r="Q86" i="12"/>
  <c r="P86" i="12"/>
  <c r="Q27" i="12"/>
  <c r="P27" i="12"/>
  <c r="Q145" i="12"/>
  <c r="P145" i="12"/>
  <c r="Q239" i="12"/>
  <c r="P239" i="12"/>
  <c r="Q256" i="12"/>
  <c r="P256" i="12"/>
  <c r="Q293" i="12"/>
  <c r="P293" i="12"/>
  <c r="Q83" i="12"/>
  <c r="P83" i="12"/>
  <c r="Q258" i="12"/>
  <c r="P258" i="12"/>
  <c r="O433" i="11"/>
  <c r="O434" i="11" s="1"/>
  <c r="N433" i="11"/>
  <c r="N434" i="11" s="1"/>
  <c r="M433" i="11"/>
  <c r="M434" i="11" s="1"/>
  <c r="L433" i="11"/>
  <c r="L434" i="11" s="1"/>
  <c r="K433" i="11"/>
  <c r="K434" i="11" s="1"/>
  <c r="J433" i="11"/>
  <c r="J434" i="11" s="1"/>
  <c r="I433" i="11"/>
  <c r="I434" i="11" s="1"/>
  <c r="H433" i="11"/>
  <c r="H434" i="11" s="1"/>
  <c r="G433" i="11"/>
  <c r="G434" i="11" s="1"/>
  <c r="Q430" i="11"/>
  <c r="R430" i="11" s="1"/>
  <c r="P430" i="11"/>
  <c r="Q429" i="11"/>
  <c r="R429" i="11" s="1"/>
  <c r="P429" i="11"/>
  <c r="Q428" i="11"/>
  <c r="R428" i="11" s="1"/>
  <c r="P428" i="11"/>
  <c r="Q427" i="11"/>
  <c r="R427" i="11" s="1"/>
  <c r="P427" i="11"/>
  <c r="Q426" i="11"/>
  <c r="R426" i="11" s="1"/>
  <c r="P426" i="11"/>
  <c r="Q425" i="11"/>
  <c r="R425" i="11" s="1"/>
  <c r="P425" i="11"/>
  <c r="Q187" i="11"/>
  <c r="P187" i="11"/>
  <c r="Q25" i="11"/>
  <c r="P25" i="11"/>
  <c r="Q130" i="11"/>
  <c r="P130" i="11"/>
  <c r="Q27" i="11"/>
  <c r="P27" i="11"/>
  <c r="Q263" i="11"/>
  <c r="P263" i="11"/>
  <c r="Q47" i="11"/>
  <c r="P47" i="11"/>
  <c r="Q138" i="11"/>
  <c r="P138" i="11"/>
  <c r="Q298" i="11"/>
  <c r="P298" i="11"/>
  <c r="Q383" i="11"/>
  <c r="P383" i="11"/>
  <c r="Q162" i="11"/>
  <c r="P162" i="11"/>
  <c r="Q290" i="11"/>
  <c r="P290" i="11"/>
  <c r="Q143" i="11"/>
  <c r="P143" i="11"/>
  <c r="Q49" i="11"/>
  <c r="P49" i="11"/>
  <c r="Q172" i="11"/>
  <c r="P172" i="11"/>
  <c r="Q147" i="11"/>
  <c r="P147" i="11"/>
  <c r="Q64" i="11"/>
  <c r="P64" i="11"/>
  <c r="Q163" i="11"/>
  <c r="P163" i="11"/>
  <c r="Q209" i="11"/>
  <c r="P209" i="11"/>
  <c r="Q281" i="11"/>
  <c r="P281" i="11"/>
  <c r="Q119" i="11"/>
  <c r="P119" i="11"/>
  <c r="Q137" i="11"/>
  <c r="P137" i="11"/>
  <c r="Q405" i="11"/>
  <c r="P405" i="11"/>
  <c r="Q413" i="11"/>
  <c r="P413" i="11"/>
  <c r="Q363" i="11"/>
  <c r="P363" i="11"/>
  <c r="Q341" i="11"/>
  <c r="P341" i="11"/>
  <c r="Q86" i="11"/>
  <c r="P86" i="11"/>
  <c r="Q356" i="11"/>
  <c r="P356" i="11"/>
  <c r="Q274" i="11"/>
  <c r="P274" i="11"/>
  <c r="Q376" i="11"/>
  <c r="P376" i="11"/>
  <c r="Q348" i="11"/>
  <c r="P348" i="11"/>
  <c r="Q142" i="11"/>
  <c r="P142" i="11"/>
  <c r="Q282" i="11"/>
  <c r="P282" i="11"/>
  <c r="Q201" i="11"/>
  <c r="P201" i="11"/>
  <c r="Q277" i="11"/>
  <c r="P277" i="11"/>
  <c r="Q153" i="11"/>
  <c r="P153" i="11"/>
  <c r="Q185" i="11"/>
  <c r="P185" i="11"/>
  <c r="Q24" i="11"/>
  <c r="P24" i="11"/>
  <c r="Q180" i="11"/>
  <c r="P180" i="11"/>
  <c r="Q354" i="11"/>
  <c r="P354" i="11"/>
  <c r="Q179" i="11"/>
  <c r="P179" i="11"/>
  <c r="Q316" i="11"/>
  <c r="P316" i="11"/>
  <c r="Q74" i="11"/>
  <c r="P74" i="11"/>
  <c r="Q369" i="11"/>
  <c r="P369" i="11"/>
  <c r="Q155" i="11"/>
  <c r="P155" i="11"/>
  <c r="Q279" i="11"/>
  <c r="P279" i="11"/>
  <c r="Q284" i="11"/>
  <c r="P284" i="11"/>
  <c r="Q128" i="11"/>
  <c r="P128" i="11"/>
  <c r="Q278" i="11"/>
  <c r="P278" i="11"/>
  <c r="Q335" i="11"/>
  <c r="P335" i="11"/>
  <c r="Q206" i="11"/>
  <c r="P206" i="11"/>
  <c r="Q178" i="11"/>
  <c r="P178" i="11"/>
  <c r="Q98" i="11"/>
  <c r="P98" i="11"/>
  <c r="Q99" i="11"/>
  <c r="P99" i="11"/>
  <c r="Q199" i="11"/>
  <c r="P199" i="11"/>
  <c r="Q253" i="11"/>
  <c r="P253" i="11"/>
  <c r="Q176" i="11"/>
  <c r="P176" i="11"/>
  <c r="Q67" i="11"/>
  <c r="P67" i="11"/>
  <c r="Q295" i="11"/>
  <c r="P295" i="11"/>
  <c r="Q118" i="11"/>
  <c r="P118" i="11"/>
  <c r="Q183" i="11"/>
  <c r="P183" i="11"/>
  <c r="Q344" i="11"/>
  <c r="P344" i="11"/>
  <c r="Q286" i="11"/>
  <c r="P286" i="11"/>
  <c r="Q31" i="11"/>
  <c r="P31" i="11"/>
  <c r="Q409" i="11"/>
  <c r="P409" i="11"/>
  <c r="Q260" i="11"/>
  <c r="P260" i="11"/>
  <c r="Q214" i="11"/>
  <c r="P214" i="11"/>
  <c r="Q317" i="11"/>
  <c r="P317" i="11"/>
  <c r="Q378" i="11"/>
  <c r="P378" i="11"/>
  <c r="Q303" i="11"/>
  <c r="P303" i="11"/>
  <c r="Q164" i="11"/>
  <c r="P164" i="11"/>
  <c r="Q299" i="11"/>
  <c r="P299" i="11"/>
  <c r="Q319" i="11"/>
  <c r="P319" i="11"/>
  <c r="Q248" i="11"/>
  <c r="P248" i="11"/>
  <c r="Q95" i="11"/>
  <c r="P95" i="11"/>
  <c r="Q109" i="11"/>
  <c r="P109" i="11"/>
  <c r="Q396" i="11"/>
  <c r="P396" i="11"/>
  <c r="Q173" i="11"/>
  <c r="P173" i="11"/>
  <c r="Q151" i="11"/>
  <c r="P151" i="11"/>
  <c r="Q197" i="11"/>
  <c r="P197" i="11"/>
  <c r="Q48" i="11"/>
  <c r="P48" i="11"/>
  <c r="Q21" i="11"/>
  <c r="P21" i="11"/>
  <c r="Q18" i="11"/>
  <c r="P18" i="11"/>
  <c r="Q388" i="11"/>
  <c r="P388" i="11"/>
  <c r="Q375" i="11"/>
  <c r="P375" i="11"/>
  <c r="Q357" i="11"/>
  <c r="P357" i="11"/>
  <c r="Q170" i="11"/>
  <c r="P170" i="11"/>
  <c r="Q77" i="11"/>
  <c r="P77" i="11"/>
  <c r="Q271" i="11"/>
  <c r="P271" i="11"/>
  <c r="Q166" i="11"/>
  <c r="P166" i="11"/>
  <c r="Q228" i="11"/>
  <c r="P228" i="11"/>
  <c r="Q104" i="11"/>
  <c r="P104" i="11"/>
  <c r="Q328" i="11"/>
  <c r="P328" i="11"/>
  <c r="Q134" i="11"/>
  <c r="P134" i="11"/>
  <c r="Q252" i="11"/>
  <c r="P252" i="11"/>
  <c r="Q297" i="11"/>
  <c r="P297" i="11"/>
  <c r="Q258" i="11"/>
  <c r="P258" i="11"/>
  <c r="Q346" i="11"/>
  <c r="P346" i="11"/>
  <c r="Q326" i="11"/>
  <c r="P326" i="11"/>
  <c r="Q19" i="11"/>
  <c r="P19" i="11"/>
  <c r="Q404" i="11"/>
  <c r="P404" i="11"/>
  <c r="Q283" i="11"/>
  <c r="P283" i="11"/>
  <c r="Q394" i="11"/>
  <c r="P394" i="11"/>
  <c r="Q225" i="11"/>
  <c r="P225" i="11"/>
  <c r="Q55" i="11"/>
  <c r="P55" i="11"/>
  <c r="Q408" i="11"/>
  <c r="P408" i="11"/>
  <c r="Q374" i="11"/>
  <c r="P374" i="11"/>
  <c r="Q296" i="11"/>
  <c r="P296" i="11"/>
  <c r="Q131" i="11"/>
  <c r="P131" i="11"/>
  <c r="Q146" i="11"/>
  <c r="P146" i="11"/>
  <c r="Q100" i="11"/>
  <c r="P100" i="11"/>
  <c r="Q15" i="11"/>
  <c r="P15" i="11"/>
  <c r="Q423" i="11"/>
  <c r="P423" i="11"/>
  <c r="Q414" i="11"/>
  <c r="P414" i="11"/>
  <c r="Q382" i="11"/>
  <c r="P382" i="11"/>
  <c r="Q331" i="11"/>
  <c r="P331" i="11"/>
  <c r="Q177" i="11"/>
  <c r="P177" i="11"/>
  <c r="Q325" i="11"/>
  <c r="P325" i="11"/>
  <c r="Q90" i="11"/>
  <c r="P90" i="11"/>
  <c r="Q160" i="11"/>
  <c r="P160" i="11"/>
  <c r="Q362" i="11"/>
  <c r="P362" i="11"/>
  <c r="Q79" i="11"/>
  <c r="P79" i="11"/>
  <c r="Q313" i="11"/>
  <c r="P313" i="11"/>
  <c r="Q424" i="11"/>
  <c r="P424" i="11"/>
  <c r="Q302" i="11"/>
  <c r="P302" i="11"/>
  <c r="Q339" i="11"/>
  <c r="P339" i="11"/>
  <c r="Q188" i="11"/>
  <c r="P188" i="11"/>
  <c r="Q50" i="11"/>
  <c r="P50" i="11"/>
  <c r="Q238" i="11"/>
  <c r="P238" i="11"/>
  <c r="Q152" i="11"/>
  <c r="P152" i="11"/>
  <c r="Q241" i="11"/>
  <c r="P241" i="11"/>
  <c r="Q33" i="11"/>
  <c r="P33" i="11"/>
  <c r="Q123" i="11"/>
  <c r="P123" i="11"/>
  <c r="Q184" i="11"/>
  <c r="P184" i="11"/>
  <c r="Q198" i="11"/>
  <c r="P198" i="11"/>
  <c r="Q169" i="11"/>
  <c r="P169" i="11"/>
  <c r="Q416" i="11"/>
  <c r="P416" i="11"/>
  <c r="Q234" i="11"/>
  <c r="P234" i="11"/>
  <c r="Q304" i="11"/>
  <c r="P304" i="11"/>
  <c r="Q254" i="11"/>
  <c r="P254" i="11"/>
  <c r="Q223" i="11"/>
  <c r="P223" i="11"/>
  <c r="Q419" i="11"/>
  <c r="P419" i="11"/>
  <c r="Q392" i="11"/>
  <c r="P392" i="11"/>
  <c r="Q410" i="11"/>
  <c r="P410" i="11"/>
  <c r="Q340" i="11"/>
  <c r="P340" i="11"/>
  <c r="Q54" i="11"/>
  <c r="P54" i="11"/>
  <c r="Q347" i="11"/>
  <c r="P347" i="11"/>
  <c r="Q418" i="11"/>
  <c r="P418" i="11"/>
  <c r="Q182" i="11"/>
  <c r="P182" i="11"/>
  <c r="Q337" i="11"/>
  <c r="P337" i="11"/>
  <c r="Q46" i="11"/>
  <c r="P46" i="11"/>
  <c r="Q312" i="11"/>
  <c r="P312" i="11"/>
  <c r="Q114" i="11"/>
  <c r="P114" i="11"/>
  <c r="Q82" i="11"/>
  <c r="P82" i="11"/>
  <c r="Q401" i="11"/>
  <c r="P401" i="11"/>
  <c r="Q352" i="11"/>
  <c r="P352" i="11"/>
  <c r="Q56" i="11"/>
  <c r="P56" i="11"/>
  <c r="Q28" i="11"/>
  <c r="P28" i="11"/>
  <c r="Q370" i="11"/>
  <c r="P370" i="11"/>
  <c r="Q360" i="11"/>
  <c r="P360" i="11"/>
  <c r="Q291" i="11"/>
  <c r="P291" i="11"/>
  <c r="Q395" i="11"/>
  <c r="P395" i="11"/>
  <c r="Q353" i="11"/>
  <c r="P353" i="11"/>
  <c r="Q364" i="11"/>
  <c r="P364" i="11"/>
  <c r="Q204" i="11"/>
  <c r="P204" i="11"/>
  <c r="Q136" i="11"/>
  <c r="P136" i="11"/>
  <c r="Q129" i="11"/>
  <c r="P129" i="11"/>
  <c r="Q320" i="11"/>
  <c r="P320" i="11"/>
  <c r="Q308" i="11"/>
  <c r="P308" i="11"/>
  <c r="Q285" i="11"/>
  <c r="P285" i="11"/>
  <c r="Q14" i="11"/>
  <c r="P14" i="11"/>
  <c r="Q44" i="11"/>
  <c r="P44" i="11"/>
  <c r="Q53" i="11"/>
  <c r="P53" i="11"/>
  <c r="Q272" i="11"/>
  <c r="P272" i="11"/>
  <c r="Q148" i="11"/>
  <c r="P148" i="11"/>
  <c r="Q249" i="11"/>
  <c r="P249" i="11"/>
  <c r="Q244" i="11"/>
  <c r="P244" i="11"/>
  <c r="Q41" i="11"/>
  <c r="P41" i="11"/>
  <c r="Q361" i="11"/>
  <c r="P361" i="11"/>
  <c r="Q221" i="11"/>
  <c r="P221" i="11"/>
  <c r="Q417" i="11"/>
  <c r="P417" i="11"/>
  <c r="Q150" i="11"/>
  <c r="P150" i="11"/>
  <c r="Q231" i="11"/>
  <c r="P231" i="11"/>
  <c r="Q269" i="11"/>
  <c r="P269" i="11"/>
  <c r="Q381" i="11"/>
  <c r="P381" i="11"/>
  <c r="Q384" i="11"/>
  <c r="P384" i="11"/>
  <c r="Q301" i="11"/>
  <c r="P301" i="11"/>
  <c r="Q411" i="11"/>
  <c r="P411" i="11"/>
  <c r="Q257" i="11"/>
  <c r="P257" i="11"/>
  <c r="Q92" i="11"/>
  <c r="P92" i="11"/>
  <c r="Q52" i="11"/>
  <c r="P52" i="11"/>
  <c r="Q240" i="11"/>
  <c r="P240" i="11"/>
  <c r="Q37" i="11"/>
  <c r="P37" i="11"/>
  <c r="Q261" i="11"/>
  <c r="P261" i="11"/>
  <c r="Q349" i="11"/>
  <c r="P349" i="11"/>
  <c r="Q196" i="11"/>
  <c r="P196" i="11"/>
  <c r="Q391" i="11"/>
  <c r="P391" i="11"/>
  <c r="Q372" i="11"/>
  <c r="P372" i="11"/>
  <c r="Q102" i="11"/>
  <c r="P102" i="11"/>
  <c r="Q189" i="11"/>
  <c r="P189" i="11"/>
  <c r="Q171" i="11"/>
  <c r="P171" i="11"/>
  <c r="Q63" i="11"/>
  <c r="P63" i="11"/>
  <c r="Q393" i="11"/>
  <c r="P393" i="11"/>
  <c r="Q406" i="11"/>
  <c r="P406" i="11"/>
  <c r="Q373" i="11"/>
  <c r="P373" i="11"/>
  <c r="Q202" i="11"/>
  <c r="P202" i="11"/>
  <c r="Q355" i="11"/>
  <c r="P355" i="11"/>
  <c r="Q70" i="11"/>
  <c r="P70" i="11"/>
  <c r="Q89" i="11"/>
  <c r="P89" i="11"/>
  <c r="Q101" i="11"/>
  <c r="P101" i="11"/>
  <c r="Q73" i="11"/>
  <c r="P73" i="11"/>
  <c r="Q107" i="11"/>
  <c r="P107" i="11"/>
  <c r="Q22" i="11"/>
  <c r="P22" i="11"/>
  <c r="Q175" i="11"/>
  <c r="P175" i="11"/>
  <c r="Q69" i="11"/>
  <c r="P69" i="11"/>
  <c r="Q350" i="11"/>
  <c r="P350" i="11"/>
  <c r="Q322" i="11"/>
  <c r="P322" i="11"/>
  <c r="Q190" i="11"/>
  <c r="P190" i="11"/>
  <c r="Q334" i="11"/>
  <c r="P334" i="11"/>
  <c r="Q292" i="11"/>
  <c r="P292" i="11"/>
  <c r="Q71" i="11"/>
  <c r="P71" i="11"/>
  <c r="Q51" i="11"/>
  <c r="P51" i="11"/>
  <c r="Q216" i="11"/>
  <c r="P216" i="11"/>
  <c r="Q287" i="11"/>
  <c r="P287" i="11"/>
  <c r="Q132" i="11"/>
  <c r="P132" i="11"/>
  <c r="Q273" i="11"/>
  <c r="P273" i="11"/>
  <c r="Q140" i="11"/>
  <c r="P140" i="11"/>
  <c r="Q117" i="11"/>
  <c r="P117" i="11"/>
  <c r="Q186" i="11"/>
  <c r="P186" i="11"/>
  <c r="Q367" i="11"/>
  <c r="P367" i="11"/>
  <c r="Q154" i="11"/>
  <c r="P154" i="11"/>
  <c r="Q358" i="11"/>
  <c r="P358" i="11"/>
  <c r="Q139" i="11"/>
  <c r="P139" i="11"/>
  <c r="Q422" i="11"/>
  <c r="P422" i="11"/>
  <c r="Q307" i="11"/>
  <c r="P307" i="11"/>
  <c r="Q85" i="11"/>
  <c r="P85" i="11"/>
  <c r="Q43" i="11"/>
  <c r="P43" i="11"/>
  <c r="Q208" i="11"/>
  <c r="P208" i="11"/>
  <c r="Q351" i="11"/>
  <c r="P351" i="11"/>
  <c r="Q342" i="11"/>
  <c r="P342" i="11"/>
  <c r="Q270" i="11"/>
  <c r="P270" i="11"/>
  <c r="Q306" i="11"/>
  <c r="P306" i="11"/>
  <c r="Q213" i="11"/>
  <c r="P213" i="11"/>
  <c r="Q310" i="11"/>
  <c r="P310" i="11"/>
  <c r="Q237" i="11"/>
  <c r="P237" i="11"/>
  <c r="Q26" i="11"/>
  <c r="P26" i="11"/>
  <c r="Q224" i="11"/>
  <c r="P224" i="11"/>
  <c r="Q266" i="11"/>
  <c r="P266" i="11"/>
  <c r="Q275" i="11"/>
  <c r="P275" i="11"/>
  <c r="Q157" i="11"/>
  <c r="P157" i="11"/>
  <c r="Q195" i="11"/>
  <c r="P195" i="11"/>
  <c r="Q265" i="11"/>
  <c r="P265" i="11"/>
  <c r="Q343" i="11"/>
  <c r="P343" i="11"/>
  <c r="Q315" i="11"/>
  <c r="P315" i="11"/>
  <c r="Q211" i="11"/>
  <c r="P211" i="11"/>
  <c r="Q96" i="11"/>
  <c r="P96" i="11"/>
  <c r="Q156" i="11"/>
  <c r="P156" i="11"/>
  <c r="Q236" i="11"/>
  <c r="P236" i="11"/>
  <c r="Q103" i="11"/>
  <c r="P103" i="11"/>
  <c r="Q83" i="11"/>
  <c r="P83" i="11"/>
  <c r="Q32" i="11"/>
  <c r="P32" i="11"/>
  <c r="Q122" i="11"/>
  <c r="P122" i="11"/>
  <c r="Q309" i="11"/>
  <c r="P309" i="11"/>
  <c r="Q385" i="11"/>
  <c r="P385" i="11"/>
  <c r="Q87" i="11"/>
  <c r="P87" i="11"/>
  <c r="Q141" i="11"/>
  <c r="P141" i="11"/>
  <c r="Q280" i="11"/>
  <c r="P280" i="11"/>
  <c r="Q80" i="11"/>
  <c r="P80" i="11"/>
  <c r="Q30" i="11"/>
  <c r="P30" i="11"/>
  <c r="Q72" i="11"/>
  <c r="P72" i="11"/>
  <c r="Q108" i="11"/>
  <c r="P108" i="11"/>
  <c r="Q368" i="11"/>
  <c r="P368" i="11"/>
  <c r="Q371" i="11"/>
  <c r="P371" i="11"/>
  <c r="Q255" i="11"/>
  <c r="P255" i="11"/>
  <c r="Q149" i="11"/>
  <c r="P149" i="11"/>
  <c r="Q379" i="11"/>
  <c r="P379" i="11"/>
  <c r="Q29" i="11"/>
  <c r="P29" i="11"/>
  <c r="Q220" i="11"/>
  <c r="P220" i="11"/>
  <c r="Q399" i="11"/>
  <c r="P399" i="11"/>
  <c r="Q57" i="11"/>
  <c r="P57" i="11"/>
  <c r="Q59" i="11"/>
  <c r="P59" i="11"/>
  <c r="Q239" i="11"/>
  <c r="P239" i="11"/>
  <c r="Q39" i="11"/>
  <c r="P39" i="11"/>
  <c r="Q36" i="11"/>
  <c r="P36" i="11"/>
  <c r="Q20" i="11"/>
  <c r="P20" i="11"/>
  <c r="Q194" i="11"/>
  <c r="P194" i="11"/>
  <c r="Q203" i="11"/>
  <c r="P203" i="11"/>
  <c r="Q268" i="11"/>
  <c r="P268" i="11"/>
  <c r="Q94" i="11"/>
  <c r="P94" i="11"/>
  <c r="Q321" i="11"/>
  <c r="P321" i="11"/>
  <c r="Q219" i="11"/>
  <c r="P219" i="11"/>
  <c r="Q42" i="11"/>
  <c r="P42" i="11"/>
  <c r="Q294" i="11"/>
  <c r="P294" i="11"/>
  <c r="Q60" i="11"/>
  <c r="P60" i="11"/>
  <c r="Q78" i="11"/>
  <c r="P78" i="11"/>
  <c r="Q91" i="11"/>
  <c r="P91" i="11"/>
  <c r="Q210" i="11"/>
  <c r="P210" i="11"/>
  <c r="Q174" i="11"/>
  <c r="P174" i="11"/>
  <c r="Q110" i="11"/>
  <c r="P110" i="11"/>
  <c r="Q293" i="11"/>
  <c r="P293" i="11"/>
  <c r="Q121" i="11"/>
  <c r="P121" i="11"/>
  <c r="Q159" i="11"/>
  <c r="P159" i="11"/>
  <c r="Q106" i="11"/>
  <c r="P106" i="11"/>
  <c r="Q338" i="11"/>
  <c r="P338" i="11"/>
  <c r="Q311" i="11"/>
  <c r="P311" i="11"/>
  <c r="Q420" i="11"/>
  <c r="P420" i="11"/>
  <c r="Q246" i="11"/>
  <c r="P246" i="11"/>
  <c r="Q192" i="11"/>
  <c r="P192" i="11"/>
  <c r="Q247" i="11"/>
  <c r="P247" i="11"/>
  <c r="Q135" i="11"/>
  <c r="P135" i="11"/>
  <c r="Q120" i="11"/>
  <c r="P120" i="11"/>
  <c r="Q193" i="11"/>
  <c r="P193" i="11"/>
  <c r="Q305" i="11"/>
  <c r="P305" i="11"/>
  <c r="Q126" i="11"/>
  <c r="P126" i="11"/>
  <c r="Q158" i="11"/>
  <c r="P158" i="11"/>
  <c r="Q58" i="11"/>
  <c r="P58" i="11"/>
  <c r="Q233" i="11"/>
  <c r="P233" i="11"/>
  <c r="Q127" i="11"/>
  <c r="P127" i="11"/>
  <c r="Q332" i="11"/>
  <c r="P332" i="11"/>
  <c r="Q250" i="11"/>
  <c r="P250" i="11"/>
  <c r="Q84" i="11"/>
  <c r="P84" i="11"/>
  <c r="Q235" i="11"/>
  <c r="P235" i="11"/>
  <c r="Q229" i="11"/>
  <c r="P229" i="11"/>
  <c r="Q68" i="11"/>
  <c r="P68" i="11"/>
  <c r="Q324" i="11"/>
  <c r="P324" i="11"/>
  <c r="Q13" i="11"/>
  <c r="P13" i="11"/>
  <c r="Q243" i="11"/>
  <c r="P243" i="11"/>
  <c r="Q259" i="11"/>
  <c r="P259" i="11"/>
  <c r="Q267" i="11"/>
  <c r="P267" i="11"/>
  <c r="Q242" i="11"/>
  <c r="P242" i="11"/>
  <c r="Q97" i="11"/>
  <c r="P97" i="11"/>
  <c r="Q256" i="11"/>
  <c r="P256" i="11"/>
  <c r="Q380" i="11"/>
  <c r="P380" i="11"/>
  <c r="Q133" i="11"/>
  <c r="P133" i="11"/>
  <c r="Q144" i="11"/>
  <c r="P144" i="11"/>
  <c r="Q245" i="11"/>
  <c r="P245" i="11"/>
  <c r="Q366" i="11"/>
  <c r="P366" i="11"/>
  <c r="Q66" i="11"/>
  <c r="P66" i="11"/>
  <c r="Q116" i="11"/>
  <c r="P116" i="11"/>
  <c r="Q336" i="11"/>
  <c r="P336" i="11"/>
  <c r="Q17" i="11"/>
  <c r="P17" i="11"/>
  <c r="Q415" i="11"/>
  <c r="P415" i="11"/>
  <c r="Q288" i="11"/>
  <c r="P288" i="11"/>
  <c r="Q93" i="11"/>
  <c r="P93" i="11"/>
  <c r="Q76" i="11"/>
  <c r="P76" i="11"/>
  <c r="Q124" i="11"/>
  <c r="P124" i="11"/>
  <c r="Q34" i="11"/>
  <c r="P34" i="11"/>
  <c r="Q105" i="11"/>
  <c r="P105" i="11"/>
  <c r="Q181" i="11"/>
  <c r="P181" i="11"/>
  <c r="Q389" i="11"/>
  <c r="P389" i="11"/>
  <c r="Q407" i="11"/>
  <c r="P407" i="11"/>
  <c r="Q333" i="11"/>
  <c r="P333" i="11"/>
  <c r="Q421" i="11"/>
  <c r="P421" i="11"/>
  <c r="Q402" i="11"/>
  <c r="P402" i="11"/>
  <c r="Q226" i="11"/>
  <c r="P226" i="11"/>
  <c r="Q289" i="11"/>
  <c r="P289" i="11"/>
  <c r="Q262" i="11"/>
  <c r="P262" i="11"/>
  <c r="Q377" i="11"/>
  <c r="P377" i="11"/>
  <c r="Q314" i="11"/>
  <c r="P314" i="11"/>
  <c r="Q168" i="11"/>
  <c r="P168" i="11"/>
  <c r="Q398" i="11"/>
  <c r="P398" i="11"/>
  <c r="Q207" i="11"/>
  <c r="P207" i="11"/>
  <c r="Q400" i="11"/>
  <c r="P400" i="11"/>
  <c r="Q38" i="11"/>
  <c r="P38" i="11"/>
  <c r="Q62" i="11"/>
  <c r="P62" i="11"/>
  <c r="Q111" i="11"/>
  <c r="P111" i="11"/>
  <c r="Q386" i="11"/>
  <c r="P386" i="11"/>
  <c r="Q227" i="11"/>
  <c r="P227" i="11"/>
  <c r="Q232" i="11"/>
  <c r="P232" i="11"/>
  <c r="Q161" i="11"/>
  <c r="P161" i="11"/>
  <c r="Q125" i="11"/>
  <c r="P125" i="11"/>
  <c r="Q88" i="11"/>
  <c r="P88" i="11"/>
  <c r="Q212" i="11"/>
  <c r="P212" i="11"/>
  <c r="Q23" i="11"/>
  <c r="P23" i="11"/>
  <c r="Q112" i="11"/>
  <c r="P112" i="11"/>
  <c r="Q40" i="11"/>
  <c r="P40" i="11"/>
  <c r="Q390" i="11"/>
  <c r="P390" i="11"/>
  <c r="Q145" i="11"/>
  <c r="P145" i="11"/>
  <c r="Q387" i="11"/>
  <c r="P387" i="11"/>
  <c r="Q218" i="11"/>
  <c r="P218" i="11"/>
  <c r="Q300" i="11"/>
  <c r="P300" i="11"/>
  <c r="Q318" i="11"/>
  <c r="P318" i="11"/>
  <c r="Q323" i="11"/>
  <c r="P323" i="11"/>
  <c r="Q327" i="11"/>
  <c r="P327" i="11"/>
  <c r="Q191" i="11"/>
  <c r="P191" i="11"/>
  <c r="Q65" i="11"/>
  <c r="P65" i="11"/>
  <c r="Q115" i="11"/>
  <c r="P115" i="11"/>
  <c r="Q230" i="11"/>
  <c r="P230" i="11"/>
  <c r="Q215" i="11"/>
  <c r="P215" i="11"/>
  <c r="Q251" i="11"/>
  <c r="P251" i="11"/>
  <c r="Q412" i="11"/>
  <c r="P412" i="11"/>
  <c r="Q222" i="11"/>
  <c r="P222" i="11"/>
  <c r="Q35" i="11"/>
  <c r="P35" i="11"/>
  <c r="Q200" i="11"/>
  <c r="P200" i="11"/>
  <c r="Q113" i="11"/>
  <c r="P113" i="11"/>
  <c r="Q329" i="11"/>
  <c r="P329" i="11"/>
  <c r="Q167" i="11"/>
  <c r="P167" i="11"/>
  <c r="Q397" i="11"/>
  <c r="P397" i="11"/>
  <c r="Q205" i="11"/>
  <c r="P205" i="11"/>
  <c r="Q276" i="11"/>
  <c r="P276" i="11"/>
  <c r="Q345" i="11"/>
  <c r="P345" i="11"/>
  <c r="Q45" i="11"/>
  <c r="P45" i="11"/>
  <c r="Q81" i="11"/>
  <c r="P81" i="11"/>
  <c r="Q61" i="11"/>
  <c r="P61" i="11"/>
  <c r="Q403" i="11"/>
  <c r="P403" i="11"/>
  <c r="Q165" i="11"/>
  <c r="P165" i="11"/>
  <c r="Q75" i="11"/>
  <c r="P75" i="11"/>
  <c r="Q330" i="11"/>
  <c r="P330" i="11"/>
  <c r="Q217" i="11"/>
  <c r="P217" i="11"/>
  <c r="Q365" i="11"/>
  <c r="P365" i="11"/>
  <c r="Q16" i="11"/>
  <c r="P16" i="11"/>
  <c r="Q359" i="11"/>
  <c r="P359" i="11"/>
  <c r="Q264" i="11"/>
  <c r="P264" i="11"/>
  <c r="B47" i="10"/>
  <c r="B46" i="10"/>
  <c r="B45" i="10"/>
  <c r="B44" i="10"/>
  <c r="B43" i="10"/>
  <c r="B42" i="10"/>
  <c r="B41" i="10"/>
  <c r="B40" i="10"/>
  <c r="B39" i="10"/>
  <c r="B38" i="10"/>
  <c r="L32" i="10"/>
  <c r="K32" i="10"/>
  <c r="J32" i="10"/>
  <c r="I32" i="10"/>
  <c r="H32" i="10"/>
  <c r="G32" i="10"/>
  <c r="F32" i="10"/>
  <c r="E32" i="10"/>
  <c r="D32" i="10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L40" i="9"/>
  <c r="K40" i="9"/>
  <c r="J40" i="9"/>
  <c r="I40" i="9"/>
  <c r="H40" i="9"/>
  <c r="G40" i="9"/>
  <c r="F40" i="9"/>
  <c r="E40" i="9"/>
  <c r="D40" i="9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L35" i="8"/>
  <c r="K35" i="8"/>
  <c r="J35" i="8"/>
  <c r="I35" i="8"/>
  <c r="H35" i="8"/>
  <c r="G35" i="8"/>
  <c r="F35" i="8"/>
  <c r="E35" i="8"/>
  <c r="D35" i="8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L47" i="7"/>
  <c r="K47" i="7"/>
  <c r="J47" i="7"/>
  <c r="I47" i="7"/>
  <c r="H47" i="7"/>
  <c r="G47" i="7"/>
  <c r="F47" i="7"/>
  <c r="E47" i="7"/>
  <c r="D47" i="7"/>
  <c r="O140" i="6"/>
  <c r="L18" i="10" s="1"/>
  <c r="N140" i="6"/>
  <c r="K18" i="10" s="1"/>
  <c r="M140" i="6"/>
  <c r="J18" i="10" s="1"/>
  <c r="L140" i="6"/>
  <c r="I18" i="10" s="1"/>
  <c r="K140" i="6"/>
  <c r="H18" i="10" s="1"/>
  <c r="J140" i="6"/>
  <c r="G18" i="10" s="1"/>
  <c r="I140" i="6"/>
  <c r="F18" i="10" s="1"/>
  <c r="H140" i="6"/>
  <c r="E18" i="10" s="1"/>
  <c r="G140" i="6"/>
  <c r="D18" i="10" s="1"/>
  <c r="Q139" i="6"/>
  <c r="R139" i="6" s="1"/>
  <c r="P139" i="6"/>
  <c r="Q138" i="6"/>
  <c r="R138" i="6" s="1"/>
  <c r="P138" i="6"/>
  <c r="R137" i="6"/>
  <c r="Q137" i="6"/>
  <c r="P137" i="6"/>
  <c r="Q136" i="6"/>
  <c r="R136" i="6" s="1"/>
  <c r="P136" i="6"/>
  <c r="F136" i="6"/>
  <c r="Q135" i="6"/>
  <c r="R135" i="6" s="1"/>
  <c r="P135" i="6"/>
  <c r="F135" i="6"/>
  <c r="Q134" i="6"/>
  <c r="P134" i="6"/>
  <c r="F134" i="6"/>
  <c r="Q133" i="6"/>
  <c r="P133" i="6"/>
  <c r="F133" i="6"/>
  <c r="Q132" i="6"/>
  <c r="P132" i="6"/>
  <c r="F132" i="6"/>
  <c r="Q131" i="6"/>
  <c r="P131" i="6"/>
  <c r="F131" i="6"/>
  <c r="Q130" i="6"/>
  <c r="P130" i="6"/>
  <c r="F130" i="6"/>
  <c r="Q129" i="6"/>
  <c r="P129" i="6"/>
  <c r="F129" i="6"/>
  <c r="O127" i="6"/>
  <c r="L19" i="10" s="1"/>
  <c r="N127" i="6"/>
  <c r="K19" i="10" s="1"/>
  <c r="M127" i="6"/>
  <c r="J19" i="10" s="1"/>
  <c r="L127" i="6"/>
  <c r="I19" i="10" s="1"/>
  <c r="K127" i="6"/>
  <c r="H19" i="10" s="1"/>
  <c r="J127" i="6"/>
  <c r="G19" i="10" s="1"/>
  <c r="I127" i="6"/>
  <c r="F19" i="10" s="1"/>
  <c r="H127" i="6"/>
  <c r="E19" i="10" s="1"/>
  <c r="G127" i="6"/>
  <c r="D19" i="10" s="1"/>
  <c r="R126" i="6"/>
  <c r="Q126" i="6"/>
  <c r="P126" i="6"/>
  <c r="R125" i="6"/>
  <c r="Q125" i="6"/>
  <c r="P125" i="6"/>
  <c r="Q124" i="6"/>
  <c r="R124" i="6" s="1"/>
  <c r="P124" i="6"/>
  <c r="Q123" i="6"/>
  <c r="R123" i="6" s="1"/>
  <c r="P123" i="6"/>
  <c r="F123" i="6"/>
  <c r="R122" i="6"/>
  <c r="Q122" i="6"/>
  <c r="P122" i="6"/>
  <c r="F122" i="6"/>
  <c r="Q121" i="6"/>
  <c r="R121" i="6" s="1"/>
  <c r="P121" i="6"/>
  <c r="F121" i="6"/>
  <c r="Q120" i="6"/>
  <c r="P120" i="6"/>
  <c r="F120" i="6"/>
  <c r="Q119" i="6"/>
  <c r="P119" i="6"/>
  <c r="F119" i="6"/>
  <c r="Q118" i="6"/>
  <c r="P118" i="6"/>
  <c r="F118" i="6"/>
  <c r="Q117" i="6"/>
  <c r="P117" i="6"/>
  <c r="F117" i="6"/>
  <c r="Q116" i="6"/>
  <c r="P116" i="6"/>
  <c r="F116" i="6"/>
  <c r="O114" i="6"/>
  <c r="L13" i="10" s="1"/>
  <c r="N114" i="6"/>
  <c r="K13" i="10" s="1"/>
  <c r="M114" i="6"/>
  <c r="J13" i="10" s="1"/>
  <c r="L114" i="6"/>
  <c r="I13" i="10" s="1"/>
  <c r="K114" i="6"/>
  <c r="H13" i="10" s="1"/>
  <c r="J114" i="6"/>
  <c r="G13" i="10" s="1"/>
  <c r="I114" i="6"/>
  <c r="F13" i="10" s="1"/>
  <c r="H114" i="6"/>
  <c r="E13" i="10" s="1"/>
  <c r="G114" i="6"/>
  <c r="D13" i="10" s="1"/>
  <c r="Q113" i="6"/>
  <c r="R113" i="6" s="1"/>
  <c r="P113" i="6"/>
  <c r="Q112" i="6"/>
  <c r="R112" i="6" s="1"/>
  <c r="P112" i="6"/>
  <c r="Q111" i="6"/>
  <c r="R111" i="6" s="1"/>
  <c r="P111" i="6"/>
  <c r="Q110" i="6"/>
  <c r="R110" i="6" s="1"/>
  <c r="P110" i="6"/>
  <c r="F110" i="6"/>
  <c r="Q109" i="6"/>
  <c r="P109" i="6"/>
  <c r="F109" i="6"/>
  <c r="Q108" i="6"/>
  <c r="P108" i="6"/>
  <c r="F108" i="6"/>
  <c r="Q107" i="6"/>
  <c r="P107" i="6"/>
  <c r="F107" i="6"/>
  <c r="Q106" i="6"/>
  <c r="P106" i="6"/>
  <c r="F106" i="6"/>
  <c r="Q105" i="6"/>
  <c r="P105" i="6"/>
  <c r="F105" i="6"/>
  <c r="Q104" i="6"/>
  <c r="R104" i="6" s="1"/>
  <c r="P104" i="6"/>
  <c r="F104" i="6"/>
  <c r="Q103" i="6"/>
  <c r="P103" i="6"/>
  <c r="F103" i="6"/>
  <c r="O101" i="6"/>
  <c r="L12" i="10" s="1"/>
  <c r="N101" i="6"/>
  <c r="K12" i="10" s="1"/>
  <c r="M101" i="6"/>
  <c r="J12" i="10" s="1"/>
  <c r="L101" i="6"/>
  <c r="I12" i="10" s="1"/>
  <c r="K101" i="6"/>
  <c r="H12" i="10" s="1"/>
  <c r="J101" i="6"/>
  <c r="G12" i="10" s="1"/>
  <c r="I101" i="6"/>
  <c r="F12" i="10" s="1"/>
  <c r="H101" i="6"/>
  <c r="E12" i="10" s="1"/>
  <c r="G101" i="6"/>
  <c r="D12" i="10" s="1"/>
  <c r="Q100" i="6"/>
  <c r="R100" i="6" s="1"/>
  <c r="P100" i="6"/>
  <c r="Q99" i="6"/>
  <c r="R99" i="6" s="1"/>
  <c r="P99" i="6"/>
  <c r="R98" i="6"/>
  <c r="Q98" i="6"/>
  <c r="P98" i="6"/>
  <c r="Q97" i="6"/>
  <c r="R97" i="6" s="1"/>
  <c r="P97" i="6"/>
  <c r="F97" i="6"/>
  <c r="Q96" i="6"/>
  <c r="P96" i="6"/>
  <c r="F96" i="6"/>
  <c r="Q95" i="6"/>
  <c r="P95" i="6"/>
  <c r="F95" i="6"/>
  <c r="Q94" i="6"/>
  <c r="P94" i="6"/>
  <c r="F94" i="6"/>
  <c r="Q93" i="6"/>
  <c r="P93" i="6"/>
  <c r="F93" i="6"/>
  <c r="Q92" i="6"/>
  <c r="P92" i="6"/>
  <c r="F92" i="6"/>
  <c r="Q91" i="6"/>
  <c r="R91" i="6" s="1"/>
  <c r="P91" i="6"/>
  <c r="F91" i="6"/>
  <c r="Q90" i="6"/>
  <c r="P90" i="6"/>
  <c r="F90" i="6"/>
  <c r="O88" i="6"/>
  <c r="L14" i="10" s="1"/>
  <c r="N88" i="6"/>
  <c r="K14" i="10" s="1"/>
  <c r="M88" i="6"/>
  <c r="J14" i="10" s="1"/>
  <c r="L88" i="6"/>
  <c r="I14" i="10" s="1"/>
  <c r="K88" i="6"/>
  <c r="H14" i="10" s="1"/>
  <c r="J88" i="6"/>
  <c r="G14" i="10" s="1"/>
  <c r="I88" i="6"/>
  <c r="F14" i="10" s="1"/>
  <c r="H88" i="6"/>
  <c r="E14" i="10" s="1"/>
  <c r="G88" i="6"/>
  <c r="D14" i="10" s="1"/>
  <c r="Q87" i="6"/>
  <c r="R87" i="6" s="1"/>
  <c r="P87" i="6"/>
  <c r="Q86" i="6"/>
  <c r="R86" i="6" s="1"/>
  <c r="P86" i="6"/>
  <c r="Q85" i="6"/>
  <c r="R85" i="6" s="1"/>
  <c r="P85" i="6"/>
  <c r="Q84" i="6"/>
  <c r="R84" i="6" s="1"/>
  <c r="P84" i="6"/>
  <c r="F84" i="6"/>
  <c r="Q83" i="6"/>
  <c r="R83" i="6" s="1"/>
  <c r="P83" i="6"/>
  <c r="F83" i="6"/>
  <c r="Q82" i="6"/>
  <c r="P82" i="6"/>
  <c r="F82" i="6"/>
  <c r="Q81" i="6"/>
  <c r="P81" i="6"/>
  <c r="F81" i="6"/>
  <c r="Q80" i="6"/>
  <c r="P80" i="6"/>
  <c r="F80" i="6"/>
  <c r="Q79" i="6"/>
  <c r="P79" i="6"/>
  <c r="F79" i="6"/>
  <c r="Q78" i="6"/>
  <c r="P78" i="6"/>
  <c r="F78" i="6"/>
  <c r="Q77" i="6"/>
  <c r="P77" i="6"/>
  <c r="F77" i="6"/>
  <c r="O75" i="6"/>
  <c r="L16" i="10" s="1"/>
  <c r="N75" i="6"/>
  <c r="K16" i="10" s="1"/>
  <c r="M75" i="6"/>
  <c r="J16" i="10" s="1"/>
  <c r="L75" i="6"/>
  <c r="I16" i="10" s="1"/>
  <c r="K75" i="6"/>
  <c r="H16" i="10" s="1"/>
  <c r="J75" i="6"/>
  <c r="G16" i="10" s="1"/>
  <c r="I75" i="6"/>
  <c r="F16" i="10" s="1"/>
  <c r="H75" i="6"/>
  <c r="E16" i="10" s="1"/>
  <c r="G75" i="6"/>
  <c r="D16" i="10" s="1"/>
  <c r="Q74" i="6"/>
  <c r="R74" i="6" s="1"/>
  <c r="P74" i="6"/>
  <c r="Q73" i="6"/>
  <c r="R73" i="6" s="1"/>
  <c r="P73" i="6"/>
  <c r="Q72" i="6"/>
  <c r="R72" i="6" s="1"/>
  <c r="P72" i="6"/>
  <c r="Q71" i="6"/>
  <c r="R71" i="6" s="1"/>
  <c r="P71" i="6"/>
  <c r="F71" i="6"/>
  <c r="Q70" i="6"/>
  <c r="P70" i="6"/>
  <c r="F70" i="6"/>
  <c r="Q69" i="6"/>
  <c r="P69" i="6"/>
  <c r="F69" i="6"/>
  <c r="Q68" i="6"/>
  <c r="P68" i="6"/>
  <c r="F68" i="6"/>
  <c r="Q67" i="6"/>
  <c r="P67" i="6"/>
  <c r="F67" i="6"/>
  <c r="Q66" i="6"/>
  <c r="P66" i="6"/>
  <c r="F66" i="6"/>
  <c r="Q65" i="6"/>
  <c r="P65" i="6"/>
  <c r="F65" i="6"/>
  <c r="Q64" i="6"/>
  <c r="P64" i="6"/>
  <c r="F64" i="6"/>
  <c r="O62" i="6"/>
  <c r="L21" i="10" s="1"/>
  <c r="N62" i="6"/>
  <c r="K21" i="10" s="1"/>
  <c r="M62" i="6"/>
  <c r="J21" i="10" s="1"/>
  <c r="L62" i="6"/>
  <c r="I21" i="10" s="1"/>
  <c r="K62" i="6"/>
  <c r="H21" i="10" s="1"/>
  <c r="J62" i="6"/>
  <c r="G21" i="10" s="1"/>
  <c r="I62" i="6"/>
  <c r="F21" i="10" s="1"/>
  <c r="H62" i="6"/>
  <c r="E21" i="10" s="1"/>
  <c r="G62" i="6"/>
  <c r="D21" i="10" s="1"/>
  <c r="Q61" i="6"/>
  <c r="R61" i="6" s="1"/>
  <c r="P61" i="6"/>
  <c r="Q60" i="6"/>
  <c r="R60" i="6" s="1"/>
  <c r="P60" i="6"/>
  <c r="Q59" i="6"/>
  <c r="R59" i="6" s="1"/>
  <c r="P59" i="6"/>
  <c r="Q58" i="6"/>
  <c r="R58" i="6" s="1"/>
  <c r="P58" i="6"/>
  <c r="F58" i="6"/>
  <c r="Q57" i="6"/>
  <c r="R57" i="6" s="1"/>
  <c r="P57" i="6"/>
  <c r="F57" i="6"/>
  <c r="Q56" i="6"/>
  <c r="R56" i="6" s="1"/>
  <c r="P56" i="6"/>
  <c r="F56" i="6"/>
  <c r="Q55" i="6"/>
  <c r="R55" i="6" s="1"/>
  <c r="P55" i="6"/>
  <c r="F55" i="6"/>
  <c r="Q54" i="6"/>
  <c r="R54" i="6" s="1"/>
  <c r="P54" i="6"/>
  <c r="F54" i="6"/>
  <c r="Q53" i="6"/>
  <c r="R53" i="6" s="1"/>
  <c r="P53" i="6"/>
  <c r="F53" i="6"/>
  <c r="Q52" i="6"/>
  <c r="R52" i="6" s="1"/>
  <c r="P52" i="6"/>
  <c r="F52" i="6"/>
  <c r="R51" i="6"/>
  <c r="Q51" i="6"/>
  <c r="P51" i="6"/>
  <c r="F51" i="6"/>
  <c r="O49" i="6"/>
  <c r="L20" i="10" s="1"/>
  <c r="N49" i="6"/>
  <c r="K20" i="10" s="1"/>
  <c r="M49" i="6"/>
  <c r="J20" i="10" s="1"/>
  <c r="L49" i="6"/>
  <c r="I20" i="10" s="1"/>
  <c r="K49" i="6"/>
  <c r="H20" i="10" s="1"/>
  <c r="J49" i="6"/>
  <c r="G20" i="10" s="1"/>
  <c r="I49" i="6"/>
  <c r="F20" i="10" s="1"/>
  <c r="H49" i="6"/>
  <c r="E20" i="10" s="1"/>
  <c r="G49" i="6"/>
  <c r="D20" i="10" s="1"/>
  <c r="Q48" i="6"/>
  <c r="R48" i="6" s="1"/>
  <c r="P48" i="6"/>
  <c r="Q47" i="6"/>
  <c r="R47" i="6" s="1"/>
  <c r="P47" i="6"/>
  <c r="R46" i="6"/>
  <c r="Q46" i="6"/>
  <c r="P46" i="6"/>
  <c r="Q45" i="6"/>
  <c r="R45" i="6" s="1"/>
  <c r="P45" i="6"/>
  <c r="F45" i="6"/>
  <c r="Q44" i="6"/>
  <c r="R44" i="6" s="1"/>
  <c r="P44" i="6"/>
  <c r="F44" i="6"/>
  <c r="Q43" i="6"/>
  <c r="R43" i="6" s="1"/>
  <c r="P43" i="6"/>
  <c r="F43" i="6"/>
  <c r="Q42" i="6"/>
  <c r="R42" i="6" s="1"/>
  <c r="P42" i="6"/>
  <c r="P49" i="6" s="1"/>
  <c r="F42" i="6"/>
  <c r="Q41" i="6"/>
  <c r="R41" i="6" s="1"/>
  <c r="P41" i="6"/>
  <c r="F41" i="6"/>
  <c r="Q40" i="6"/>
  <c r="R40" i="6" s="1"/>
  <c r="P40" i="6"/>
  <c r="F40" i="6"/>
  <c r="R39" i="6"/>
  <c r="Q39" i="6"/>
  <c r="P39" i="6"/>
  <c r="F39" i="6"/>
  <c r="Q38" i="6"/>
  <c r="P38" i="6"/>
  <c r="F38" i="6"/>
  <c r="O36" i="6"/>
  <c r="L15" i="10" s="1"/>
  <c r="N36" i="6"/>
  <c r="K15" i="10" s="1"/>
  <c r="M36" i="6"/>
  <c r="J15" i="10" s="1"/>
  <c r="L36" i="6"/>
  <c r="I15" i="10" s="1"/>
  <c r="K36" i="6"/>
  <c r="H15" i="10" s="1"/>
  <c r="J36" i="6"/>
  <c r="G15" i="10" s="1"/>
  <c r="I36" i="6"/>
  <c r="F15" i="10" s="1"/>
  <c r="H36" i="6"/>
  <c r="E15" i="10" s="1"/>
  <c r="G36" i="6"/>
  <c r="D15" i="10" s="1"/>
  <c r="Q35" i="6"/>
  <c r="R35" i="6" s="1"/>
  <c r="P35" i="6"/>
  <c r="Q34" i="6"/>
  <c r="R34" i="6" s="1"/>
  <c r="P34" i="6"/>
  <c r="Q33" i="6"/>
  <c r="R33" i="6" s="1"/>
  <c r="P33" i="6"/>
  <c r="Q32" i="6"/>
  <c r="R32" i="6" s="1"/>
  <c r="P32" i="6"/>
  <c r="F32" i="6"/>
  <c r="Q31" i="6"/>
  <c r="R31" i="6" s="1"/>
  <c r="P31" i="6"/>
  <c r="F31" i="6"/>
  <c r="R30" i="6"/>
  <c r="Q30" i="6"/>
  <c r="P30" i="6"/>
  <c r="F30" i="6"/>
  <c r="Q29" i="6"/>
  <c r="P29" i="6"/>
  <c r="F29" i="6"/>
  <c r="Q28" i="6"/>
  <c r="P28" i="6"/>
  <c r="F28" i="6"/>
  <c r="Q27" i="6"/>
  <c r="P27" i="6"/>
  <c r="F27" i="6"/>
  <c r="Q26" i="6"/>
  <c r="P26" i="6"/>
  <c r="F26" i="6"/>
  <c r="Q25" i="6"/>
  <c r="P25" i="6"/>
  <c r="F25" i="6"/>
  <c r="O23" i="6"/>
  <c r="N23" i="6"/>
  <c r="M23" i="6"/>
  <c r="J17" i="10" s="1"/>
  <c r="L23" i="6"/>
  <c r="K23" i="6"/>
  <c r="J23" i="6"/>
  <c r="G17" i="10" s="1"/>
  <c r="I23" i="6"/>
  <c r="F17" i="10" s="1"/>
  <c r="H23" i="6"/>
  <c r="G23" i="6"/>
  <c r="Q22" i="6"/>
  <c r="R22" i="6" s="1"/>
  <c r="P22" i="6"/>
  <c r="Q21" i="6"/>
  <c r="R21" i="6" s="1"/>
  <c r="P21" i="6"/>
  <c r="R20" i="6"/>
  <c r="Q20" i="6"/>
  <c r="P20" i="6"/>
  <c r="Q19" i="6"/>
  <c r="R19" i="6" s="1"/>
  <c r="P19" i="6"/>
  <c r="F19" i="6"/>
  <c r="Q18" i="6"/>
  <c r="R18" i="6" s="1"/>
  <c r="P18" i="6"/>
  <c r="F18" i="6"/>
  <c r="Q17" i="6"/>
  <c r="P17" i="6"/>
  <c r="F17" i="6"/>
  <c r="Q16" i="6"/>
  <c r="P16" i="6"/>
  <c r="F16" i="6"/>
  <c r="Q15" i="6"/>
  <c r="P15" i="6"/>
  <c r="F15" i="6"/>
  <c r="Q14" i="6"/>
  <c r="P14" i="6"/>
  <c r="F14" i="6"/>
  <c r="Q13" i="6"/>
  <c r="P13" i="6"/>
  <c r="F13" i="6"/>
  <c r="Q12" i="6"/>
  <c r="P12" i="6"/>
  <c r="F12" i="6"/>
  <c r="O244" i="5"/>
  <c r="L14" i="9" s="1"/>
  <c r="N244" i="5"/>
  <c r="K14" i="9" s="1"/>
  <c r="M244" i="5"/>
  <c r="J14" i="9" s="1"/>
  <c r="L244" i="5"/>
  <c r="I14" i="9" s="1"/>
  <c r="K244" i="5"/>
  <c r="H14" i="9" s="1"/>
  <c r="J244" i="5"/>
  <c r="G14" i="9" s="1"/>
  <c r="I244" i="5"/>
  <c r="F14" i="9" s="1"/>
  <c r="H244" i="5"/>
  <c r="E14" i="9" s="1"/>
  <c r="G244" i="5"/>
  <c r="D14" i="9" s="1"/>
  <c r="R243" i="5"/>
  <c r="Q243" i="5"/>
  <c r="P243" i="5"/>
  <c r="R242" i="5"/>
  <c r="Q242" i="5"/>
  <c r="P242" i="5"/>
  <c r="Q241" i="5"/>
  <c r="R241" i="5" s="1"/>
  <c r="P241" i="5"/>
  <c r="Q240" i="5"/>
  <c r="R240" i="5" s="1"/>
  <c r="P240" i="5"/>
  <c r="F240" i="5"/>
  <c r="R239" i="5"/>
  <c r="Q239" i="5"/>
  <c r="P239" i="5"/>
  <c r="F239" i="5"/>
  <c r="Q238" i="5"/>
  <c r="P238" i="5"/>
  <c r="F238" i="5"/>
  <c r="Q237" i="5"/>
  <c r="P237" i="5"/>
  <c r="F237" i="5"/>
  <c r="Q236" i="5"/>
  <c r="R236" i="5" s="1"/>
  <c r="P236" i="5"/>
  <c r="F236" i="5"/>
  <c r="Q235" i="5"/>
  <c r="P235" i="5"/>
  <c r="F235" i="5"/>
  <c r="Q234" i="5"/>
  <c r="P234" i="5"/>
  <c r="F234" i="5"/>
  <c r="Q233" i="5"/>
  <c r="P233" i="5"/>
  <c r="F233" i="5"/>
  <c r="O231" i="5"/>
  <c r="L20" i="9" s="1"/>
  <c r="N231" i="5"/>
  <c r="K20" i="9" s="1"/>
  <c r="M231" i="5"/>
  <c r="J20" i="9" s="1"/>
  <c r="L231" i="5"/>
  <c r="I20" i="9" s="1"/>
  <c r="K231" i="5"/>
  <c r="H20" i="9" s="1"/>
  <c r="J231" i="5"/>
  <c r="G20" i="9" s="1"/>
  <c r="I231" i="5"/>
  <c r="F20" i="9" s="1"/>
  <c r="H231" i="5"/>
  <c r="E20" i="9" s="1"/>
  <c r="G231" i="5"/>
  <c r="D20" i="9" s="1"/>
  <c r="R230" i="5"/>
  <c r="Q230" i="5"/>
  <c r="P230" i="5"/>
  <c r="Q229" i="5"/>
  <c r="R229" i="5" s="1"/>
  <c r="P229" i="5"/>
  <c r="Q228" i="5"/>
  <c r="R228" i="5" s="1"/>
  <c r="P228" i="5"/>
  <c r="Q227" i="5"/>
  <c r="R227" i="5" s="1"/>
  <c r="P227" i="5"/>
  <c r="F227" i="5"/>
  <c r="Q226" i="5"/>
  <c r="P226" i="5"/>
  <c r="F226" i="5"/>
  <c r="Q225" i="5"/>
  <c r="P225" i="5"/>
  <c r="F225" i="5"/>
  <c r="Q224" i="5"/>
  <c r="P224" i="5"/>
  <c r="F224" i="5"/>
  <c r="Q223" i="5"/>
  <c r="P223" i="5"/>
  <c r="F223" i="5"/>
  <c r="Q222" i="5"/>
  <c r="P222" i="5"/>
  <c r="F222" i="5"/>
  <c r="Q221" i="5"/>
  <c r="P221" i="5"/>
  <c r="F221" i="5"/>
  <c r="Q220" i="5"/>
  <c r="R220" i="5" s="1"/>
  <c r="P220" i="5"/>
  <c r="F220" i="5"/>
  <c r="O218" i="5"/>
  <c r="L21" i="9" s="1"/>
  <c r="N218" i="5"/>
  <c r="K21" i="9" s="1"/>
  <c r="M218" i="5"/>
  <c r="J21" i="9" s="1"/>
  <c r="L218" i="5"/>
  <c r="I21" i="9" s="1"/>
  <c r="K218" i="5"/>
  <c r="H21" i="9" s="1"/>
  <c r="J218" i="5"/>
  <c r="G21" i="9" s="1"/>
  <c r="I218" i="5"/>
  <c r="F21" i="9" s="1"/>
  <c r="H218" i="5"/>
  <c r="E21" i="9" s="1"/>
  <c r="G218" i="5"/>
  <c r="D21" i="9" s="1"/>
  <c r="Q217" i="5"/>
  <c r="R217" i="5" s="1"/>
  <c r="P217" i="5"/>
  <c r="Q216" i="5"/>
  <c r="R216" i="5" s="1"/>
  <c r="P216" i="5"/>
  <c r="Q215" i="5"/>
  <c r="R215" i="5" s="1"/>
  <c r="P215" i="5"/>
  <c r="Q214" i="5"/>
  <c r="R214" i="5" s="1"/>
  <c r="P214" i="5"/>
  <c r="F214" i="5"/>
  <c r="Q213" i="5"/>
  <c r="P213" i="5"/>
  <c r="F213" i="5"/>
  <c r="Q212" i="5"/>
  <c r="P212" i="5"/>
  <c r="F212" i="5"/>
  <c r="Q211" i="5"/>
  <c r="P211" i="5"/>
  <c r="F211" i="5"/>
  <c r="Q210" i="5"/>
  <c r="P210" i="5"/>
  <c r="F210" i="5"/>
  <c r="Q209" i="5"/>
  <c r="P209" i="5"/>
  <c r="F209" i="5"/>
  <c r="Q208" i="5"/>
  <c r="P208" i="5"/>
  <c r="F208" i="5"/>
  <c r="Q207" i="5"/>
  <c r="P207" i="5"/>
  <c r="F207" i="5"/>
  <c r="O205" i="5"/>
  <c r="L16" i="9" s="1"/>
  <c r="N205" i="5"/>
  <c r="K16" i="9" s="1"/>
  <c r="M205" i="5"/>
  <c r="J16" i="9" s="1"/>
  <c r="L205" i="5"/>
  <c r="I16" i="9" s="1"/>
  <c r="K205" i="5"/>
  <c r="H16" i="9" s="1"/>
  <c r="J205" i="5"/>
  <c r="G16" i="9" s="1"/>
  <c r="I205" i="5"/>
  <c r="F16" i="9" s="1"/>
  <c r="H205" i="5"/>
  <c r="E16" i="9" s="1"/>
  <c r="G205" i="5"/>
  <c r="D16" i="9" s="1"/>
  <c r="Q204" i="5"/>
  <c r="R204" i="5" s="1"/>
  <c r="P204" i="5"/>
  <c r="Q203" i="5"/>
  <c r="R203" i="5" s="1"/>
  <c r="P203" i="5"/>
  <c r="Q202" i="5"/>
  <c r="R202" i="5" s="1"/>
  <c r="P202" i="5"/>
  <c r="Q201" i="5"/>
  <c r="R201" i="5" s="1"/>
  <c r="P201" i="5"/>
  <c r="F201" i="5"/>
  <c r="Q200" i="5"/>
  <c r="R200" i="5" s="1"/>
  <c r="P200" i="5"/>
  <c r="F200" i="5"/>
  <c r="Q199" i="5"/>
  <c r="R199" i="5" s="1"/>
  <c r="P199" i="5"/>
  <c r="F199" i="5"/>
  <c r="Q198" i="5"/>
  <c r="P198" i="5"/>
  <c r="F198" i="5"/>
  <c r="Q197" i="5"/>
  <c r="P197" i="5"/>
  <c r="F197" i="5"/>
  <c r="Q196" i="5"/>
  <c r="P196" i="5"/>
  <c r="F196" i="5"/>
  <c r="Q195" i="5"/>
  <c r="P195" i="5"/>
  <c r="F195" i="5"/>
  <c r="Q194" i="5"/>
  <c r="P194" i="5"/>
  <c r="F194" i="5"/>
  <c r="O192" i="5"/>
  <c r="L13" i="9" s="1"/>
  <c r="N192" i="5"/>
  <c r="K13" i="9" s="1"/>
  <c r="M192" i="5"/>
  <c r="J13" i="9" s="1"/>
  <c r="L192" i="5"/>
  <c r="I13" i="9" s="1"/>
  <c r="K192" i="5"/>
  <c r="H13" i="9" s="1"/>
  <c r="J192" i="5"/>
  <c r="G13" i="9" s="1"/>
  <c r="I192" i="5"/>
  <c r="F13" i="9" s="1"/>
  <c r="H192" i="5"/>
  <c r="E13" i="9" s="1"/>
  <c r="G192" i="5"/>
  <c r="D13" i="9" s="1"/>
  <c r="Q191" i="5"/>
  <c r="R191" i="5" s="1"/>
  <c r="P191" i="5"/>
  <c r="Q190" i="5"/>
  <c r="R190" i="5" s="1"/>
  <c r="P190" i="5"/>
  <c r="R189" i="5"/>
  <c r="Q189" i="5"/>
  <c r="P189" i="5"/>
  <c r="Q188" i="5"/>
  <c r="R188" i="5" s="1"/>
  <c r="P188" i="5"/>
  <c r="F188" i="5"/>
  <c r="Q187" i="5"/>
  <c r="R187" i="5" s="1"/>
  <c r="P187" i="5"/>
  <c r="F187" i="5"/>
  <c r="Q186" i="5"/>
  <c r="P186" i="5"/>
  <c r="F186" i="5"/>
  <c r="Q185" i="5"/>
  <c r="P185" i="5"/>
  <c r="F185" i="5"/>
  <c r="Q184" i="5"/>
  <c r="P184" i="5"/>
  <c r="F184" i="5"/>
  <c r="Q183" i="5"/>
  <c r="P183" i="5"/>
  <c r="F183" i="5"/>
  <c r="Q182" i="5"/>
  <c r="P182" i="5"/>
  <c r="F182" i="5"/>
  <c r="Q181" i="5"/>
  <c r="P181" i="5"/>
  <c r="F181" i="5"/>
  <c r="O179" i="5"/>
  <c r="L12" i="9" s="1"/>
  <c r="N179" i="5"/>
  <c r="K12" i="9" s="1"/>
  <c r="M179" i="5"/>
  <c r="J12" i="9" s="1"/>
  <c r="L179" i="5"/>
  <c r="I12" i="9" s="1"/>
  <c r="K179" i="5"/>
  <c r="H12" i="9" s="1"/>
  <c r="J179" i="5"/>
  <c r="G12" i="9" s="1"/>
  <c r="I179" i="5"/>
  <c r="F12" i="9" s="1"/>
  <c r="H179" i="5"/>
  <c r="E12" i="9" s="1"/>
  <c r="G179" i="5"/>
  <c r="D12" i="9" s="1"/>
  <c r="Q178" i="5"/>
  <c r="R178" i="5" s="1"/>
  <c r="P178" i="5"/>
  <c r="Q177" i="5"/>
  <c r="R177" i="5" s="1"/>
  <c r="P177" i="5"/>
  <c r="Q176" i="5"/>
  <c r="R176" i="5" s="1"/>
  <c r="P176" i="5"/>
  <c r="Q175" i="5"/>
  <c r="P175" i="5"/>
  <c r="F175" i="5"/>
  <c r="Q174" i="5"/>
  <c r="P174" i="5"/>
  <c r="F174" i="5"/>
  <c r="Q173" i="5"/>
  <c r="P173" i="5"/>
  <c r="F173" i="5"/>
  <c r="Q172" i="5"/>
  <c r="P172" i="5"/>
  <c r="F172" i="5"/>
  <c r="Q171" i="5"/>
  <c r="P171" i="5"/>
  <c r="F171" i="5"/>
  <c r="Q170" i="5"/>
  <c r="P170" i="5"/>
  <c r="F170" i="5"/>
  <c r="Q169" i="5"/>
  <c r="P169" i="5"/>
  <c r="F169" i="5"/>
  <c r="Q168" i="5"/>
  <c r="P168" i="5"/>
  <c r="F168" i="5"/>
  <c r="O166" i="5"/>
  <c r="L24" i="9" s="1"/>
  <c r="N166" i="5"/>
  <c r="K24" i="9" s="1"/>
  <c r="M166" i="5"/>
  <c r="J24" i="9" s="1"/>
  <c r="L166" i="5"/>
  <c r="I24" i="9" s="1"/>
  <c r="K166" i="5"/>
  <c r="H24" i="9" s="1"/>
  <c r="J166" i="5"/>
  <c r="G24" i="9" s="1"/>
  <c r="I166" i="5"/>
  <c r="F24" i="9" s="1"/>
  <c r="H166" i="5"/>
  <c r="E24" i="9" s="1"/>
  <c r="G166" i="5"/>
  <c r="D24" i="9" s="1"/>
  <c r="Q165" i="5"/>
  <c r="R165" i="5" s="1"/>
  <c r="P165" i="5"/>
  <c r="Q164" i="5"/>
  <c r="R164" i="5" s="1"/>
  <c r="P164" i="5"/>
  <c r="Q163" i="5"/>
  <c r="R163" i="5" s="1"/>
  <c r="P163" i="5"/>
  <c r="Q162" i="5"/>
  <c r="R162" i="5" s="1"/>
  <c r="P162" i="5"/>
  <c r="F162" i="5"/>
  <c r="Q161" i="5"/>
  <c r="R161" i="5" s="1"/>
  <c r="P161" i="5"/>
  <c r="F161" i="5"/>
  <c r="Q160" i="5"/>
  <c r="R160" i="5" s="1"/>
  <c r="P160" i="5"/>
  <c r="F160" i="5"/>
  <c r="Q159" i="5"/>
  <c r="P159" i="5"/>
  <c r="F159" i="5"/>
  <c r="Q158" i="5"/>
  <c r="P158" i="5"/>
  <c r="F158" i="5"/>
  <c r="Q157" i="5"/>
  <c r="P157" i="5"/>
  <c r="F157" i="5"/>
  <c r="Q156" i="5"/>
  <c r="P156" i="5"/>
  <c r="F156" i="5"/>
  <c r="Q155" i="5"/>
  <c r="P155" i="5"/>
  <c r="F155" i="5"/>
  <c r="O153" i="5"/>
  <c r="L22" i="9" s="1"/>
  <c r="N153" i="5"/>
  <c r="K22" i="9" s="1"/>
  <c r="M153" i="5"/>
  <c r="J22" i="9" s="1"/>
  <c r="L153" i="5"/>
  <c r="I22" i="9" s="1"/>
  <c r="K153" i="5"/>
  <c r="H22" i="9" s="1"/>
  <c r="J153" i="5"/>
  <c r="G22" i="9" s="1"/>
  <c r="I153" i="5"/>
  <c r="F22" i="9" s="1"/>
  <c r="H153" i="5"/>
  <c r="E22" i="9" s="1"/>
  <c r="G153" i="5"/>
  <c r="D22" i="9" s="1"/>
  <c r="Q152" i="5"/>
  <c r="R152" i="5" s="1"/>
  <c r="P152" i="5"/>
  <c r="Q151" i="5"/>
  <c r="R151" i="5" s="1"/>
  <c r="P151" i="5"/>
  <c r="Q150" i="5"/>
  <c r="R150" i="5" s="1"/>
  <c r="P150" i="5"/>
  <c r="Q149" i="5"/>
  <c r="R149" i="5" s="1"/>
  <c r="P149" i="5"/>
  <c r="F149" i="5"/>
  <c r="Q148" i="5"/>
  <c r="P148" i="5"/>
  <c r="F148" i="5"/>
  <c r="Q147" i="5"/>
  <c r="P147" i="5"/>
  <c r="F147" i="5"/>
  <c r="Q146" i="5"/>
  <c r="P146" i="5"/>
  <c r="F146" i="5"/>
  <c r="Q145" i="5"/>
  <c r="P145" i="5"/>
  <c r="F145" i="5"/>
  <c r="Q144" i="5"/>
  <c r="P144" i="5"/>
  <c r="F144" i="5"/>
  <c r="Q143" i="5"/>
  <c r="P143" i="5"/>
  <c r="F143" i="5"/>
  <c r="Q142" i="5"/>
  <c r="P142" i="5"/>
  <c r="F142" i="5"/>
  <c r="O140" i="5"/>
  <c r="L29" i="9" s="1"/>
  <c r="N140" i="5"/>
  <c r="K29" i="9" s="1"/>
  <c r="M140" i="5"/>
  <c r="J29" i="9" s="1"/>
  <c r="L140" i="5"/>
  <c r="I29" i="9" s="1"/>
  <c r="K140" i="5"/>
  <c r="H29" i="9" s="1"/>
  <c r="J140" i="5"/>
  <c r="G29" i="9" s="1"/>
  <c r="I140" i="5"/>
  <c r="F29" i="9" s="1"/>
  <c r="H140" i="5"/>
  <c r="E29" i="9" s="1"/>
  <c r="G140" i="5"/>
  <c r="D29" i="9" s="1"/>
  <c r="Q139" i="5"/>
  <c r="R139" i="5" s="1"/>
  <c r="P139" i="5"/>
  <c r="Q138" i="5"/>
  <c r="R138" i="5" s="1"/>
  <c r="P138" i="5"/>
  <c r="Q137" i="5"/>
  <c r="R137" i="5" s="1"/>
  <c r="P137" i="5"/>
  <c r="Q136" i="5"/>
  <c r="R136" i="5" s="1"/>
  <c r="P136" i="5"/>
  <c r="F136" i="5"/>
  <c r="Q135" i="5"/>
  <c r="R135" i="5" s="1"/>
  <c r="P135" i="5"/>
  <c r="F135" i="5"/>
  <c r="Q134" i="5"/>
  <c r="R134" i="5" s="1"/>
  <c r="P134" i="5"/>
  <c r="F134" i="5"/>
  <c r="R133" i="5"/>
  <c r="Q133" i="5"/>
  <c r="P133" i="5"/>
  <c r="F133" i="5"/>
  <c r="Q132" i="5"/>
  <c r="R132" i="5" s="1"/>
  <c r="P132" i="5"/>
  <c r="F132" i="5"/>
  <c r="Q131" i="5"/>
  <c r="R131" i="5" s="1"/>
  <c r="P131" i="5"/>
  <c r="F131" i="5"/>
  <c r="Q130" i="5"/>
  <c r="R130" i="5" s="1"/>
  <c r="P130" i="5"/>
  <c r="F130" i="5"/>
  <c r="Q129" i="5"/>
  <c r="R129" i="5" s="1"/>
  <c r="P129" i="5"/>
  <c r="F129" i="5"/>
  <c r="O127" i="5"/>
  <c r="L15" i="9" s="1"/>
  <c r="N127" i="5"/>
  <c r="K15" i="9" s="1"/>
  <c r="M127" i="5"/>
  <c r="J15" i="9" s="1"/>
  <c r="L127" i="5"/>
  <c r="I15" i="9" s="1"/>
  <c r="K127" i="5"/>
  <c r="H15" i="9" s="1"/>
  <c r="J127" i="5"/>
  <c r="G15" i="9" s="1"/>
  <c r="I127" i="5"/>
  <c r="F15" i="9" s="1"/>
  <c r="H127" i="5"/>
  <c r="E15" i="9" s="1"/>
  <c r="G127" i="5"/>
  <c r="D15" i="9" s="1"/>
  <c r="Q126" i="5"/>
  <c r="R126" i="5" s="1"/>
  <c r="P126" i="5"/>
  <c r="Q125" i="5"/>
  <c r="R125" i="5" s="1"/>
  <c r="P125" i="5"/>
  <c r="Q124" i="5"/>
  <c r="R124" i="5" s="1"/>
  <c r="P124" i="5"/>
  <c r="Q123" i="5"/>
  <c r="R123" i="5" s="1"/>
  <c r="P123" i="5"/>
  <c r="F123" i="5"/>
  <c r="Q122" i="5"/>
  <c r="P122" i="5"/>
  <c r="F122" i="5"/>
  <c r="Q121" i="5"/>
  <c r="P121" i="5"/>
  <c r="F121" i="5"/>
  <c r="Q120" i="5"/>
  <c r="P120" i="5"/>
  <c r="F120" i="5"/>
  <c r="Q119" i="5"/>
  <c r="P119" i="5"/>
  <c r="F119" i="5"/>
  <c r="Q118" i="5"/>
  <c r="P118" i="5"/>
  <c r="F118" i="5"/>
  <c r="Q117" i="5"/>
  <c r="P117" i="5"/>
  <c r="F117" i="5"/>
  <c r="Q116" i="5"/>
  <c r="P116" i="5"/>
  <c r="F116" i="5"/>
  <c r="O114" i="5"/>
  <c r="L19" i="9" s="1"/>
  <c r="N114" i="5"/>
  <c r="K19" i="9" s="1"/>
  <c r="M114" i="5"/>
  <c r="J19" i="9" s="1"/>
  <c r="L114" i="5"/>
  <c r="I19" i="9" s="1"/>
  <c r="K114" i="5"/>
  <c r="H19" i="9" s="1"/>
  <c r="J114" i="5"/>
  <c r="G19" i="9" s="1"/>
  <c r="I114" i="5"/>
  <c r="F19" i="9" s="1"/>
  <c r="H114" i="5"/>
  <c r="E19" i="9" s="1"/>
  <c r="G114" i="5"/>
  <c r="D19" i="9" s="1"/>
  <c r="R113" i="5"/>
  <c r="Q113" i="5"/>
  <c r="P113" i="5"/>
  <c r="Q112" i="5"/>
  <c r="R112" i="5" s="1"/>
  <c r="P112" i="5"/>
  <c r="Q111" i="5"/>
  <c r="R111" i="5" s="1"/>
  <c r="P111" i="5"/>
  <c r="Q110" i="5"/>
  <c r="R110" i="5" s="1"/>
  <c r="P110" i="5"/>
  <c r="F110" i="5"/>
  <c r="Q109" i="5"/>
  <c r="P109" i="5"/>
  <c r="F109" i="5"/>
  <c r="Q108" i="5"/>
  <c r="R108" i="5" s="1"/>
  <c r="P108" i="5"/>
  <c r="F108" i="5"/>
  <c r="Q107" i="5"/>
  <c r="P107" i="5"/>
  <c r="F107" i="5"/>
  <c r="Q106" i="5"/>
  <c r="P106" i="5"/>
  <c r="F106" i="5"/>
  <c r="Q105" i="5"/>
  <c r="P105" i="5"/>
  <c r="F105" i="5"/>
  <c r="Q104" i="5"/>
  <c r="P104" i="5"/>
  <c r="F104" i="5"/>
  <c r="Q103" i="5"/>
  <c r="P103" i="5"/>
  <c r="F103" i="5"/>
  <c r="O101" i="5"/>
  <c r="L25" i="9" s="1"/>
  <c r="N101" i="5"/>
  <c r="K25" i="9" s="1"/>
  <c r="M101" i="5"/>
  <c r="J25" i="9" s="1"/>
  <c r="L101" i="5"/>
  <c r="I25" i="9" s="1"/>
  <c r="K101" i="5"/>
  <c r="H25" i="9" s="1"/>
  <c r="J101" i="5"/>
  <c r="G25" i="9" s="1"/>
  <c r="I101" i="5"/>
  <c r="F25" i="9" s="1"/>
  <c r="H101" i="5"/>
  <c r="E25" i="9" s="1"/>
  <c r="G101" i="5"/>
  <c r="D25" i="9" s="1"/>
  <c r="R100" i="5"/>
  <c r="Q100" i="5"/>
  <c r="P100" i="5"/>
  <c r="Q99" i="5"/>
  <c r="R99" i="5" s="1"/>
  <c r="P99" i="5"/>
  <c r="Q98" i="5"/>
  <c r="R98" i="5" s="1"/>
  <c r="P98" i="5"/>
  <c r="Q97" i="5"/>
  <c r="P97" i="5"/>
  <c r="F97" i="5"/>
  <c r="Q96" i="5"/>
  <c r="P96" i="5"/>
  <c r="F96" i="5"/>
  <c r="Q95" i="5"/>
  <c r="P95" i="5"/>
  <c r="F95" i="5"/>
  <c r="Q94" i="5"/>
  <c r="P94" i="5"/>
  <c r="F94" i="5"/>
  <c r="Q93" i="5"/>
  <c r="P93" i="5"/>
  <c r="F93" i="5"/>
  <c r="Q92" i="5"/>
  <c r="P92" i="5"/>
  <c r="F92" i="5"/>
  <c r="Q91" i="5"/>
  <c r="P91" i="5"/>
  <c r="F91" i="5"/>
  <c r="Q90" i="5"/>
  <c r="P90" i="5"/>
  <c r="F90" i="5"/>
  <c r="O88" i="5"/>
  <c r="L27" i="9" s="1"/>
  <c r="N88" i="5"/>
  <c r="K27" i="9" s="1"/>
  <c r="M88" i="5"/>
  <c r="J27" i="9" s="1"/>
  <c r="L88" i="5"/>
  <c r="I27" i="9" s="1"/>
  <c r="K88" i="5"/>
  <c r="H27" i="9" s="1"/>
  <c r="J88" i="5"/>
  <c r="G27" i="9" s="1"/>
  <c r="I88" i="5"/>
  <c r="F27" i="9" s="1"/>
  <c r="H88" i="5"/>
  <c r="E27" i="9" s="1"/>
  <c r="G88" i="5"/>
  <c r="D27" i="9" s="1"/>
  <c r="Q87" i="5"/>
  <c r="R87" i="5" s="1"/>
  <c r="P87" i="5"/>
  <c r="Q86" i="5"/>
  <c r="R86" i="5" s="1"/>
  <c r="P86" i="5"/>
  <c r="R85" i="5"/>
  <c r="Q85" i="5"/>
  <c r="P85" i="5"/>
  <c r="Q84" i="5"/>
  <c r="R84" i="5" s="1"/>
  <c r="P84" i="5"/>
  <c r="F84" i="5"/>
  <c r="Q83" i="5"/>
  <c r="R83" i="5" s="1"/>
  <c r="P83" i="5"/>
  <c r="F83" i="5"/>
  <c r="Q82" i="5"/>
  <c r="P82" i="5"/>
  <c r="F82" i="5"/>
  <c r="Q81" i="5"/>
  <c r="R81" i="5" s="1"/>
  <c r="P81" i="5"/>
  <c r="F81" i="5"/>
  <c r="Q80" i="5"/>
  <c r="R80" i="5" s="1"/>
  <c r="P80" i="5"/>
  <c r="F80" i="5"/>
  <c r="Q79" i="5"/>
  <c r="P79" i="5"/>
  <c r="F79" i="5"/>
  <c r="Q78" i="5"/>
  <c r="P78" i="5"/>
  <c r="F78" i="5"/>
  <c r="Q77" i="5"/>
  <c r="P77" i="5"/>
  <c r="F77" i="5"/>
  <c r="O75" i="5"/>
  <c r="L28" i="9" s="1"/>
  <c r="N75" i="5"/>
  <c r="K28" i="9" s="1"/>
  <c r="M75" i="5"/>
  <c r="J28" i="9" s="1"/>
  <c r="L75" i="5"/>
  <c r="I28" i="9" s="1"/>
  <c r="K75" i="5"/>
  <c r="H28" i="9" s="1"/>
  <c r="J75" i="5"/>
  <c r="G28" i="9" s="1"/>
  <c r="I75" i="5"/>
  <c r="F28" i="9" s="1"/>
  <c r="H75" i="5"/>
  <c r="E28" i="9" s="1"/>
  <c r="G75" i="5"/>
  <c r="D28" i="9" s="1"/>
  <c r="R74" i="5"/>
  <c r="Q74" i="5"/>
  <c r="P74" i="5"/>
  <c r="Q73" i="5"/>
  <c r="R73" i="5" s="1"/>
  <c r="P73" i="5"/>
  <c r="Q72" i="5"/>
  <c r="R72" i="5" s="1"/>
  <c r="P72" i="5"/>
  <c r="Q71" i="5"/>
  <c r="R71" i="5" s="1"/>
  <c r="P71" i="5"/>
  <c r="F71" i="5"/>
  <c r="Q70" i="5"/>
  <c r="R70" i="5" s="1"/>
  <c r="P70" i="5"/>
  <c r="F70" i="5"/>
  <c r="Q69" i="5"/>
  <c r="R69" i="5" s="1"/>
  <c r="P69" i="5"/>
  <c r="F69" i="5"/>
  <c r="Q68" i="5"/>
  <c r="R68" i="5" s="1"/>
  <c r="P68" i="5"/>
  <c r="F68" i="5"/>
  <c r="Q67" i="5"/>
  <c r="R67" i="5" s="1"/>
  <c r="P67" i="5"/>
  <c r="F67" i="5"/>
  <c r="Q66" i="5"/>
  <c r="R66" i="5" s="1"/>
  <c r="P66" i="5"/>
  <c r="F66" i="5"/>
  <c r="Q65" i="5"/>
  <c r="R65" i="5" s="1"/>
  <c r="P65" i="5"/>
  <c r="F65" i="5"/>
  <c r="Q64" i="5"/>
  <c r="R64" i="5" s="1"/>
  <c r="P64" i="5"/>
  <c r="F64" i="5"/>
  <c r="O62" i="5"/>
  <c r="L23" i="9" s="1"/>
  <c r="N62" i="5"/>
  <c r="K23" i="9" s="1"/>
  <c r="M62" i="5"/>
  <c r="J23" i="9" s="1"/>
  <c r="L62" i="5"/>
  <c r="I23" i="9" s="1"/>
  <c r="K62" i="5"/>
  <c r="H23" i="9" s="1"/>
  <c r="J62" i="5"/>
  <c r="G23" i="9" s="1"/>
  <c r="I62" i="5"/>
  <c r="F23" i="9" s="1"/>
  <c r="H62" i="5"/>
  <c r="E23" i="9" s="1"/>
  <c r="G62" i="5"/>
  <c r="D23" i="9" s="1"/>
  <c r="Q61" i="5"/>
  <c r="R61" i="5" s="1"/>
  <c r="P61" i="5"/>
  <c r="Q60" i="5"/>
  <c r="R60" i="5" s="1"/>
  <c r="P60" i="5"/>
  <c r="R59" i="5"/>
  <c r="Q59" i="5"/>
  <c r="P59" i="5"/>
  <c r="Q58" i="5"/>
  <c r="P58" i="5"/>
  <c r="F58" i="5"/>
  <c r="Q57" i="5"/>
  <c r="P57" i="5"/>
  <c r="F57" i="5"/>
  <c r="Q56" i="5"/>
  <c r="P56" i="5"/>
  <c r="F56" i="5"/>
  <c r="Q55" i="5"/>
  <c r="P55" i="5"/>
  <c r="F55" i="5"/>
  <c r="Q54" i="5"/>
  <c r="R54" i="5" s="1"/>
  <c r="P54" i="5"/>
  <c r="F54" i="5"/>
  <c r="Q53" i="5"/>
  <c r="P53" i="5"/>
  <c r="F53" i="5"/>
  <c r="Q52" i="5"/>
  <c r="P52" i="5"/>
  <c r="F52" i="5"/>
  <c r="Q51" i="5"/>
  <c r="P51" i="5"/>
  <c r="F51" i="5"/>
  <c r="O49" i="5"/>
  <c r="L26" i="9" s="1"/>
  <c r="N49" i="5"/>
  <c r="K26" i="9" s="1"/>
  <c r="M49" i="5"/>
  <c r="J26" i="9" s="1"/>
  <c r="L49" i="5"/>
  <c r="I26" i="9" s="1"/>
  <c r="K49" i="5"/>
  <c r="H26" i="9" s="1"/>
  <c r="J49" i="5"/>
  <c r="G26" i="9" s="1"/>
  <c r="I49" i="5"/>
  <c r="F26" i="9" s="1"/>
  <c r="H49" i="5"/>
  <c r="E26" i="9" s="1"/>
  <c r="G49" i="5"/>
  <c r="D26" i="9" s="1"/>
  <c r="Q48" i="5"/>
  <c r="R48" i="5" s="1"/>
  <c r="P48" i="5"/>
  <c r="Q47" i="5"/>
  <c r="P47" i="5"/>
  <c r="Q46" i="5"/>
  <c r="P46" i="5"/>
  <c r="Q45" i="5"/>
  <c r="R45" i="5" s="1"/>
  <c r="P45" i="5"/>
  <c r="F45" i="5"/>
  <c r="Q44" i="5"/>
  <c r="P44" i="5"/>
  <c r="F44" i="5"/>
  <c r="Q43" i="5"/>
  <c r="P43" i="5"/>
  <c r="F43" i="5"/>
  <c r="Q42" i="5"/>
  <c r="P42" i="5"/>
  <c r="F42" i="5"/>
  <c r="Q41" i="5"/>
  <c r="P41" i="5"/>
  <c r="F41" i="5"/>
  <c r="Q40" i="5"/>
  <c r="R40" i="5" s="1"/>
  <c r="P40" i="5"/>
  <c r="F40" i="5"/>
  <c r="Q39" i="5"/>
  <c r="P39" i="5"/>
  <c r="F39" i="5"/>
  <c r="Q38" i="5"/>
  <c r="P38" i="5"/>
  <c r="F38" i="5"/>
  <c r="O36" i="5"/>
  <c r="L18" i="9" s="1"/>
  <c r="N36" i="5"/>
  <c r="K18" i="9" s="1"/>
  <c r="M36" i="5"/>
  <c r="J18" i="9" s="1"/>
  <c r="L36" i="5"/>
  <c r="I18" i="9" s="1"/>
  <c r="K36" i="5"/>
  <c r="H18" i="9" s="1"/>
  <c r="J36" i="5"/>
  <c r="G18" i="9" s="1"/>
  <c r="I36" i="5"/>
  <c r="F18" i="9" s="1"/>
  <c r="H36" i="5"/>
  <c r="E18" i="9" s="1"/>
  <c r="G36" i="5"/>
  <c r="D18" i="9" s="1"/>
  <c r="R35" i="5"/>
  <c r="Q35" i="5"/>
  <c r="P35" i="5"/>
  <c r="Q34" i="5"/>
  <c r="R34" i="5" s="1"/>
  <c r="P34" i="5"/>
  <c r="Q33" i="5"/>
  <c r="R33" i="5" s="1"/>
  <c r="P33" i="5"/>
  <c r="Q32" i="5"/>
  <c r="R32" i="5" s="1"/>
  <c r="P32" i="5"/>
  <c r="F32" i="5"/>
  <c r="Q31" i="5"/>
  <c r="R31" i="5" s="1"/>
  <c r="P31" i="5"/>
  <c r="F31" i="5"/>
  <c r="Q30" i="5"/>
  <c r="P30" i="5"/>
  <c r="F30" i="5"/>
  <c r="Q29" i="5"/>
  <c r="P29" i="5"/>
  <c r="F29" i="5"/>
  <c r="Q28" i="5"/>
  <c r="P28" i="5"/>
  <c r="F28" i="5"/>
  <c r="Q27" i="5"/>
  <c r="P27" i="5"/>
  <c r="F27" i="5"/>
  <c r="Q26" i="5"/>
  <c r="P26" i="5"/>
  <c r="F26" i="5"/>
  <c r="Q25" i="5"/>
  <c r="P25" i="5"/>
  <c r="F25" i="5"/>
  <c r="O23" i="5"/>
  <c r="N23" i="5"/>
  <c r="M23" i="5"/>
  <c r="L23" i="5"/>
  <c r="K23" i="5"/>
  <c r="J23" i="5"/>
  <c r="I23" i="5"/>
  <c r="F17" i="9" s="1"/>
  <c r="H23" i="5"/>
  <c r="E17" i="9" s="1"/>
  <c r="G23" i="5"/>
  <c r="Q22" i="5"/>
  <c r="R22" i="5" s="1"/>
  <c r="P22" i="5"/>
  <c r="R21" i="5"/>
  <c r="Q21" i="5"/>
  <c r="P21" i="5"/>
  <c r="Q20" i="5"/>
  <c r="R20" i="5" s="1"/>
  <c r="P20" i="5"/>
  <c r="Q19" i="5"/>
  <c r="R19" i="5" s="1"/>
  <c r="P19" i="5"/>
  <c r="F19" i="5"/>
  <c r="Q18" i="5"/>
  <c r="P18" i="5"/>
  <c r="F18" i="5"/>
  <c r="Q17" i="5"/>
  <c r="P17" i="5"/>
  <c r="F17" i="5"/>
  <c r="Q16" i="5"/>
  <c r="P16" i="5"/>
  <c r="F16" i="5"/>
  <c r="Q15" i="5"/>
  <c r="P15" i="5"/>
  <c r="F15" i="5"/>
  <c r="Q14" i="5"/>
  <c r="P14" i="5"/>
  <c r="F14" i="5"/>
  <c r="Q13" i="5"/>
  <c r="P13" i="5"/>
  <c r="F13" i="5"/>
  <c r="Q12" i="5"/>
  <c r="P12" i="5"/>
  <c r="F12" i="5"/>
  <c r="O179" i="4"/>
  <c r="L22" i="8" s="1"/>
  <c r="N179" i="4"/>
  <c r="K22" i="8" s="1"/>
  <c r="M179" i="4"/>
  <c r="J22" i="8" s="1"/>
  <c r="L179" i="4"/>
  <c r="I22" i="8" s="1"/>
  <c r="K179" i="4"/>
  <c r="H22" i="8" s="1"/>
  <c r="J179" i="4"/>
  <c r="G22" i="8" s="1"/>
  <c r="I179" i="4"/>
  <c r="F22" i="8" s="1"/>
  <c r="H179" i="4"/>
  <c r="E22" i="8" s="1"/>
  <c r="G179" i="4"/>
  <c r="D22" i="8" s="1"/>
  <c r="Q178" i="4"/>
  <c r="R178" i="4" s="1"/>
  <c r="P178" i="4"/>
  <c r="Q177" i="4"/>
  <c r="R177" i="4" s="1"/>
  <c r="P177" i="4"/>
  <c r="R176" i="4"/>
  <c r="Q176" i="4"/>
  <c r="P176" i="4"/>
  <c r="Q175" i="4"/>
  <c r="R175" i="4" s="1"/>
  <c r="P175" i="4"/>
  <c r="F175" i="4"/>
  <c r="Q174" i="4"/>
  <c r="R174" i="4" s="1"/>
  <c r="P174" i="4"/>
  <c r="F174" i="4"/>
  <c r="Q173" i="4"/>
  <c r="R173" i="4" s="1"/>
  <c r="P173" i="4"/>
  <c r="F173" i="4"/>
  <c r="Q172" i="4"/>
  <c r="P172" i="4"/>
  <c r="F172" i="4"/>
  <c r="Q171" i="4"/>
  <c r="P171" i="4"/>
  <c r="F171" i="4"/>
  <c r="Q170" i="4"/>
  <c r="P170" i="4"/>
  <c r="F170" i="4"/>
  <c r="Q169" i="4"/>
  <c r="P169" i="4"/>
  <c r="F169" i="4"/>
  <c r="Q168" i="4"/>
  <c r="P168" i="4"/>
  <c r="F168" i="4"/>
  <c r="O166" i="4"/>
  <c r="L24" i="8" s="1"/>
  <c r="N166" i="4"/>
  <c r="K24" i="8" s="1"/>
  <c r="M166" i="4"/>
  <c r="J24" i="8" s="1"/>
  <c r="L166" i="4"/>
  <c r="I24" i="8" s="1"/>
  <c r="K166" i="4"/>
  <c r="H24" i="8" s="1"/>
  <c r="J166" i="4"/>
  <c r="G24" i="8" s="1"/>
  <c r="I166" i="4"/>
  <c r="F24" i="8" s="1"/>
  <c r="H166" i="4"/>
  <c r="E24" i="8" s="1"/>
  <c r="G166" i="4"/>
  <c r="D24" i="8" s="1"/>
  <c r="R165" i="4"/>
  <c r="Q165" i="4"/>
  <c r="P165" i="4"/>
  <c r="Q164" i="4"/>
  <c r="R164" i="4" s="1"/>
  <c r="P164" i="4"/>
  <c r="Q163" i="4"/>
  <c r="R163" i="4" s="1"/>
  <c r="P163" i="4"/>
  <c r="Q162" i="4"/>
  <c r="R162" i="4" s="1"/>
  <c r="P162" i="4"/>
  <c r="F162" i="4"/>
  <c r="Q161" i="4"/>
  <c r="R161" i="4" s="1"/>
  <c r="P161" i="4"/>
  <c r="F161" i="4"/>
  <c r="Q160" i="4"/>
  <c r="R160" i="4" s="1"/>
  <c r="P160" i="4"/>
  <c r="F160" i="4"/>
  <c r="Q159" i="4"/>
  <c r="R159" i="4" s="1"/>
  <c r="P159" i="4"/>
  <c r="F159" i="4"/>
  <c r="Q158" i="4"/>
  <c r="R158" i="4" s="1"/>
  <c r="P158" i="4"/>
  <c r="F158" i="4"/>
  <c r="R157" i="4"/>
  <c r="Q157" i="4"/>
  <c r="P157" i="4"/>
  <c r="F157" i="4"/>
  <c r="Q156" i="4"/>
  <c r="R156" i="4" s="1"/>
  <c r="P156" i="4"/>
  <c r="F156" i="4"/>
  <c r="Q155" i="4"/>
  <c r="R155" i="4" s="1"/>
  <c r="P155" i="4"/>
  <c r="F155" i="4"/>
  <c r="O153" i="4"/>
  <c r="L14" i="8" s="1"/>
  <c r="N153" i="4"/>
  <c r="K14" i="8" s="1"/>
  <c r="M153" i="4"/>
  <c r="J14" i="8" s="1"/>
  <c r="L153" i="4"/>
  <c r="I14" i="8" s="1"/>
  <c r="K153" i="4"/>
  <c r="H14" i="8" s="1"/>
  <c r="J153" i="4"/>
  <c r="G14" i="8" s="1"/>
  <c r="I153" i="4"/>
  <c r="F14" i="8" s="1"/>
  <c r="H153" i="4"/>
  <c r="E14" i="8" s="1"/>
  <c r="G153" i="4"/>
  <c r="D14" i="8" s="1"/>
  <c r="R152" i="4"/>
  <c r="Q152" i="4"/>
  <c r="P152" i="4"/>
  <c r="Q151" i="4"/>
  <c r="R151" i="4" s="1"/>
  <c r="P151" i="4"/>
  <c r="Q150" i="4"/>
  <c r="R150" i="4" s="1"/>
  <c r="P150" i="4"/>
  <c r="Q149" i="4"/>
  <c r="R149" i="4" s="1"/>
  <c r="P149" i="4"/>
  <c r="F149" i="4"/>
  <c r="R148" i="4"/>
  <c r="Q148" i="4"/>
  <c r="P148" i="4"/>
  <c r="F148" i="4"/>
  <c r="Q147" i="4"/>
  <c r="R147" i="4" s="1"/>
  <c r="P147" i="4"/>
  <c r="F147" i="4"/>
  <c r="Q146" i="4"/>
  <c r="P146" i="4"/>
  <c r="F146" i="4"/>
  <c r="Q145" i="4"/>
  <c r="P145" i="4"/>
  <c r="F145" i="4"/>
  <c r="Q144" i="4"/>
  <c r="P144" i="4"/>
  <c r="F144" i="4"/>
  <c r="Q143" i="4"/>
  <c r="P143" i="4"/>
  <c r="F143" i="4"/>
  <c r="Q142" i="4"/>
  <c r="P142" i="4"/>
  <c r="F142" i="4"/>
  <c r="O140" i="4"/>
  <c r="L12" i="8" s="1"/>
  <c r="N140" i="4"/>
  <c r="K12" i="8" s="1"/>
  <c r="M140" i="4"/>
  <c r="J12" i="8" s="1"/>
  <c r="L140" i="4"/>
  <c r="I12" i="8" s="1"/>
  <c r="K140" i="4"/>
  <c r="H12" i="8" s="1"/>
  <c r="J140" i="4"/>
  <c r="G12" i="8" s="1"/>
  <c r="I140" i="4"/>
  <c r="F12" i="8" s="1"/>
  <c r="H140" i="4"/>
  <c r="E12" i="8" s="1"/>
  <c r="G140" i="4"/>
  <c r="D12" i="8" s="1"/>
  <c r="R139" i="4"/>
  <c r="Q139" i="4"/>
  <c r="P139" i="4"/>
  <c r="Q138" i="4"/>
  <c r="R138" i="4" s="1"/>
  <c r="P138" i="4"/>
  <c r="Q137" i="4"/>
  <c r="R137" i="4" s="1"/>
  <c r="P137" i="4"/>
  <c r="Q136" i="4"/>
  <c r="R136" i="4" s="1"/>
  <c r="P136" i="4"/>
  <c r="F136" i="4"/>
  <c r="Q135" i="4"/>
  <c r="R135" i="4" s="1"/>
  <c r="P135" i="4"/>
  <c r="F135" i="4"/>
  <c r="Q134" i="4"/>
  <c r="R134" i="4" s="1"/>
  <c r="P134" i="4"/>
  <c r="F134" i="4"/>
  <c r="Q133" i="4"/>
  <c r="P133" i="4"/>
  <c r="F133" i="4"/>
  <c r="Q132" i="4"/>
  <c r="P132" i="4"/>
  <c r="F132" i="4"/>
  <c r="Q131" i="4"/>
  <c r="P131" i="4"/>
  <c r="F131" i="4"/>
  <c r="Q130" i="4"/>
  <c r="P130" i="4"/>
  <c r="F130" i="4"/>
  <c r="Q129" i="4"/>
  <c r="P129" i="4"/>
  <c r="F129" i="4"/>
  <c r="O127" i="4"/>
  <c r="L17" i="8" s="1"/>
  <c r="N127" i="4"/>
  <c r="K17" i="8" s="1"/>
  <c r="M127" i="4"/>
  <c r="J17" i="8" s="1"/>
  <c r="L127" i="4"/>
  <c r="I17" i="8" s="1"/>
  <c r="K127" i="4"/>
  <c r="H17" i="8" s="1"/>
  <c r="J127" i="4"/>
  <c r="G17" i="8" s="1"/>
  <c r="I127" i="4"/>
  <c r="F17" i="8" s="1"/>
  <c r="H127" i="4"/>
  <c r="E17" i="8" s="1"/>
  <c r="G127" i="4"/>
  <c r="D17" i="8" s="1"/>
  <c r="Q126" i="4"/>
  <c r="R126" i="4" s="1"/>
  <c r="P126" i="4"/>
  <c r="Q125" i="4"/>
  <c r="R125" i="4" s="1"/>
  <c r="P125" i="4"/>
  <c r="Q124" i="4"/>
  <c r="R124" i="4" s="1"/>
  <c r="P124" i="4"/>
  <c r="Q123" i="4"/>
  <c r="P123" i="4"/>
  <c r="F123" i="4"/>
  <c r="Q122" i="4"/>
  <c r="P122" i="4"/>
  <c r="F122" i="4"/>
  <c r="Q121" i="4"/>
  <c r="P121" i="4"/>
  <c r="F121" i="4"/>
  <c r="Q120" i="4"/>
  <c r="P120" i="4"/>
  <c r="F120" i="4"/>
  <c r="Q119" i="4"/>
  <c r="P119" i="4"/>
  <c r="F119" i="4"/>
  <c r="Q118" i="4"/>
  <c r="P118" i="4"/>
  <c r="F118" i="4"/>
  <c r="Q117" i="4"/>
  <c r="P117" i="4"/>
  <c r="F117" i="4"/>
  <c r="Q116" i="4"/>
  <c r="P116" i="4"/>
  <c r="F116" i="4"/>
  <c r="O114" i="4"/>
  <c r="L15" i="8" s="1"/>
  <c r="N114" i="4"/>
  <c r="K15" i="8" s="1"/>
  <c r="M114" i="4"/>
  <c r="J15" i="8" s="1"/>
  <c r="L114" i="4"/>
  <c r="I15" i="8" s="1"/>
  <c r="K114" i="4"/>
  <c r="H15" i="8" s="1"/>
  <c r="J114" i="4"/>
  <c r="G15" i="8" s="1"/>
  <c r="I114" i="4"/>
  <c r="F15" i="8" s="1"/>
  <c r="H114" i="4"/>
  <c r="E15" i="8" s="1"/>
  <c r="G114" i="4"/>
  <c r="D15" i="8" s="1"/>
  <c r="Q113" i="4"/>
  <c r="R113" i="4" s="1"/>
  <c r="P113" i="4"/>
  <c r="Q112" i="4"/>
  <c r="R112" i="4" s="1"/>
  <c r="P112" i="4"/>
  <c r="Q111" i="4"/>
  <c r="R111" i="4" s="1"/>
  <c r="P111" i="4"/>
  <c r="Q110" i="4"/>
  <c r="R110" i="4" s="1"/>
  <c r="P110" i="4"/>
  <c r="F110" i="4"/>
  <c r="Q109" i="4"/>
  <c r="R109" i="4" s="1"/>
  <c r="P109" i="4"/>
  <c r="F109" i="4"/>
  <c r="Q108" i="4"/>
  <c r="P108" i="4"/>
  <c r="F108" i="4"/>
  <c r="Q107" i="4"/>
  <c r="P107" i="4"/>
  <c r="F107" i="4"/>
  <c r="Q106" i="4"/>
  <c r="P106" i="4"/>
  <c r="F106" i="4"/>
  <c r="Q105" i="4"/>
  <c r="P105" i="4"/>
  <c r="F105" i="4"/>
  <c r="Q104" i="4"/>
  <c r="P104" i="4"/>
  <c r="F104" i="4"/>
  <c r="Q103" i="4"/>
  <c r="P103" i="4"/>
  <c r="F103" i="4"/>
  <c r="O101" i="4"/>
  <c r="L13" i="8" s="1"/>
  <c r="N101" i="4"/>
  <c r="K13" i="8" s="1"/>
  <c r="M101" i="4"/>
  <c r="J13" i="8" s="1"/>
  <c r="L101" i="4"/>
  <c r="I13" i="8" s="1"/>
  <c r="K101" i="4"/>
  <c r="H13" i="8" s="1"/>
  <c r="J101" i="4"/>
  <c r="G13" i="8" s="1"/>
  <c r="I101" i="4"/>
  <c r="F13" i="8" s="1"/>
  <c r="H101" i="4"/>
  <c r="E13" i="8" s="1"/>
  <c r="G101" i="4"/>
  <c r="D13" i="8" s="1"/>
  <c r="R100" i="4"/>
  <c r="Q100" i="4"/>
  <c r="P100" i="4"/>
  <c r="Q99" i="4"/>
  <c r="R99" i="4" s="1"/>
  <c r="P99" i="4"/>
  <c r="Q98" i="4"/>
  <c r="R98" i="4" s="1"/>
  <c r="P98" i="4"/>
  <c r="Q97" i="4"/>
  <c r="R97" i="4" s="1"/>
  <c r="P97" i="4"/>
  <c r="F97" i="4"/>
  <c r="R96" i="4"/>
  <c r="Q96" i="4"/>
  <c r="P96" i="4"/>
  <c r="F96" i="4"/>
  <c r="Q95" i="4"/>
  <c r="P95" i="4"/>
  <c r="F95" i="4"/>
  <c r="Q94" i="4"/>
  <c r="P94" i="4"/>
  <c r="F94" i="4"/>
  <c r="Q93" i="4"/>
  <c r="P93" i="4"/>
  <c r="F93" i="4"/>
  <c r="Q92" i="4"/>
  <c r="P92" i="4"/>
  <c r="F92" i="4"/>
  <c r="Q91" i="4"/>
  <c r="P91" i="4"/>
  <c r="F91" i="4"/>
  <c r="Q90" i="4"/>
  <c r="P90" i="4"/>
  <c r="F90" i="4"/>
  <c r="O88" i="4"/>
  <c r="L20" i="8" s="1"/>
  <c r="N88" i="4"/>
  <c r="K20" i="8" s="1"/>
  <c r="M88" i="4"/>
  <c r="J20" i="8" s="1"/>
  <c r="L88" i="4"/>
  <c r="I20" i="8" s="1"/>
  <c r="K88" i="4"/>
  <c r="H20" i="8" s="1"/>
  <c r="J88" i="4"/>
  <c r="G20" i="8" s="1"/>
  <c r="I88" i="4"/>
  <c r="F20" i="8" s="1"/>
  <c r="H88" i="4"/>
  <c r="E20" i="8" s="1"/>
  <c r="G88" i="4"/>
  <c r="D20" i="8" s="1"/>
  <c r="Q87" i="4"/>
  <c r="R87" i="4" s="1"/>
  <c r="P87" i="4"/>
  <c r="Q86" i="4"/>
  <c r="R86" i="4" s="1"/>
  <c r="P86" i="4"/>
  <c r="Q85" i="4"/>
  <c r="R85" i="4" s="1"/>
  <c r="P85" i="4"/>
  <c r="Q84" i="4"/>
  <c r="R84" i="4" s="1"/>
  <c r="P84" i="4"/>
  <c r="F84" i="4"/>
  <c r="Q83" i="4"/>
  <c r="P83" i="4"/>
  <c r="F83" i="4"/>
  <c r="Q82" i="4"/>
  <c r="P82" i="4"/>
  <c r="F82" i="4"/>
  <c r="Q81" i="4"/>
  <c r="P81" i="4"/>
  <c r="F81" i="4"/>
  <c r="Q80" i="4"/>
  <c r="P80" i="4"/>
  <c r="F80" i="4"/>
  <c r="Q79" i="4"/>
  <c r="P79" i="4"/>
  <c r="F79" i="4"/>
  <c r="Q78" i="4"/>
  <c r="P78" i="4"/>
  <c r="F78" i="4"/>
  <c r="Q77" i="4"/>
  <c r="R77" i="4" s="1"/>
  <c r="P77" i="4"/>
  <c r="F77" i="4"/>
  <c r="O75" i="4"/>
  <c r="L18" i="8" s="1"/>
  <c r="N75" i="4"/>
  <c r="K18" i="8" s="1"/>
  <c r="M75" i="4"/>
  <c r="J18" i="8" s="1"/>
  <c r="L75" i="4"/>
  <c r="I18" i="8" s="1"/>
  <c r="K75" i="4"/>
  <c r="H18" i="8" s="1"/>
  <c r="J75" i="4"/>
  <c r="G18" i="8" s="1"/>
  <c r="I75" i="4"/>
  <c r="F18" i="8" s="1"/>
  <c r="H75" i="4"/>
  <c r="E18" i="8" s="1"/>
  <c r="G75" i="4"/>
  <c r="D18" i="8" s="1"/>
  <c r="Q74" i="4"/>
  <c r="P74" i="4"/>
  <c r="Q73" i="4"/>
  <c r="R73" i="4" s="1"/>
  <c r="P73" i="4"/>
  <c r="Q72" i="4"/>
  <c r="P72" i="4"/>
  <c r="Q71" i="4"/>
  <c r="P71" i="4"/>
  <c r="F71" i="4"/>
  <c r="Q70" i="4"/>
  <c r="R70" i="4" s="1"/>
  <c r="P70" i="4"/>
  <c r="F70" i="4"/>
  <c r="Q69" i="4"/>
  <c r="R69" i="4" s="1"/>
  <c r="P69" i="4"/>
  <c r="F69" i="4"/>
  <c r="Q68" i="4"/>
  <c r="P68" i="4"/>
  <c r="F68" i="4"/>
  <c r="Q67" i="4"/>
  <c r="P67" i="4"/>
  <c r="F67" i="4"/>
  <c r="Q66" i="4"/>
  <c r="P66" i="4"/>
  <c r="F66" i="4"/>
  <c r="Q65" i="4"/>
  <c r="P65" i="4"/>
  <c r="F65" i="4"/>
  <c r="Q64" i="4"/>
  <c r="P64" i="4"/>
  <c r="F64" i="4"/>
  <c r="O62" i="4"/>
  <c r="L16" i="8" s="1"/>
  <c r="N62" i="4"/>
  <c r="K16" i="8" s="1"/>
  <c r="M62" i="4"/>
  <c r="J16" i="8" s="1"/>
  <c r="L62" i="4"/>
  <c r="I16" i="8" s="1"/>
  <c r="K62" i="4"/>
  <c r="H16" i="8" s="1"/>
  <c r="J62" i="4"/>
  <c r="G16" i="8" s="1"/>
  <c r="I62" i="4"/>
  <c r="F16" i="8" s="1"/>
  <c r="H62" i="4"/>
  <c r="E16" i="8" s="1"/>
  <c r="G62" i="4"/>
  <c r="D16" i="8" s="1"/>
  <c r="Q61" i="4"/>
  <c r="R61" i="4" s="1"/>
  <c r="P61" i="4"/>
  <c r="Q60" i="4"/>
  <c r="R60" i="4" s="1"/>
  <c r="P60" i="4"/>
  <c r="Q59" i="4"/>
  <c r="R59" i="4" s="1"/>
  <c r="P59" i="4"/>
  <c r="Q58" i="4"/>
  <c r="P58" i="4"/>
  <c r="F58" i="4"/>
  <c r="Q57" i="4"/>
  <c r="P57" i="4"/>
  <c r="F57" i="4"/>
  <c r="Q56" i="4"/>
  <c r="P56" i="4"/>
  <c r="F56" i="4"/>
  <c r="Q55" i="4"/>
  <c r="P55" i="4"/>
  <c r="F55" i="4"/>
  <c r="Q54" i="4"/>
  <c r="P54" i="4"/>
  <c r="F54" i="4"/>
  <c r="Q53" i="4"/>
  <c r="P53" i="4"/>
  <c r="F53" i="4"/>
  <c r="Q52" i="4"/>
  <c r="P52" i="4"/>
  <c r="F52" i="4"/>
  <c r="Q51" i="4"/>
  <c r="P51" i="4"/>
  <c r="F51" i="4"/>
  <c r="O49" i="4"/>
  <c r="L19" i="8" s="1"/>
  <c r="N49" i="4"/>
  <c r="K19" i="8" s="1"/>
  <c r="M49" i="4"/>
  <c r="J19" i="8" s="1"/>
  <c r="L49" i="4"/>
  <c r="I19" i="8" s="1"/>
  <c r="K49" i="4"/>
  <c r="H19" i="8" s="1"/>
  <c r="J49" i="4"/>
  <c r="G19" i="8" s="1"/>
  <c r="I49" i="4"/>
  <c r="F19" i="8" s="1"/>
  <c r="H49" i="4"/>
  <c r="E19" i="8" s="1"/>
  <c r="G49" i="4"/>
  <c r="D19" i="8" s="1"/>
  <c r="Q48" i="4"/>
  <c r="R48" i="4" s="1"/>
  <c r="P48" i="4"/>
  <c r="Q47" i="4"/>
  <c r="R47" i="4" s="1"/>
  <c r="P47" i="4"/>
  <c r="Q46" i="4"/>
  <c r="R46" i="4" s="1"/>
  <c r="P46" i="4"/>
  <c r="Q45" i="4"/>
  <c r="R45" i="4" s="1"/>
  <c r="P45" i="4"/>
  <c r="F45" i="4"/>
  <c r="Q44" i="4"/>
  <c r="R44" i="4" s="1"/>
  <c r="P44" i="4"/>
  <c r="F44" i="4"/>
  <c r="Q43" i="4"/>
  <c r="P43" i="4"/>
  <c r="F43" i="4"/>
  <c r="Q42" i="4"/>
  <c r="P42" i="4"/>
  <c r="F42" i="4"/>
  <c r="Q41" i="4"/>
  <c r="P41" i="4"/>
  <c r="F41" i="4"/>
  <c r="Q40" i="4"/>
  <c r="P40" i="4"/>
  <c r="F40" i="4"/>
  <c r="Q39" i="4"/>
  <c r="P39" i="4"/>
  <c r="F39" i="4"/>
  <c r="Q38" i="4"/>
  <c r="P38" i="4"/>
  <c r="F38" i="4"/>
  <c r="O36" i="4"/>
  <c r="N36" i="4"/>
  <c r="K21" i="8" s="1"/>
  <c r="M36" i="4"/>
  <c r="J21" i="8" s="1"/>
  <c r="L36" i="4"/>
  <c r="I21" i="8" s="1"/>
  <c r="K36" i="4"/>
  <c r="H21" i="8" s="1"/>
  <c r="J36" i="4"/>
  <c r="G21" i="8" s="1"/>
  <c r="I36" i="4"/>
  <c r="F21" i="8" s="1"/>
  <c r="H36" i="4"/>
  <c r="E21" i="8" s="1"/>
  <c r="G36" i="4"/>
  <c r="R35" i="4"/>
  <c r="Q35" i="4"/>
  <c r="P35" i="4"/>
  <c r="Q34" i="4"/>
  <c r="R34" i="4" s="1"/>
  <c r="P34" i="4"/>
  <c r="Q33" i="4"/>
  <c r="R33" i="4" s="1"/>
  <c r="P33" i="4"/>
  <c r="Q32" i="4"/>
  <c r="R32" i="4" s="1"/>
  <c r="P32" i="4"/>
  <c r="F32" i="4"/>
  <c r="Q31" i="4"/>
  <c r="R31" i="4" s="1"/>
  <c r="P31" i="4"/>
  <c r="F31" i="4"/>
  <c r="Q30" i="4"/>
  <c r="R30" i="4" s="1"/>
  <c r="P30" i="4"/>
  <c r="F30" i="4"/>
  <c r="Q29" i="4"/>
  <c r="P29" i="4"/>
  <c r="F29" i="4"/>
  <c r="Q28" i="4"/>
  <c r="P28" i="4"/>
  <c r="F28" i="4"/>
  <c r="Q27" i="4"/>
  <c r="P27" i="4"/>
  <c r="F27" i="4"/>
  <c r="Q26" i="4"/>
  <c r="P26" i="4"/>
  <c r="F26" i="4"/>
  <c r="Q25" i="4"/>
  <c r="P25" i="4"/>
  <c r="F25" i="4"/>
  <c r="O23" i="4"/>
  <c r="L23" i="8" s="1"/>
  <c r="N23" i="4"/>
  <c r="K23" i="8" s="1"/>
  <c r="M23" i="4"/>
  <c r="J23" i="8" s="1"/>
  <c r="L23" i="4"/>
  <c r="I23" i="8" s="1"/>
  <c r="K23" i="4"/>
  <c r="J23" i="4"/>
  <c r="I23" i="4"/>
  <c r="F23" i="8" s="1"/>
  <c r="H23" i="4"/>
  <c r="E23" i="8" s="1"/>
  <c r="G23" i="4"/>
  <c r="D23" i="8" s="1"/>
  <c r="R22" i="4"/>
  <c r="Q22" i="4"/>
  <c r="P22" i="4"/>
  <c r="Q21" i="4"/>
  <c r="R21" i="4" s="1"/>
  <c r="P21" i="4"/>
  <c r="Q20" i="4"/>
  <c r="R20" i="4" s="1"/>
  <c r="P20" i="4"/>
  <c r="Q19" i="4"/>
  <c r="R19" i="4" s="1"/>
  <c r="P19" i="4"/>
  <c r="F19" i="4"/>
  <c r="Q18" i="4"/>
  <c r="R18" i="4" s="1"/>
  <c r="P18" i="4"/>
  <c r="F18" i="4"/>
  <c r="Q17" i="4"/>
  <c r="R17" i="4" s="1"/>
  <c r="P17" i="4"/>
  <c r="F17" i="4"/>
  <c r="Q16" i="4"/>
  <c r="R16" i="4" s="1"/>
  <c r="P16" i="4"/>
  <c r="F16" i="4"/>
  <c r="Q15" i="4"/>
  <c r="P15" i="4"/>
  <c r="F15" i="4"/>
  <c r="Q14" i="4"/>
  <c r="P14" i="4"/>
  <c r="F14" i="4"/>
  <c r="Q13" i="4"/>
  <c r="P13" i="4"/>
  <c r="F13" i="4"/>
  <c r="Q12" i="4"/>
  <c r="P12" i="4"/>
  <c r="F12" i="4"/>
  <c r="O335" i="3"/>
  <c r="L18" i="7" s="1"/>
  <c r="N335" i="3"/>
  <c r="K18" i="7" s="1"/>
  <c r="M335" i="3"/>
  <c r="J18" i="7" s="1"/>
  <c r="L335" i="3"/>
  <c r="I18" i="7" s="1"/>
  <c r="K335" i="3"/>
  <c r="H18" i="7" s="1"/>
  <c r="J335" i="3"/>
  <c r="G18" i="7" s="1"/>
  <c r="I335" i="3"/>
  <c r="F18" i="7" s="1"/>
  <c r="H335" i="3"/>
  <c r="E18" i="7" s="1"/>
  <c r="G335" i="3"/>
  <c r="D18" i="7" s="1"/>
  <c r="R334" i="3"/>
  <c r="Q334" i="3"/>
  <c r="P334" i="3"/>
  <c r="Q333" i="3"/>
  <c r="R333" i="3" s="1"/>
  <c r="P333" i="3"/>
  <c r="Q332" i="3"/>
  <c r="R332" i="3" s="1"/>
  <c r="P332" i="3"/>
  <c r="Q331" i="3"/>
  <c r="R331" i="3" s="1"/>
  <c r="P331" i="3"/>
  <c r="F331" i="3"/>
  <c r="Q330" i="3"/>
  <c r="P330" i="3"/>
  <c r="F330" i="3"/>
  <c r="Q329" i="3"/>
  <c r="P329" i="3"/>
  <c r="F329" i="3"/>
  <c r="Q328" i="3"/>
  <c r="P328" i="3"/>
  <c r="F328" i="3"/>
  <c r="Q327" i="3"/>
  <c r="P327" i="3"/>
  <c r="F327" i="3"/>
  <c r="Q326" i="3"/>
  <c r="P326" i="3"/>
  <c r="F326" i="3"/>
  <c r="Q325" i="3"/>
  <c r="P325" i="3"/>
  <c r="F325" i="3"/>
  <c r="Q324" i="3"/>
  <c r="P324" i="3"/>
  <c r="F324" i="3"/>
  <c r="O322" i="3"/>
  <c r="L31" i="7" s="1"/>
  <c r="N322" i="3"/>
  <c r="K31" i="7" s="1"/>
  <c r="M322" i="3"/>
  <c r="J31" i="7" s="1"/>
  <c r="L322" i="3"/>
  <c r="I31" i="7" s="1"/>
  <c r="K322" i="3"/>
  <c r="H31" i="7" s="1"/>
  <c r="J322" i="3"/>
  <c r="G31" i="7" s="1"/>
  <c r="I322" i="3"/>
  <c r="F31" i="7" s="1"/>
  <c r="H322" i="3"/>
  <c r="E31" i="7" s="1"/>
  <c r="G322" i="3"/>
  <c r="D31" i="7" s="1"/>
  <c r="Q321" i="3"/>
  <c r="R321" i="3" s="1"/>
  <c r="P321" i="3"/>
  <c r="Q320" i="3"/>
  <c r="R320" i="3" s="1"/>
  <c r="P320" i="3"/>
  <c r="Q319" i="3"/>
  <c r="P319" i="3"/>
  <c r="Q318" i="3"/>
  <c r="P318" i="3"/>
  <c r="F318" i="3"/>
  <c r="Q317" i="3"/>
  <c r="P317" i="3"/>
  <c r="F317" i="3"/>
  <c r="Q316" i="3"/>
  <c r="P316" i="3"/>
  <c r="F316" i="3"/>
  <c r="Q315" i="3"/>
  <c r="P315" i="3"/>
  <c r="F315" i="3"/>
  <c r="Q314" i="3"/>
  <c r="P314" i="3"/>
  <c r="F314" i="3"/>
  <c r="R313" i="3"/>
  <c r="Q313" i="3"/>
  <c r="P313" i="3"/>
  <c r="F313" i="3"/>
  <c r="Q312" i="3"/>
  <c r="P312" i="3"/>
  <c r="F312" i="3"/>
  <c r="Q311" i="3"/>
  <c r="P311" i="3"/>
  <c r="F311" i="3"/>
  <c r="O309" i="3"/>
  <c r="L22" i="7" s="1"/>
  <c r="N309" i="3"/>
  <c r="K22" i="7" s="1"/>
  <c r="M309" i="3"/>
  <c r="J22" i="7" s="1"/>
  <c r="L309" i="3"/>
  <c r="I22" i="7" s="1"/>
  <c r="K309" i="3"/>
  <c r="H22" i="7" s="1"/>
  <c r="J309" i="3"/>
  <c r="G22" i="7" s="1"/>
  <c r="I309" i="3"/>
  <c r="F22" i="7" s="1"/>
  <c r="H309" i="3"/>
  <c r="E22" i="7" s="1"/>
  <c r="G309" i="3"/>
  <c r="D22" i="7" s="1"/>
  <c r="R308" i="3"/>
  <c r="Q308" i="3"/>
  <c r="P308" i="3"/>
  <c r="Q307" i="3"/>
  <c r="R307" i="3" s="1"/>
  <c r="P307" i="3"/>
  <c r="Q306" i="3"/>
  <c r="R306" i="3" s="1"/>
  <c r="P306" i="3"/>
  <c r="Q305" i="3"/>
  <c r="P305" i="3"/>
  <c r="F305" i="3"/>
  <c r="Q304" i="3"/>
  <c r="P304" i="3"/>
  <c r="F304" i="3"/>
  <c r="Q303" i="3"/>
  <c r="P303" i="3"/>
  <c r="F303" i="3"/>
  <c r="Q302" i="3"/>
  <c r="P302" i="3"/>
  <c r="F302" i="3"/>
  <c r="Q301" i="3"/>
  <c r="P301" i="3"/>
  <c r="F301" i="3"/>
  <c r="Q300" i="3"/>
  <c r="P300" i="3"/>
  <c r="F300" i="3"/>
  <c r="Q299" i="3"/>
  <c r="R299" i="3" s="1"/>
  <c r="P299" i="3"/>
  <c r="F299" i="3"/>
  <c r="Q298" i="3"/>
  <c r="P298" i="3"/>
  <c r="F298" i="3"/>
  <c r="O296" i="3"/>
  <c r="L32" i="7" s="1"/>
  <c r="N296" i="3"/>
  <c r="K32" i="7" s="1"/>
  <c r="M296" i="3"/>
  <c r="J32" i="7" s="1"/>
  <c r="L296" i="3"/>
  <c r="I32" i="7" s="1"/>
  <c r="K296" i="3"/>
  <c r="H32" i="7" s="1"/>
  <c r="J296" i="3"/>
  <c r="G32" i="7" s="1"/>
  <c r="I296" i="3"/>
  <c r="F32" i="7" s="1"/>
  <c r="H296" i="3"/>
  <c r="E32" i="7" s="1"/>
  <c r="G296" i="3"/>
  <c r="D32" i="7" s="1"/>
  <c r="R295" i="3"/>
  <c r="Q295" i="3"/>
  <c r="P295" i="3"/>
  <c r="Q294" i="3"/>
  <c r="R294" i="3" s="1"/>
  <c r="P294" i="3"/>
  <c r="Q293" i="3"/>
  <c r="R293" i="3" s="1"/>
  <c r="P293" i="3"/>
  <c r="Q292" i="3"/>
  <c r="P292" i="3"/>
  <c r="F292" i="3"/>
  <c r="Q291" i="3"/>
  <c r="P291" i="3"/>
  <c r="F291" i="3"/>
  <c r="Q290" i="3"/>
  <c r="P290" i="3"/>
  <c r="F290" i="3"/>
  <c r="Q289" i="3"/>
  <c r="P289" i="3"/>
  <c r="F289" i="3"/>
  <c r="Q288" i="3"/>
  <c r="P288" i="3"/>
  <c r="F288" i="3"/>
  <c r="Q287" i="3"/>
  <c r="P287" i="3"/>
  <c r="F287" i="3"/>
  <c r="Q286" i="3"/>
  <c r="P286" i="3"/>
  <c r="F286" i="3"/>
  <c r="Q285" i="3"/>
  <c r="P285" i="3"/>
  <c r="F285" i="3"/>
  <c r="O283" i="3"/>
  <c r="L14" i="7" s="1"/>
  <c r="N283" i="3"/>
  <c r="K14" i="7" s="1"/>
  <c r="M283" i="3"/>
  <c r="J14" i="7" s="1"/>
  <c r="L283" i="3"/>
  <c r="I14" i="7" s="1"/>
  <c r="K283" i="3"/>
  <c r="H14" i="7" s="1"/>
  <c r="J283" i="3"/>
  <c r="G14" i="7" s="1"/>
  <c r="I283" i="3"/>
  <c r="F14" i="7" s="1"/>
  <c r="H283" i="3"/>
  <c r="E14" i="7" s="1"/>
  <c r="G283" i="3"/>
  <c r="D14" i="7" s="1"/>
  <c r="Q282" i="3"/>
  <c r="R282" i="3" s="1"/>
  <c r="P282" i="3"/>
  <c r="R281" i="3"/>
  <c r="Q281" i="3"/>
  <c r="P281" i="3"/>
  <c r="Q280" i="3"/>
  <c r="R280" i="3" s="1"/>
  <c r="P280" i="3"/>
  <c r="Q279" i="3"/>
  <c r="P279" i="3"/>
  <c r="F279" i="3"/>
  <c r="R278" i="3"/>
  <c r="Q278" i="3"/>
  <c r="P278" i="3"/>
  <c r="F278" i="3"/>
  <c r="Q277" i="3"/>
  <c r="P277" i="3"/>
  <c r="F277" i="3"/>
  <c r="Q276" i="3"/>
  <c r="P276" i="3"/>
  <c r="F276" i="3"/>
  <c r="Q275" i="3"/>
  <c r="P275" i="3"/>
  <c r="F275" i="3"/>
  <c r="Q274" i="3"/>
  <c r="R274" i="3" s="1"/>
  <c r="P274" i="3"/>
  <c r="F274" i="3"/>
  <c r="Q273" i="3"/>
  <c r="P273" i="3"/>
  <c r="F273" i="3"/>
  <c r="Q272" i="3"/>
  <c r="P272" i="3"/>
  <c r="F272" i="3"/>
  <c r="O270" i="3"/>
  <c r="L12" i="7" s="1"/>
  <c r="N270" i="3"/>
  <c r="K12" i="7" s="1"/>
  <c r="M270" i="3"/>
  <c r="J12" i="7" s="1"/>
  <c r="L270" i="3"/>
  <c r="I12" i="7" s="1"/>
  <c r="K270" i="3"/>
  <c r="H12" i="7" s="1"/>
  <c r="J270" i="3"/>
  <c r="G12" i="7" s="1"/>
  <c r="I270" i="3"/>
  <c r="F12" i="7" s="1"/>
  <c r="H270" i="3"/>
  <c r="E12" i="7" s="1"/>
  <c r="G270" i="3"/>
  <c r="D12" i="7" s="1"/>
  <c r="Q269" i="3"/>
  <c r="R269" i="3" s="1"/>
  <c r="P269" i="3"/>
  <c r="Q268" i="3"/>
  <c r="R268" i="3" s="1"/>
  <c r="P268" i="3"/>
  <c r="Q267" i="3"/>
  <c r="R267" i="3" s="1"/>
  <c r="P267" i="3"/>
  <c r="Q266" i="3"/>
  <c r="P266" i="3"/>
  <c r="F266" i="3"/>
  <c r="Q265" i="3"/>
  <c r="P265" i="3"/>
  <c r="F265" i="3"/>
  <c r="Q264" i="3"/>
  <c r="R264" i="3" s="1"/>
  <c r="P264" i="3"/>
  <c r="F264" i="3"/>
  <c r="Q263" i="3"/>
  <c r="P263" i="3"/>
  <c r="F263" i="3"/>
  <c r="Q262" i="3"/>
  <c r="P262" i="3"/>
  <c r="F262" i="3"/>
  <c r="Q261" i="3"/>
  <c r="P261" i="3"/>
  <c r="F261" i="3"/>
  <c r="Q260" i="3"/>
  <c r="P260" i="3"/>
  <c r="F260" i="3"/>
  <c r="Q259" i="3"/>
  <c r="P259" i="3"/>
  <c r="F259" i="3"/>
  <c r="O257" i="3"/>
  <c r="L15" i="7" s="1"/>
  <c r="N257" i="3"/>
  <c r="K15" i="7" s="1"/>
  <c r="M257" i="3"/>
  <c r="J15" i="7" s="1"/>
  <c r="L257" i="3"/>
  <c r="I15" i="7" s="1"/>
  <c r="K257" i="3"/>
  <c r="H15" i="7" s="1"/>
  <c r="J257" i="3"/>
  <c r="G15" i="7" s="1"/>
  <c r="I257" i="3"/>
  <c r="F15" i="7" s="1"/>
  <c r="H257" i="3"/>
  <c r="E15" i="7" s="1"/>
  <c r="G257" i="3"/>
  <c r="D15" i="7" s="1"/>
  <c r="Q256" i="3"/>
  <c r="R256" i="3" s="1"/>
  <c r="P256" i="3"/>
  <c r="Q255" i="3"/>
  <c r="R255" i="3" s="1"/>
  <c r="P255" i="3"/>
  <c r="Q254" i="3"/>
  <c r="R254" i="3" s="1"/>
  <c r="P254" i="3"/>
  <c r="Q253" i="3"/>
  <c r="P253" i="3"/>
  <c r="F253" i="3"/>
  <c r="Q252" i="3"/>
  <c r="P252" i="3"/>
  <c r="F252" i="3"/>
  <c r="Q251" i="3"/>
  <c r="R251" i="3" s="1"/>
  <c r="P251" i="3"/>
  <c r="F251" i="3"/>
  <c r="Q250" i="3"/>
  <c r="P250" i="3"/>
  <c r="F250" i="3"/>
  <c r="Q249" i="3"/>
  <c r="P249" i="3"/>
  <c r="F249" i="3"/>
  <c r="Q248" i="3"/>
  <c r="P248" i="3"/>
  <c r="F248" i="3"/>
  <c r="Q247" i="3"/>
  <c r="P247" i="3"/>
  <c r="F247" i="3"/>
  <c r="Q246" i="3"/>
  <c r="P246" i="3"/>
  <c r="F246" i="3"/>
  <c r="O244" i="3"/>
  <c r="L21" i="7" s="1"/>
  <c r="N244" i="3"/>
  <c r="K21" i="7" s="1"/>
  <c r="M244" i="3"/>
  <c r="J21" i="7" s="1"/>
  <c r="L244" i="3"/>
  <c r="I21" i="7" s="1"/>
  <c r="K244" i="3"/>
  <c r="H21" i="7" s="1"/>
  <c r="J244" i="3"/>
  <c r="G21" i="7" s="1"/>
  <c r="I244" i="3"/>
  <c r="F21" i="7" s="1"/>
  <c r="H244" i="3"/>
  <c r="E21" i="7" s="1"/>
  <c r="G244" i="3"/>
  <c r="D21" i="7" s="1"/>
  <c r="Q243" i="3"/>
  <c r="R243" i="3" s="1"/>
  <c r="P243" i="3"/>
  <c r="Q242" i="3"/>
  <c r="R242" i="3" s="1"/>
  <c r="P242" i="3"/>
  <c r="Q241" i="3"/>
  <c r="R241" i="3" s="1"/>
  <c r="P241" i="3"/>
  <c r="Q240" i="3"/>
  <c r="P240" i="3"/>
  <c r="F240" i="3"/>
  <c r="Q239" i="3"/>
  <c r="P239" i="3"/>
  <c r="F239" i="3"/>
  <c r="Q238" i="3"/>
  <c r="P238" i="3"/>
  <c r="F238" i="3"/>
  <c r="Q237" i="3"/>
  <c r="P237" i="3"/>
  <c r="F237" i="3"/>
  <c r="Q236" i="3"/>
  <c r="P236" i="3"/>
  <c r="F236" i="3"/>
  <c r="Q235" i="3"/>
  <c r="P235" i="3"/>
  <c r="F235" i="3"/>
  <c r="Q234" i="3"/>
  <c r="P234" i="3"/>
  <c r="F234" i="3"/>
  <c r="Q233" i="3"/>
  <c r="P233" i="3"/>
  <c r="F233" i="3"/>
  <c r="O231" i="3"/>
  <c r="L28" i="7" s="1"/>
  <c r="N231" i="3"/>
  <c r="K28" i="7" s="1"/>
  <c r="M231" i="3"/>
  <c r="J28" i="7" s="1"/>
  <c r="L231" i="3"/>
  <c r="I28" i="7" s="1"/>
  <c r="K231" i="3"/>
  <c r="H28" i="7" s="1"/>
  <c r="J231" i="3"/>
  <c r="G28" i="7" s="1"/>
  <c r="I231" i="3"/>
  <c r="F28" i="7" s="1"/>
  <c r="H231" i="3"/>
  <c r="E28" i="7" s="1"/>
  <c r="G231" i="3"/>
  <c r="D28" i="7" s="1"/>
  <c r="Q230" i="3"/>
  <c r="R230" i="3" s="1"/>
  <c r="P230" i="3"/>
  <c r="Q229" i="3"/>
  <c r="R229" i="3" s="1"/>
  <c r="P229" i="3"/>
  <c r="Q228" i="3"/>
  <c r="R228" i="3" s="1"/>
  <c r="P228" i="3"/>
  <c r="Q227" i="3"/>
  <c r="R227" i="3" s="1"/>
  <c r="P227" i="3"/>
  <c r="F227" i="3"/>
  <c r="Q226" i="3"/>
  <c r="R226" i="3" s="1"/>
  <c r="P226" i="3"/>
  <c r="F226" i="3"/>
  <c r="Q225" i="3"/>
  <c r="P225" i="3"/>
  <c r="F225" i="3"/>
  <c r="Q224" i="3"/>
  <c r="P224" i="3"/>
  <c r="F224" i="3"/>
  <c r="Q223" i="3"/>
  <c r="P223" i="3"/>
  <c r="F223" i="3"/>
  <c r="Q222" i="3"/>
  <c r="P222" i="3"/>
  <c r="F222" i="3"/>
  <c r="Q221" i="3"/>
  <c r="P221" i="3"/>
  <c r="F221" i="3"/>
  <c r="Q220" i="3"/>
  <c r="P220" i="3"/>
  <c r="F220" i="3"/>
  <c r="O218" i="3"/>
  <c r="L36" i="7" s="1"/>
  <c r="N218" i="3"/>
  <c r="K36" i="7" s="1"/>
  <c r="M218" i="3"/>
  <c r="J36" i="7" s="1"/>
  <c r="L218" i="3"/>
  <c r="I36" i="7" s="1"/>
  <c r="K218" i="3"/>
  <c r="H36" i="7" s="1"/>
  <c r="J218" i="3"/>
  <c r="G36" i="7" s="1"/>
  <c r="I218" i="3"/>
  <c r="F36" i="7" s="1"/>
  <c r="H218" i="3"/>
  <c r="E36" i="7" s="1"/>
  <c r="G218" i="3"/>
  <c r="D36" i="7" s="1"/>
  <c r="Q217" i="3"/>
  <c r="R217" i="3" s="1"/>
  <c r="P217" i="3"/>
  <c r="Q216" i="3"/>
  <c r="R216" i="3" s="1"/>
  <c r="P216" i="3"/>
  <c r="Q215" i="3"/>
  <c r="R215" i="3" s="1"/>
  <c r="P215" i="3"/>
  <c r="Q214" i="3"/>
  <c r="R214" i="3" s="1"/>
  <c r="P214" i="3"/>
  <c r="F214" i="3"/>
  <c r="Q213" i="3"/>
  <c r="R213" i="3" s="1"/>
  <c r="P213" i="3"/>
  <c r="F213" i="3"/>
  <c r="Q212" i="3"/>
  <c r="R212" i="3" s="1"/>
  <c r="P212" i="3"/>
  <c r="F212" i="3"/>
  <c r="R211" i="3"/>
  <c r="Q211" i="3"/>
  <c r="P211" i="3"/>
  <c r="F211" i="3"/>
  <c r="Q210" i="3"/>
  <c r="R210" i="3" s="1"/>
  <c r="P210" i="3"/>
  <c r="F210" i="3"/>
  <c r="Q209" i="3"/>
  <c r="R209" i="3" s="1"/>
  <c r="P209" i="3"/>
  <c r="P218" i="3" s="1"/>
  <c r="F209" i="3"/>
  <c r="Q208" i="3"/>
  <c r="R208" i="3" s="1"/>
  <c r="P208" i="3"/>
  <c r="F208" i="3"/>
  <c r="Q207" i="3"/>
  <c r="R207" i="3" s="1"/>
  <c r="P207" i="3"/>
  <c r="F207" i="3"/>
  <c r="O205" i="3"/>
  <c r="L19" i="7" s="1"/>
  <c r="N205" i="3"/>
  <c r="K19" i="7" s="1"/>
  <c r="M205" i="3"/>
  <c r="J19" i="7" s="1"/>
  <c r="L205" i="3"/>
  <c r="I19" i="7" s="1"/>
  <c r="K205" i="3"/>
  <c r="H19" i="7" s="1"/>
  <c r="J205" i="3"/>
  <c r="G19" i="7" s="1"/>
  <c r="I205" i="3"/>
  <c r="F19" i="7" s="1"/>
  <c r="H205" i="3"/>
  <c r="E19" i="7" s="1"/>
  <c r="G205" i="3"/>
  <c r="D19" i="7" s="1"/>
  <c r="Q204" i="3"/>
  <c r="R204" i="3" s="1"/>
  <c r="P204" i="3"/>
  <c r="Q203" i="3"/>
  <c r="R203" i="3" s="1"/>
  <c r="P203" i="3"/>
  <c r="Q202" i="3"/>
  <c r="R202" i="3" s="1"/>
  <c r="P202" i="3"/>
  <c r="Q201" i="3"/>
  <c r="R201" i="3" s="1"/>
  <c r="P201" i="3"/>
  <c r="F201" i="3"/>
  <c r="Q200" i="3"/>
  <c r="R200" i="3" s="1"/>
  <c r="P200" i="3"/>
  <c r="F200" i="3"/>
  <c r="Q199" i="3"/>
  <c r="P199" i="3"/>
  <c r="F199" i="3"/>
  <c r="Q198" i="3"/>
  <c r="P198" i="3"/>
  <c r="F198" i="3"/>
  <c r="Q197" i="3"/>
  <c r="P197" i="3"/>
  <c r="F197" i="3"/>
  <c r="Q196" i="3"/>
  <c r="P196" i="3"/>
  <c r="F196" i="3"/>
  <c r="Q195" i="3"/>
  <c r="P195" i="3"/>
  <c r="F195" i="3"/>
  <c r="Q194" i="3"/>
  <c r="R194" i="3" s="1"/>
  <c r="P194" i="3"/>
  <c r="F194" i="3"/>
  <c r="O192" i="3"/>
  <c r="L30" i="7" s="1"/>
  <c r="N192" i="3"/>
  <c r="K30" i="7" s="1"/>
  <c r="M192" i="3"/>
  <c r="J30" i="7" s="1"/>
  <c r="L192" i="3"/>
  <c r="I30" i="7" s="1"/>
  <c r="K192" i="3"/>
  <c r="H30" i="7" s="1"/>
  <c r="J192" i="3"/>
  <c r="G30" i="7" s="1"/>
  <c r="I192" i="3"/>
  <c r="F30" i="7" s="1"/>
  <c r="H192" i="3"/>
  <c r="E30" i="7" s="1"/>
  <c r="G192" i="3"/>
  <c r="D30" i="7" s="1"/>
  <c r="Q191" i="3"/>
  <c r="R191" i="3" s="1"/>
  <c r="P191" i="3"/>
  <c r="Q190" i="3"/>
  <c r="R190" i="3" s="1"/>
  <c r="P190" i="3"/>
  <c r="R189" i="3"/>
  <c r="Q189" i="3"/>
  <c r="P189" i="3"/>
  <c r="Q188" i="3"/>
  <c r="R188" i="3" s="1"/>
  <c r="P188" i="3"/>
  <c r="F188" i="3"/>
  <c r="Q187" i="3"/>
  <c r="R187" i="3" s="1"/>
  <c r="P187" i="3"/>
  <c r="F187" i="3"/>
  <c r="Q186" i="3"/>
  <c r="R186" i="3" s="1"/>
  <c r="P186" i="3"/>
  <c r="F186" i="3"/>
  <c r="Q185" i="3"/>
  <c r="P185" i="3"/>
  <c r="F185" i="3"/>
  <c r="Q184" i="3"/>
  <c r="P184" i="3"/>
  <c r="F184" i="3"/>
  <c r="Q183" i="3"/>
  <c r="P183" i="3"/>
  <c r="F183" i="3"/>
  <c r="Q182" i="3"/>
  <c r="P182" i="3"/>
  <c r="F182" i="3"/>
  <c r="Q181" i="3"/>
  <c r="P181" i="3"/>
  <c r="F181" i="3"/>
  <c r="O179" i="3"/>
  <c r="L16" i="7" s="1"/>
  <c r="N179" i="3"/>
  <c r="K16" i="7" s="1"/>
  <c r="M179" i="3"/>
  <c r="J16" i="7" s="1"/>
  <c r="L179" i="3"/>
  <c r="I16" i="7" s="1"/>
  <c r="K179" i="3"/>
  <c r="H16" i="7" s="1"/>
  <c r="J179" i="3"/>
  <c r="G16" i="7" s="1"/>
  <c r="I179" i="3"/>
  <c r="F16" i="7" s="1"/>
  <c r="H179" i="3"/>
  <c r="E16" i="7" s="1"/>
  <c r="G179" i="3"/>
  <c r="D16" i="7" s="1"/>
  <c r="Q178" i="3"/>
  <c r="R178" i="3" s="1"/>
  <c r="P178" i="3"/>
  <c r="Q177" i="3"/>
  <c r="R177" i="3" s="1"/>
  <c r="P177" i="3"/>
  <c r="Q176" i="3"/>
  <c r="R176" i="3" s="1"/>
  <c r="P176" i="3"/>
  <c r="Q175" i="3"/>
  <c r="R175" i="3" s="1"/>
  <c r="P175" i="3"/>
  <c r="F175" i="3"/>
  <c r="Q174" i="3"/>
  <c r="P174" i="3"/>
  <c r="F174" i="3"/>
  <c r="Q173" i="3"/>
  <c r="P173" i="3"/>
  <c r="F173" i="3"/>
  <c r="Q172" i="3"/>
  <c r="P172" i="3"/>
  <c r="F172" i="3"/>
  <c r="Q171" i="3"/>
  <c r="R171" i="3" s="1"/>
  <c r="P171" i="3"/>
  <c r="F171" i="3"/>
  <c r="Q170" i="3"/>
  <c r="P170" i="3"/>
  <c r="F170" i="3"/>
  <c r="Q169" i="3"/>
  <c r="P169" i="3"/>
  <c r="F169" i="3"/>
  <c r="Q168" i="3"/>
  <c r="P168" i="3"/>
  <c r="F168" i="3"/>
  <c r="O166" i="3"/>
  <c r="L25" i="7" s="1"/>
  <c r="N166" i="3"/>
  <c r="K25" i="7" s="1"/>
  <c r="M166" i="3"/>
  <c r="J25" i="7" s="1"/>
  <c r="L166" i="3"/>
  <c r="I25" i="7" s="1"/>
  <c r="K166" i="3"/>
  <c r="H25" i="7" s="1"/>
  <c r="J166" i="3"/>
  <c r="G25" i="7" s="1"/>
  <c r="I166" i="3"/>
  <c r="F25" i="7" s="1"/>
  <c r="H166" i="3"/>
  <c r="E25" i="7" s="1"/>
  <c r="G166" i="3"/>
  <c r="D25" i="7" s="1"/>
  <c r="R165" i="3"/>
  <c r="Q165" i="3"/>
  <c r="P165" i="3"/>
  <c r="Q164" i="3"/>
  <c r="R164" i="3" s="1"/>
  <c r="P164" i="3"/>
  <c r="Q163" i="3"/>
  <c r="R163" i="3" s="1"/>
  <c r="P163" i="3"/>
  <c r="Q162" i="3"/>
  <c r="P162" i="3"/>
  <c r="F162" i="3"/>
  <c r="Q161" i="3"/>
  <c r="P161" i="3"/>
  <c r="R161" i="3" s="1"/>
  <c r="F161" i="3"/>
  <c r="Q160" i="3"/>
  <c r="P160" i="3"/>
  <c r="F160" i="3"/>
  <c r="Q159" i="3"/>
  <c r="P159" i="3"/>
  <c r="F159" i="3"/>
  <c r="Q158" i="3"/>
  <c r="P158" i="3"/>
  <c r="F158" i="3"/>
  <c r="Q157" i="3"/>
  <c r="P157" i="3"/>
  <c r="F157" i="3"/>
  <c r="Q156" i="3"/>
  <c r="P156" i="3"/>
  <c r="F156" i="3"/>
  <c r="Q155" i="3"/>
  <c r="P155" i="3"/>
  <c r="F155" i="3"/>
  <c r="O153" i="3"/>
  <c r="L33" i="7" s="1"/>
  <c r="N153" i="3"/>
  <c r="K33" i="7" s="1"/>
  <c r="M153" i="3"/>
  <c r="J33" i="7" s="1"/>
  <c r="L153" i="3"/>
  <c r="I33" i="7" s="1"/>
  <c r="K153" i="3"/>
  <c r="H33" i="7" s="1"/>
  <c r="J153" i="3"/>
  <c r="G33" i="7" s="1"/>
  <c r="I153" i="3"/>
  <c r="F33" i="7" s="1"/>
  <c r="H153" i="3"/>
  <c r="E33" i="7" s="1"/>
  <c r="G153" i="3"/>
  <c r="D33" i="7" s="1"/>
  <c r="Q152" i="3"/>
  <c r="R152" i="3" s="1"/>
  <c r="P152" i="3"/>
  <c r="Q151" i="3"/>
  <c r="R151" i="3" s="1"/>
  <c r="P151" i="3"/>
  <c r="Q150" i="3"/>
  <c r="R150" i="3" s="1"/>
  <c r="P150" i="3"/>
  <c r="Q149" i="3"/>
  <c r="P149" i="3"/>
  <c r="F149" i="3"/>
  <c r="Q148" i="3"/>
  <c r="P148" i="3"/>
  <c r="F148" i="3"/>
  <c r="Q147" i="3"/>
  <c r="R147" i="3" s="1"/>
  <c r="P147" i="3"/>
  <c r="F147" i="3"/>
  <c r="Q146" i="3"/>
  <c r="P146" i="3"/>
  <c r="F146" i="3"/>
  <c r="Q145" i="3"/>
  <c r="P145" i="3"/>
  <c r="F145" i="3"/>
  <c r="Q144" i="3"/>
  <c r="P144" i="3"/>
  <c r="F144" i="3"/>
  <c r="Q143" i="3"/>
  <c r="P143" i="3"/>
  <c r="F143" i="3"/>
  <c r="Q142" i="3"/>
  <c r="P142" i="3"/>
  <c r="F142" i="3"/>
  <c r="O140" i="3"/>
  <c r="L23" i="7" s="1"/>
  <c r="N140" i="3"/>
  <c r="K23" i="7" s="1"/>
  <c r="M140" i="3"/>
  <c r="J23" i="7" s="1"/>
  <c r="L140" i="3"/>
  <c r="I23" i="7" s="1"/>
  <c r="K140" i="3"/>
  <c r="H23" i="7" s="1"/>
  <c r="J140" i="3"/>
  <c r="G23" i="7" s="1"/>
  <c r="I140" i="3"/>
  <c r="F23" i="7" s="1"/>
  <c r="H140" i="3"/>
  <c r="E23" i="7" s="1"/>
  <c r="G140" i="3"/>
  <c r="D23" i="7" s="1"/>
  <c r="Q139" i="3"/>
  <c r="R139" i="3" s="1"/>
  <c r="P139" i="3"/>
  <c r="Q138" i="3"/>
  <c r="R138" i="3" s="1"/>
  <c r="P138" i="3"/>
  <c r="Q137" i="3"/>
  <c r="R137" i="3" s="1"/>
  <c r="P137" i="3"/>
  <c r="Q136" i="3"/>
  <c r="R136" i="3" s="1"/>
  <c r="P136" i="3"/>
  <c r="F136" i="3"/>
  <c r="Q135" i="3"/>
  <c r="P135" i="3"/>
  <c r="F135" i="3"/>
  <c r="Q134" i="3"/>
  <c r="P134" i="3"/>
  <c r="F134" i="3"/>
  <c r="Q133" i="3"/>
  <c r="P133" i="3"/>
  <c r="R133" i="3" s="1"/>
  <c r="F133" i="3"/>
  <c r="Q132" i="3"/>
  <c r="P132" i="3"/>
  <c r="F132" i="3"/>
  <c r="Q131" i="3"/>
  <c r="P131" i="3"/>
  <c r="F131" i="3"/>
  <c r="Q130" i="3"/>
  <c r="P130" i="3"/>
  <c r="F130" i="3"/>
  <c r="Q129" i="3"/>
  <c r="P129" i="3"/>
  <c r="F129" i="3"/>
  <c r="O127" i="3"/>
  <c r="L13" i="7" s="1"/>
  <c r="N127" i="3"/>
  <c r="K13" i="7" s="1"/>
  <c r="M127" i="3"/>
  <c r="J13" i="7" s="1"/>
  <c r="L127" i="3"/>
  <c r="I13" i="7" s="1"/>
  <c r="K127" i="3"/>
  <c r="H13" i="7" s="1"/>
  <c r="J127" i="3"/>
  <c r="G13" i="7" s="1"/>
  <c r="I127" i="3"/>
  <c r="F13" i="7" s="1"/>
  <c r="H127" i="3"/>
  <c r="E13" i="7" s="1"/>
  <c r="G127" i="3"/>
  <c r="D13" i="7" s="1"/>
  <c r="Q126" i="3"/>
  <c r="R126" i="3" s="1"/>
  <c r="P126" i="3"/>
  <c r="Q125" i="3"/>
  <c r="R125" i="3" s="1"/>
  <c r="P125" i="3"/>
  <c r="Q124" i="3"/>
  <c r="R124" i="3" s="1"/>
  <c r="P124" i="3"/>
  <c r="Q123" i="3"/>
  <c r="P123" i="3"/>
  <c r="F123" i="3"/>
  <c r="Q122" i="3"/>
  <c r="R122" i="3" s="1"/>
  <c r="P122" i="3"/>
  <c r="F122" i="3"/>
  <c r="Q121" i="3"/>
  <c r="P121" i="3"/>
  <c r="F121" i="3"/>
  <c r="Q120" i="3"/>
  <c r="P120" i="3"/>
  <c r="F120" i="3"/>
  <c r="Q119" i="3"/>
  <c r="R119" i="3" s="1"/>
  <c r="P119" i="3"/>
  <c r="F119" i="3"/>
  <c r="Q118" i="3"/>
  <c r="P118" i="3"/>
  <c r="F118" i="3"/>
  <c r="Q117" i="3"/>
  <c r="P117" i="3"/>
  <c r="F117" i="3"/>
  <c r="Q116" i="3"/>
  <c r="P116" i="3"/>
  <c r="F116" i="3"/>
  <c r="O114" i="3"/>
  <c r="L35" i="7" s="1"/>
  <c r="N114" i="3"/>
  <c r="K35" i="7" s="1"/>
  <c r="M114" i="3"/>
  <c r="J35" i="7" s="1"/>
  <c r="L114" i="3"/>
  <c r="I35" i="7" s="1"/>
  <c r="K114" i="3"/>
  <c r="H35" i="7" s="1"/>
  <c r="J114" i="3"/>
  <c r="G35" i="7" s="1"/>
  <c r="I114" i="3"/>
  <c r="F35" i="7" s="1"/>
  <c r="H114" i="3"/>
  <c r="E35" i="7" s="1"/>
  <c r="G114" i="3"/>
  <c r="D35" i="7" s="1"/>
  <c r="Q113" i="3"/>
  <c r="R113" i="3" s="1"/>
  <c r="P113" i="3"/>
  <c r="Q112" i="3"/>
  <c r="R112" i="3" s="1"/>
  <c r="P112" i="3"/>
  <c r="R111" i="3"/>
  <c r="Q111" i="3"/>
  <c r="P111" i="3"/>
  <c r="Q110" i="3"/>
  <c r="R110" i="3" s="1"/>
  <c r="P110" i="3"/>
  <c r="F110" i="3"/>
  <c r="Q109" i="3"/>
  <c r="R109" i="3" s="1"/>
  <c r="P109" i="3"/>
  <c r="F109" i="3"/>
  <c r="Q108" i="3"/>
  <c r="R108" i="3" s="1"/>
  <c r="P108" i="3"/>
  <c r="F108" i="3"/>
  <c r="Q107" i="3"/>
  <c r="R107" i="3" s="1"/>
  <c r="P107" i="3"/>
  <c r="F107" i="3"/>
  <c r="Q106" i="3"/>
  <c r="R106" i="3" s="1"/>
  <c r="P106" i="3"/>
  <c r="F106" i="3"/>
  <c r="Q105" i="3"/>
  <c r="R105" i="3" s="1"/>
  <c r="P105" i="3"/>
  <c r="F105" i="3"/>
  <c r="Q104" i="3"/>
  <c r="R104" i="3" s="1"/>
  <c r="P104" i="3"/>
  <c r="F104" i="3"/>
  <c r="Q103" i="3"/>
  <c r="R103" i="3" s="1"/>
  <c r="P103" i="3"/>
  <c r="F103" i="3"/>
  <c r="O101" i="3"/>
  <c r="L34" i="7" s="1"/>
  <c r="N101" i="3"/>
  <c r="K34" i="7" s="1"/>
  <c r="M101" i="3"/>
  <c r="J34" i="7" s="1"/>
  <c r="L101" i="3"/>
  <c r="I34" i="7" s="1"/>
  <c r="K101" i="3"/>
  <c r="H34" i="7" s="1"/>
  <c r="J101" i="3"/>
  <c r="G34" i="7" s="1"/>
  <c r="I101" i="3"/>
  <c r="F34" i="7" s="1"/>
  <c r="H101" i="3"/>
  <c r="E34" i="7" s="1"/>
  <c r="G101" i="3"/>
  <c r="D34" i="7" s="1"/>
  <c r="Q100" i="3"/>
  <c r="R100" i="3" s="1"/>
  <c r="P100" i="3"/>
  <c r="Q99" i="3"/>
  <c r="R99" i="3" s="1"/>
  <c r="P99" i="3"/>
  <c r="Q98" i="3"/>
  <c r="R98" i="3" s="1"/>
  <c r="P98" i="3"/>
  <c r="Q97" i="3"/>
  <c r="R97" i="3" s="1"/>
  <c r="P97" i="3"/>
  <c r="F97" i="3"/>
  <c r="Q96" i="3"/>
  <c r="R96" i="3" s="1"/>
  <c r="P96" i="3"/>
  <c r="F96" i="3"/>
  <c r="Q95" i="3"/>
  <c r="R95" i="3" s="1"/>
  <c r="P95" i="3"/>
  <c r="F95" i="3"/>
  <c r="Q94" i="3"/>
  <c r="R94" i="3" s="1"/>
  <c r="P94" i="3"/>
  <c r="F94" i="3"/>
  <c r="Q93" i="3"/>
  <c r="R93" i="3" s="1"/>
  <c r="P93" i="3"/>
  <c r="F93" i="3"/>
  <c r="Q92" i="3"/>
  <c r="R92" i="3" s="1"/>
  <c r="P92" i="3"/>
  <c r="F92" i="3"/>
  <c r="Q91" i="3"/>
  <c r="R91" i="3" s="1"/>
  <c r="P91" i="3"/>
  <c r="F91" i="3"/>
  <c r="Q90" i="3"/>
  <c r="P90" i="3"/>
  <c r="F90" i="3"/>
  <c r="O88" i="3"/>
  <c r="L24" i="7" s="1"/>
  <c r="N88" i="3"/>
  <c r="K24" i="7" s="1"/>
  <c r="M88" i="3"/>
  <c r="J24" i="7" s="1"/>
  <c r="L88" i="3"/>
  <c r="I24" i="7" s="1"/>
  <c r="K88" i="3"/>
  <c r="H24" i="7" s="1"/>
  <c r="J88" i="3"/>
  <c r="G24" i="7" s="1"/>
  <c r="I88" i="3"/>
  <c r="F24" i="7" s="1"/>
  <c r="H88" i="3"/>
  <c r="E24" i="7" s="1"/>
  <c r="G88" i="3"/>
  <c r="D24" i="7" s="1"/>
  <c r="R87" i="3"/>
  <c r="Q87" i="3"/>
  <c r="P87" i="3"/>
  <c r="Q86" i="3"/>
  <c r="R86" i="3" s="1"/>
  <c r="P86" i="3"/>
  <c r="Q85" i="3"/>
  <c r="R85" i="3" s="1"/>
  <c r="P85" i="3"/>
  <c r="Q84" i="3"/>
  <c r="P84" i="3"/>
  <c r="F84" i="3"/>
  <c r="Q83" i="3"/>
  <c r="P83" i="3"/>
  <c r="F83" i="3"/>
  <c r="Q82" i="3"/>
  <c r="P82" i="3"/>
  <c r="F82" i="3"/>
  <c r="Q81" i="3"/>
  <c r="P81" i="3"/>
  <c r="F81" i="3"/>
  <c r="Q80" i="3"/>
  <c r="R80" i="3" s="1"/>
  <c r="P80" i="3"/>
  <c r="F80" i="3"/>
  <c r="Q79" i="3"/>
  <c r="P79" i="3"/>
  <c r="F79" i="3"/>
  <c r="Q78" i="3"/>
  <c r="P78" i="3"/>
  <c r="F78" i="3"/>
  <c r="Q77" i="3"/>
  <c r="P77" i="3"/>
  <c r="F77" i="3"/>
  <c r="O75" i="3"/>
  <c r="L20" i="7" s="1"/>
  <c r="N75" i="3"/>
  <c r="K20" i="7" s="1"/>
  <c r="M75" i="3"/>
  <c r="J20" i="7" s="1"/>
  <c r="L75" i="3"/>
  <c r="I20" i="7" s="1"/>
  <c r="K75" i="3"/>
  <c r="H20" i="7" s="1"/>
  <c r="J75" i="3"/>
  <c r="G20" i="7" s="1"/>
  <c r="I75" i="3"/>
  <c r="F20" i="7" s="1"/>
  <c r="H75" i="3"/>
  <c r="E20" i="7" s="1"/>
  <c r="G75" i="3"/>
  <c r="D20" i="7" s="1"/>
  <c r="Q74" i="3"/>
  <c r="R74" i="3" s="1"/>
  <c r="P74" i="3"/>
  <c r="Q73" i="3"/>
  <c r="R73" i="3" s="1"/>
  <c r="P73" i="3"/>
  <c r="Q72" i="3"/>
  <c r="R72" i="3" s="1"/>
  <c r="P72" i="3"/>
  <c r="Q71" i="3"/>
  <c r="R71" i="3" s="1"/>
  <c r="P71" i="3"/>
  <c r="F71" i="3"/>
  <c r="Q70" i="3"/>
  <c r="R70" i="3" s="1"/>
  <c r="P70" i="3"/>
  <c r="F70" i="3"/>
  <c r="Q69" i="3"/>
  <c r="P69" i="3"/>
  <c r="F69" i="3"/>
  <c r="Q68" i="3"/>
  <c r="P68" i="3"/>
  <c r="F68" i="3"/>
  <c r="Q67" i="3"/>
  <c r="P67" i="3"/>
  <c r="F67" i="3"/>
  <c r="Q66" i="3"/>
  <c r="P66" i="3"/>
  <c r="F66" i="3"/>
  <c r="Q65" i="3"/>
  <c r="P65" i="3"/>
  <c r="F65" i="3"/>
  <c r="Q64" i="3"/>
  <c r="P64" i="3"/>
  <c r="F64" i="3"/>
  <c r="O62" i="3"/>
  <c r="L27" i="7" s="1"/>
  <c r="N62" i="3"/>
  <c r="K27" i="7" s="1"/>
  <c r="M62" i="3"/>
  <c r="J27" i="7" s="1"/>
  <c r="L62" i="3"/>
  <c r="I27" i="7" s="1"/>
  <c r="K62" i="3"/>
  <c r="H27" i="7" s="1"/>
  <c r="J62" i="3"/>
  <c r="G27" i="7" s="1"/>
  <c r="I62" i="3"/>
  <c r="F27" i="7" s="1"/>
  <c r="H62" i="3"/>
  <c r="E27" i="7" s="1"/>
  <c r="G62" i="3"/>
  <c r="D27" i="7" s="1"/>
  <c r="Q61" i="3"/>
  <c r="R61" i="3" s="1"/>
  <c r="P61" i="3"/>
  <c r="Q60" i="3"/>
  <c r="P60" i="3"/>
  <c r="Q59" i="3"/>
  <c r="R59" i="3" s="1"/>
  <c r="P59" i="3"/>
  <c r="Q58" i="3"/>
  <c r="R58" i="3" s="1"/>
  <c r="P58" i="3"/>
  <c r="F58" i="3"/>
  <c r="Q57" i="3"/>
  <c r="R57" i="3" s="1"/>
  <c r="P57" i="3"/>
  <c r="F57" i="3"/>
  <c r="Q56" i="3"/>
  <c r="P56" i="3"/>
  <c r="F56" i="3"/>
  <c r="Q55" i="3"/>
  <c r="P55" i="3"/>
  <c r="F55" i="3"/>
  <c r="Q54" i="3"/>
  <c r="R54" i="3" s="1"/>
  <c r="P54" i="3"/>
  <c r="F54" i="3"/>
  <c r="Q53" i="3"/>
  <c r="P53" i="3"/>
  <c r="F53" i="3"/>
  <c r="Q52" i="3"/>
  <c r="R52" i="3" s="1"/>
  <c r="P52" i="3"/>
  <c r="F52" i="3"/>
  <c r="Q51" i="3"/>
  <c r="P51" i="3"/>
  <c r="F51" i="3"/>
  <c r="O49" i="3"/>
  <c r="L29" i="7" s="1"/>
  <c r="N49" i="3"/>
  <c r="K29" i="7" s="1"/>
  <c r="M49" i="3"/>
  <c r="J29" i="7" s="1"/>
  <c r="L49" i="3"/>
  <c r="I29" i="7" s="1"/>
  <c r="K49" i="3"/>
  <c r="H29" i="7" s="1"/>
  <c r="J49" i="3"/>
  <c r="G29" i="7" s="1"/>
  <c r="I49" i="3"/>
  <c r="F29" i="7" s="1"/>
  <c r="H49" i="3"/>
  <c r="E29" i="7" s="1"/>
  <c r="G49" i="3"/>
  <c r="D29" i="7" s="1"/>
  <c r="Q48" i="3"/>
  <c r="R48" i="3" s="1"/>
  <c r="P48" i="3"/>
  <c r="Q47" i="3"/>
  <c r="R47" i="3" s="1"/>
  <c r="P47" i="3"/>
  <c r="Q46" i="3"/>
  <c r="R46" i="3" s="1"/>
  <c r="P46" i="3"/>
  <c r="Q45" i="3"/>
  <c r="P45" i="3"/>
  <c r="F45" i="3"/>
  <c r="Q44" i="3"/>
  <c r="R44" i="3" s="1"/>
  <c r="P44" i="3"/>
  <c r="F44" i="3"/>
  <c r="Q43" i="3"/>
  <c r="P43" i="3"/>
  <c r="F43" i="3"/>
  <c r="Q42" i="3"/>
  <c r="P42" i="3"/>
  <c r="F42" i="3"/>
  <c r="Q41" i="3"/>
  <c r="P41" i="3"/>
  <c r="F41" i="3"/>
  <c r="Q40" i="3"/>
  <c r="P40" i="3"/>
  <c r="F40" i="3"/>
  <c r="Q39" i="3"/>
  <c r="P39" i="3"/>
  <c r="F39" i="3"/>
  <c r="Q38" i="3"/>
  <c r="P38" i="3"/>
  <c r="F38" i="3"/>
  <c r="O36" i="3"/>
  <c r="L17" i="7" s="1"/>
  <c r="N36" i="3"/>
  <c r="K17" i="7" s="1"/>
  <c r="M36" i="3"/>
  <c r="J17" i="7" s="1"/>
  <c r="L36" i="3"/>
  <c r="I17" i="7" s="1"/>
  <c r="K36" i="3"/>
  <c r="H17" i="7" s="1"/>
  <c r="J36" i="3"/>
  <c r="G17" i="7" s="1"/>
  <c r="I36" i="3"/>
  <c r="F17" i="7" s="1"/>
  <c r="H36" i="3"/>
  <c r="E17" i="7" s="1"/>
  <c r="G36" i="3"/>
  <c r="D17" i="7" s="1"/>
  <c r="R35" i="3"/>
  <c r="Q35" i="3"/>
  <c r="P35" i="3"/>
  <c r="Q34" i="3"/>
  <c r="R34" i="3" s="1"/>
  <c r="P34" i="3"/>
  <c r="Q33" i="3"/>
  <c r="R33" i="3" s="1"/>
  <c r="P33" i="3"/>
  <c r="R32" i="3"/>
  <c r="Q32" i="3"/>
  <c r="P32" i="3"/>
  <c r="F32" i="3"/>
  <c r="Q31" i="3"/>
  <c r="R31" i="3" s="1"/>
  <c r="P31" i="3"/>
  <c r="F31" i="3"/>
  <c r="Q30" i="3"/>
  <c r="P30" i="3"/>
  <c r="F30" i="3"/>
  <c r="Q29" i="3"/>
  <c r="P29" i="3"/>
  <c r="F29" i="3"/>
  <c r="Q28" i="3"/>
  <c r="P28" i="3"/>
  <c r="F28" i="3"/>
  <c r="Q27" i="3"/>
  <c r="P27" i="3"/>
  <c r="F27" i="3"/>
  <c r="Q26" i="3"/>
  <c r="P26" i="3"/>
  <c r="F26" i="3"/>
  <c r="Q25" i="3"/>
  <c r="P25" i="3"/>
  <c r="F25" i="3"/>
  <c r="O23" i="3"/>
  <c r="L26" i="7" s="1"/>
  <c r="N23" i="3"/>
  <c r="M23" i="3"/>
  <c r="L23" i="3"/>
  <c r="K23" i="3"/>
  <c r="J23" i="3"/>
  <c r="I23" i="3"/>
  <c r="H23" i="3"/>
  <c r="E26" i="7" s="1"/>
  <c r="G23" i="3"/>
  <c r="D26" i="7" s="1"/>
  <c r="Q22" i="3"/>
  <c r="R22" i="3" s="1"/>
  <c r="P22" i="3"/>
  <c r="Q21" i="3"/>
  <c r="R21" i="3" s="1"/>
  <c r="P21" i="3"/>
  <c r="Q20" i="3"/>
  <c r="R20" i="3" s="1"/>
  <c r="P20" i="3"/>
  <c r="R19" i="3"/>
  <c r="Q19" i="3"/>
  <c r="P19" i="3"/>
  <c r="F19" i="3"/>
  <c r="Q18" i="3"/>
  <c r="R18" i="3" s="1"/>
  <c r="P18" i="3"/>
  <c r="F18" i="3"/>
  <c r="Q17" i="3"/>
  <c r="P17" i="3"/>
  <c r="F17" i="3"/>
  <c r="Q16" i="3"/>
  <c r="P16" i="3"/>
  <c r="F16" i="3"/>
  <c r="Q15" i="3"/>
  <c r="P15" i="3"/>
  <c r="F15" i="3"/>
  <c r="Q14" i="3"/>
  <c r="P14" i="3"/>
  <c r="F14" i="3"/>
  <c r="Q13" i="3"/>
  <c r="P13" i="3"/>
  <c r="F13" i="3"/>
  <c r="Q12" i="3"/>
  <c r="P12" i="3"/>
  <c r="F12" i="3"/>
  <c r="AM235" i="2" a="1"/>
  <c r="AM235" i="2" s="1"/>
  <c r="AL235" i="2" a="1"/>
  <c r="AL235" i="2" s="1"/>
  <c r="AK235" i="2" a="1"/>
  <c r="AK235" i="2" s="1"/>
  <c r="AJ235" i="2" a="1"/>
  <c r="AJ235" i="2" s="1"/>
  <c r="AI235" i="2" a="1"/>
  <c r="AI235" i="2" s="1"/>
  <c r="D136" i="6" s="1"/>
  <c r="AH235" i="2" a="1"/>
  <c r="AH235" i="2" s="1"/>
  <c r="C136" i="6" s="1"/>
  <c r="AG235" i="2" a="1"/>
  <c r="AG235" i="2" s="1"/>
  <c r="AF235" i="2" a="1"/>
  <c r="AF235" i="2" s="1"/>
  <c r="B136" i="6" s="1"/>
  <c r="AE235" i="2" a="1"/>
  <c r="AE235" i="2" s="1"/>
  <c r="D240" i="5" s="1"/>
  <c r="AD235" i="2" a="1"/>
  <c r="AD235" i="2" s="1"/>
  <c r="C240" i="5" s="1"/>
  <c r="AC235" i="2" a="1"/>
  <c r="AC235" i="2" s="1"/>
  <c r="AB235" i="2" a="1"/>
  <c r="AB235" i="2" s="1"/>
  <c r="B240" i="5" s="1"/>
  <c r="AM234" i="2" a="1"/>
  <c r="AM234" i="2" s="1"/>
  <c r="AL234" i="2" a="1"/>
  <c r="AL234" i="2" s="1"/>
  <c r="AK234" i="2" a="1"/>
  <c r="AK234" i="2" s="1"/>
  <c r="AJ234" i="2" a="1"/>
  <c r="AJ234" i="2" s="1"/>
  <c r="AI234" i="2" a="1"/>
  <c r="AI234" i="2" s="1"/>
  <c r="D135" i="6" s="1"/>
  <c r="AH234" i="2" a="1"/>
  <c r="AH234" i="2" s="1"/>
  <c r="C135" i="6" s="1"/>
  <c r="AG234" i="2" a="1"/>
  <c r="AG234" i="2" s="1"/>
  <c r="AF234" i="2" a="1"/>
  <c r="AF234" i="2" s="1"/>
  <c r="B135" i="6" s="1"/>
  <c r="AE234" i="2" a="1"/>
  <c r="AE234" i="2" s="1"/>
  <c r="D239" i="5" s="1"/>
  <c r="AD234" i="2" a="1"/>
  <c r="AD234" i="2" s="1"/>
  <c r="C239" i="5" s="1"/>
  <c r="AC234" i="2" a="1"/>
  <c r="AC234" i="2" s="1"/>
  <c r="AB234" i="2" a="1"/>
  <c r="AB234" i="2" s="1"/>
  <c r="B239" i="5" s="1"/>
  <c r="AM233" i="2" a="1"/>
  <c r="AM233" i="2" s="1"/>
  <c r="AL233" i="2" a="1"/>
  <c r="AL233" i="2" s="1"/>
  <c r="AK233" i="2" a="1"/>
  <c r="AK233" i="2" s="1"/>
  <c r="AJ233" i="2" a="1"/>
  <c r="AJ233" i="2" s="1"/>
  <c r="AI233" i="2" a="1"/>
  <c r="AI233" i="2" s="1"/>
  <c r="D134" i="6" s="1"/>
  <c r="AH233" i="2" a="1"/>
  <c r="AH233" i="2" s="1"/>
  <c r="C134" i="6" s="1"/>
  <c r="AG233" i="2" a="1"/>
  <c r="AG233" i="2" s="1"/>
  <c r="AF233" i="2" a="1"/>
  <c r="AF233" i="2" s="1"/>
  <c r="B134" i="6" s="1"/>
  <c r="AE233" i="2" a="1"/>
  <c r="AE233" i="2" s="1"/>
  <c r="D238" i="5" s="1"/>
  <c r="AD233" i="2" a="1"/>
  <c r="AD233" i="2" s="1"/>
  <c r="C238" i="5" s="1"/>
  <c r="AC233" i="2" a="1"/>
  <c r="AC233" i="2" s="1"/>
  <c r="AB233" i="2" a="1"/>
  <c r="AB233" i="2" s="1"/>
  <c r="B238" i="5" s="1"/>
  <c r="AM232" i="2" a="1"/>
  <c r="AM232" i="2" s="1"/>
  <c r="AL232" i="2" a="1"/>
  <c r="AL232" i="2" s="1"/>
  <c r="AK232" i="2" a="1"/>
  <c r="AK232" i="2" s="1"/>
  <c r="AJ232" i="2" a="1"/>
  <c r="AJ232" i="2" s="1"/>
  <c r="AI232" i="2" a="1"/>
  <c r="AI232" i="2" s="1"/>
  <c r="D133" i="6" s="1"/>
  <c r="AH232" i="2" a="1"/>
  <c r="AH232" i="2" s="1"/>
  <c r="C133" i="6" s="1"/>
  <c r="AG232" i="2" a="1"/>
  <c r="AG232" i="2" s="1"/>
  <c r="AF232" i="2" a="1"/>
  <c r="AF232" i="2" s="1"/>
  <c r="B133" i="6" s="1"/>
  <c r="AE232" i="2" a="1"/>
  <c r="AE232" i="2" s="1"/>
  <c r="D237" i="5" s="1"/>
  <c r="AD232" i="2" a="1"/>
  <c r="AD232" i="2" s="1"/>
  <c r="C237" i="5" s="1"/>
  <c r="AC232" i="2" a="1"/>
  <c r="AC232" i="2" s="1"/>
  <c r="AB232" i="2" a="1"/>
  <c r="AB232" i="2" s="1"/>
  <c r="B237" i="5" s="1"/>
  <c r="AM231" i="2" a="1"/>
  <c r="AM231" i="2" s="1"/>
  <c r="AL231" i="2" a="1"/>
  <c r="AL231" i="2" s="1"/>
  <c r="AK231" i="2" a="1"/>
  <c r="AK231" i="2" s="1"/>
  <c r="AJ231" i="2" a="1"/>
  <c r="AJ231" i="2" s="1"/>
  <c r="AI231" i="2" a="1"/>
  <c r="AI231" i="2" s="1"/>
  <c r="D132" i="6" s="1"/>
  <c r="AH231" i="2" a="1"/>
  <c r="AH231" i="2" s="1"/>
  <c r="C132" i="6" s="1"/>
  <c r="AG231" i="2" a="1"/>
  <c r="AG231" i="2" s="1"/>
  <c r="AF231" i="2" a="1"/>
  <c r="AF231" i="2" s="1"/>
  <c r="B132" i="6" s="1"/>
  <c r="AE231" i="2" a="1"/>
  <c r="AE231" i="2" s="1"/>
  <c r="D236" i="5" s="1"/>
  <c r="AD231" i="2" a="1"/>
  <c r="AD231" i="2" s="1"/>
  <c r="C236" i="5" s="1"/>
  <c r="AC231" i="2" a="1"/>
  <c r="AC231" i="2" s="1"/>
  <c r="AB231" i="2" a="1"/>
  <c r="AB231" i="2" s="1"/>
  <c r="B236" i="5" s="1"/>
  <c r="AM230" i="2" a="1"/>
  <c r="AM230" i="2" s="1"/>
  <c r="AL230" i="2" a="1"/>
  <c r="AL230" i="2" s="1"/>
  <c r="AK230" i="2" a="1"/>
  <c r="AK230" i="2" s="1"/>
  <c r="AJ230" i="2" a="1"/>
  <c r="AJ230" i="2" s="1"/>
  <c r="AI230" i="2" a="1"/>
  <c r="AI230" i="2" s="1"/>
  <c r="D131" i="6" s="1"/>
  <c r="AH230" i="2" a="1"/>
  <c r="AH230" i="2" s="1"/>
  <c r="C131" i="6" s="1"/>
  <c r="AG230" i="2" a="1"/>
  <c r="AG230" i="2" s="1"/>
  <c r="AF230" i="2" a="1"/>
  <c r="AF230" i="2" s="1"/>
  <c r="B131" i="6" s="1"/>
  <c r="AE230" i="2" a="1"/>
  <c r="AE230" i="2" s="1"/>
  <c r="D235" i="5" s="1"/>
  <c r="AD230" i="2" a="1"/>
  <c r="AD230" i="2" s="1"/>
  <c r="C235" i="5" s="1"/>
  <c r="AC230" i="2" a="1"/>
  <c r="AC230" i="2" s="1"/>
  <c r="AB230" i="2" a="1"/>
  <c r="AB230" i="2" s="1"/>
  <c r="B235" i="5" s="1"/>
  <c r="AM229" i="2" a="1"/>
  <c r="AM229" i="2" s="1"/>
  <c r="AL229" i="2" a="1"/>
  <c r="AL229" i="2" s="1"/>
  <c r="AK229" i="2" a="1"/>
  <c r="AK229" i="2" s="1"/>
  <c r="AJ229" i="2" a="1"/>
  <c r="AJ229" i="2" s="1"/>
  <c r="AI229" i="2" a="1"/>
  <c r="AI229" i="2" s="1"/>
  <c r="D130" i="6" s="1"/>
  <c r="AH229" i="2" a="1"/>
  <c r="AH229" i="2" s="1"/>
  <c r="C130" i="6" s="1"/>
  <c r="AG229" i="2" a="1"/>
  <c r="AG229" i="2" s="1"/>
  <c r="AF229" i="2" a="1"/>
  <c r="AF229" i="2" s="1"/>
  <c r="B130" i="6" s="1"/>
  <c r="AE229" i="2" a="1"/>
  <c r="AE229" i="2" s="1"/>
  <c r="D234" i="5" s="1"/>
  <c r="AD229" i="2" a="1"/>
  <c r="AD229" i="2" s="1"/>
  <c r="C234" i="5" s="1"/>
  <c r="AC229" i="2" a="1"/>
  <c r="AC229" i="2" s="1"/>
  <c r="AB229" i="2" a="1"/>
  <c r="AB229" i="2" s="1"/>
  <c r="B234" i="5" s="1"/>
  <c r="AM228" i="2" a="1"/>
  <c r="AM228" i="2" s="1"/>
  <c r="AL228" i="2" a="1"/>
  <c r="AL228" i="2" s="1"/>
  <c r="AK228" i="2" a="1"/>
  <c r="AK228" i="2" s="1"/>
  <c r="AJ228" i="2" a="1"/>
  <c r="AJ228" i="2" s="1"/>
  <c r="AI228" i="2" a="1"/>
  <c r="AI228" i="2" s="1"/>
  <c r="D129" i="6" s="1"/>
  <c r="AH228" i="2" a="1"/>
  <c r="AH228" i="2" s="1"/>
  <c r="C129" i="6" s="1"/>
  <c r="AG228" i="2" a="1"/>
  <c r="AG228" i="2" s="1"/>
  <c r="AF228" i="2" a="1"/>
  <c r="AF228" i="2" s="1"/>
  <c r="B129" i="6" s="1"/>
  <c r="AE228" i="2" a="1"/>
  <c r="AE228" i="2" s="1"/>
  <c r="D233" i="5" s="1"/>
  <c r="AD228" i="2" a="1"/>
  <c r="AD228" i="2" s="1"/>
  <c r="C233" i="5" s="1"/>
  <c r="AC228" i="2" a="1"/>
  <c r="AC228" i="2" s="1"/>
  <c r="AB228" i="2" a="1"/>
  <c r="AB228" i="2" s="1"/>
  <c r="B233" i="5" s="1"/>
  <c r="AM227" i="2" a="1"/>
  <c r="AM227" i="2" s="1"/>
  <c r="AL227" i="2" a="1"/>
  <c r="AL227" i="2" s="1"/>
  <c r="AK227" i="2" a="1"/>
  <c r="AK227" i="2" s="1"/>
  <c r="AJ227" i="2" a="1"/>
  <c r="AJ227" i="2" s="1"/>
  <c r="AI227" i="2" a="1"/>
  <c r="AI227" i="2" s="1"/>
  <c r="AH227" i="2" a="1"/>
  <c r="AH227" i="2" s="1"/>
  <c r="AG227" i="2" a="1"/>
  <c r="AG227" i="2" s="1"/>
  <c r="AF227" i="2" a="1"/>
  <c r="AF227" i="2" s="1"/>
  <c r="AE227" i="2" a="1"/>
  <c r="AE227" i="2" s="1"/>
  <c r="D227" i="5" s="1"/>
  <c r="AD227" i="2" a="1"/>
  <c r="AD227" i="2" s="1"/>
  <c r="C227" i="5" s="1"/>
  <c r="AC227" i="2" a="1"/>
  <c r="AC227" i="2" s="1"/>
  <c r="AB227" i="2" a="1"/>
  <c r="AB227" i="2" s="1"/>
  <c r="B227" i="5" s="1"/>
  <c r="AM226" i="2" a="1"/>
  <c r="AM226" i="2" s="1"/>
  <c r="AL226" i="2" a="1"/>
  <c r="AL226" i="2" s="1"/>
  <c r="AK226" i="2" a="1"/>
  <c r="AK226" i="2" s="1"/>
  <c r="AJ226" i="2" a="1"/>
  <c r="AJ226" i="2" s="1"/>
  <c r="AI226" i="2" a="1"/>
  <c r="AI226" i="2" s="1"/>
  <c r="AH226" i="2" a="1"/>
  <c r="AH226" i="2" s="1"/>
  <c r="AG226" i="2" a="1"/>
  <c r="AG226" i="2" s="1"/>
  <c r="AF226" i="2" a="1"/>
  <c r="AF226" i="2" s="1"/>
  <c r="AE226" i="2" a="1"/>
  <c r="AE226" i="2" s="1"/>
  <c r="D226" i="5" s="1"/>
  <c r="AD226" i="2" a="1"/>
  <c r="AD226" i="2" s="1"/>
  <c r="C226" i="5" s="1"/>
  <c r="AC226" i="2" a="1"/>
  <c r="AC226" i="2" s="1"/>
  <c r="AB226" i="2" a="1"/>
  <c r="AB226" i="2" s="1"/>
  <c r="B226" i="5" s="1"/>
  <c r="AM225" i="2" a="1"/>
  <c r="AM225" i="2" s="1"/>
  <c r="AL225" i="2" a="1"/>
  <c r="AL225" i="2" s="1"/>
  <c r="AK225" i="2" a="1"/>
  <c r="AK225" i="2" s="1"/>
  <c r="AJ225" i="2" a="1"/>
  <c r="AJ225" i="2" s="1"/>
  <c r="AI225" i="2" a="1"/>
  <c r="AI225" i="2" s="1"/>
  <c r="AH225" i="2" a="1"/>
  <c r="AH225" i="2" s="1"/>
  <c r="AG225" i="2" a="1"/>
  <c r="AG225" i="2" s="1"/>
  <c r="AF225" i="2" a="1"/>
  <c r="AF225" i="2" s="1"/>
  <c r="AE225" i="2" a="1"/>
  <c r="AE225" i="2" s="1"/>
  <c r="D225" i="5" s="1"/>
  <c r="AD225" i="2" a="1"/>
  <c r="AD225" i="2" s="1"/>
  <c r="C225" i="5" s="1"/>
  <c r="AC225" i="2" a="1"/>
  <c r="AC225" i="2" s="1"/>
  <c r="AB225" i="2" a="1"/>
  <c r="AB225" i="2" s="1"/>
  <c r="B225" i="5" s="1"/>
  <c r="AM224" i="2" a="1"/>
  <c r="AM224" i="2" s="1"/>
  <c r="AL224" i="2" a="1"/>
  <c r="AL224" i="2" s="1"/>
  <c r="AK224" i="2" a="1"/>
  <c r="AK224" i="2" s="1"/>
  <c r="AJ224" i="2" a="1"/>
  <c r="AJ224" i="2" s="1"/>
  <c r="AI224" i="2" a="1"/>
  <c r="AI224" i="2" s="1"/>
  <c r="AH224" i="2" a="1"/>
  <c r="AH224" i="2" s="1"/>
  <c r="AG224" i="2" a="1"/>
  <c r="AG224" i="2" s="1"/>
  <c r="AF224" i="2" a="1"/>
  <c r="AF224" i="2" s="1"/>
  <c r="AE224" i="2" a="1"/>
  <c r="AE224" i="2" s="1"/>
  <c r="D224" i="5" s="1"/>
  <c r="AD224" i="2" a="1"/>
  <c r="AD224" i="2" s="1"/>
  <c r="C224" i="5" s="1"/>
  <c r="AC224" i="2" a="1"/>
  <c r="AC224" i="2" s="1"/>
  <c r="AB224" i="2" a="1"/>
  <c r="AB224" i="2" s="1"/>
  <c r="B224" i="5" s="1"/>
  <c r="AM223" i="2" a="1"/>
  <c r="AM223" i="2" s="1"/>
  <c r="AL223" i="2" a="1"/>
  <c r="AL223" i="2" s="1"/>
  <c r="AK223" i="2" a="1"/>
  <c r="AK223" i="2" s="1"/>
  <c r="AJ223" i="2" a="1"/>
  <c r="AJ223" i="2" s="1"/>
  <c r="AI223" i="2" a="1"/>
  <c r="AI223" i="2" s="1"/>
  <c r="AH223" i="2" a="1"/>
  <c r="AH223" i="2" s="1"/>
  <c r="AG223" i="2" a="1"/>
  <c r="AG223" i="2" s="1"/>
  <c r="AF223" i="2" a="1"/>
  <c r="AF223" i="2" s="1"/>
  <c r="AE223" i="2" a="1"/>
  <c r="AE223" i="2" s="1"/>
  <c r="D223" i="5" s="1"/>
  <c r="AD223" i="2" a="1"/>
  <c r="AD223" i="2" s="1"/>
  <c r="C223" i="5" s="1"/>
  <c r="AC223" i="2" a="1"/>
  <c r="AC223" i="2" s="1"/>
  <c r="AB223" i="2" a="1"/>
  <c r="AB223" i="2" s="1"/>
  <c r="B223" i="5" s="1"/>
  <c r="AM222" i="2" a="1"/>
  <c r="AM222" i="2" s="1"/>
  <c r="AL222" i="2" a="1"/>
  <c r="AL222" i="2" s="1"/>
  <c r="AK222" i="2" a="1"/>
  <c r="AK222" i="2" s="1"/>
  <c r="AJ222" i="2" a="1"/>
  <c r="AJ222" i="2" s="1"/>
  <c r="AI222" i="2" a="1"/>
  <c r="AI222" i="2" s="1"/>
  <c r="AH222" i="2" a="1"/>
  <c r="AH222" i="2" s="1"/>
  <c r="AG222" i="2" a="1"/>
  <c r="AG222" i="2" s="1"/>
  <c r="AF222" i="2" a="1"/>
  <c r="AF222" i="2" s="1"/>
  <c r="AE222" i="2" a="1"/>
  <c r="AE222" i="2" s="1"/>
  <c r="D222" i="5" s="1"/>
  <c r="AD222" i="2" a="1"/>
  <c r="AD222" i="2" s="1"/>
  <c r="C222" i="5" s="1"/>
  <c r="AC222" i="2" a="1"/>
  <c r="AC222" i="2" s="1"/>
  <c r="AB222" i="2" a="1"/>
  <c r="AB222" i="2" s="1"/>
  <c r="B222" i="5" s="1"/>
  <c r="AM221" i="2" a="1"/>
  <c r="AM221" i="2" s="1"/>
  <c r="AL221" i="2" a="1"/>
  <c r="AL221" i="2" s="1"/>
  <c r="AK221" i="2" a="1"/>
  <c r="AK221" i="2" s="1"/>
  <c r="AJ221" i="2" a="1"/>
  <c r="AJ221" i="2" s="1"/>
  <c r="AI221" i="2" a="1"/>
  <c r="AI221" i="2" s="1"/>
  <c r="AH221" i="2" a="1"/>
  <c r="AH221" i="2" s="1"/>
  <c r="AG221" i="2" a="1"/>
  <c r="AG221" i="2" s="1"/>
  <c r="AF221" i="2" a="1"/>
  <c r="AF221" i="2" s="1"/>
  <c r="AE221" i="2" a="1"/>
  <c r="AE221" i="2" s="1"/>
  <c r="D221" i="5" s="1"/>
  <c r="AD221" i="2" a="1"/>
  <c r="AD221" i="2" s="1"/>
  <c r="C221" i="5" s="1"/>
  <c r="AC221" i="2" a="1"/>
  <c r="AC221" i="2" s="1"/>
  <c r="AB221" i="2" a="1"/>
  <c r="AB221" i="2" s="1"/>
  <c r="B221" i="5" s="1"/>
  <c r="AM220" i="2" a="1"/>
  <c r="AM220" i="2" s="1"/>
  <c r="AL220" i="2" a="1"/>
  <c r="AL220" i="2" s="1"/>
  <c r="AK220" i="2" a="1"/>
  <c r="AK220" i="2" s="1"/>
  <c r="AJ220" i="2" a="1"/>
  <c r="AJ220" i="2" s="1"/>
  <c r="AI220" i="2" a="1"/>
  <c r="AI220" i="2" s="1"/>
  <c r="AH220" i="2" a="1"/>
  <c r="AH220" i="2" s="1"/>
  <c r="AG220" i="2" a="1"/>
  <c r="AG220" i="2" s="1"/>
  <c r="AF220" i="2" a="1"/>
  <c r="AF220" i="2" s="1"/>
  <c r="AE220" i="2" a="1"/>
  <c r="AE220" i="2" s="1"/>
  <c r="D220" i="5" s="1"/>
  <c r="AD220" i="2" a="1"/>
  <c r="AD220" i="2" s="1"/>
  <c r="C220" i="5" s="1"/>
  <c r="AC220" i="2" a="1"/>
  <c r="AC220" i="2" s="1"/>
  <c r="AB220" i="2" a="1"/>
  <c r="AB220" i="2" s="1"/>
  <c r="B220" i="5" s="1"/>
  <c r="AM211" i="2" a="1"/>
  <c r="AM211" i="2" s="1"/>
  <c r="AL211" i="2" a="1"/>
  <c r="AL211" i="2" s="1"/>
  <c r="AK211" i="2" a="1"/>
  <c r="AK211" i="2" s="1"/>
  <c r="AJ211" i="2" a="1"/>
  <c r="AJ211" i="2" s="1"/>
  <c r="AI211" i="2" a="1"/>
  <c r="AI211" i="2" s="1"/>
  <c r="D123" i="6" s="1"/>
  <c r="AH211" i="2" a="1"/>
  <c r="AH211" i="2" s="1"/>
  <c r="C123" i="6" s="1"/>
  <c r="AG211" i="2" a="1"/>
  <c r="AG211" i="2" s="1"/>
  <c r="AF211" i="2" a="1"/>
  <c r="AF211" i="2" s="1"/>
  <c r="B123" i="6" s="1"/>
  <c r="AE211" i="2" a="1"/>
  <c r="AE211" i="2" s="1"/>
  <c r="D214" i="5" s="1"/>
  <c r="AD211" i="2" a="1"/>
  <c r="AD211" i="2" s="1"/>
  <c r="C214" i="5" s="1"/>
  <c r="AC211" i="2" a="1"/>
  <c r="AC211" i="2" s="1"/>
  <c r="AB211" i="2" a="1"/>
  <c r="AB211" i="2" s="1"/>
  <c r="B214" i="5" s="1"/>
  <c r="AM210" i="2" a="1"/>
  <c r="AM210" i="2" s="1"/>
  <c r="AL210" i="2" a="1"/>
  <c r="AL210" i="2" s="1"/>
  <c r="AK210" i="2" a="1"/>
  <c r="AK210" i="2" s="1"/>
  <c r="AJ210" i="2" a="1"/>
  <c r="AJ210" i="2" s="1"/>
  <c r="AI210" i="2" a="1"/>
  <c r="AI210" i="2" s="1"/>
  <c r="D122" i="6" s="1"/>
  <c r="AH210" i="2" a="1"/>
  <c r="AH210" i="2" s="1"/>
  <c r="C122" i="6" s="1"/>
  <c r="AG210" i="2" a="1"/>
  <c r="AG210" i="2" s="1"/>
  <c r="AF210" i="2" a="1"/>
  <c r="AF210" i="2" s="1"/>
  <c r="B122" i="6" s="1"/>
  <c r="AE210" i="2" a="1"/>
  <c r="AE210" i="2" s="1"/>
  <c r="D213" i="5" s="1"/>
  <c r="AD210" i="2" a="1"/>
  <c r="AD210" i="2" s="1"/>
  <c r="C213" i="5" s="1"/>
  <c r="AC210" i="2" a="1"/>
  <c r="AC210" i="2" s="1"/>
  <c r="AB210" i="2" a="1"/>
  <c r="AB210" i="2" s="1"/>
  <c r="B213" i="5" s="1"/>
  <c r="AM209" i="2" a="1"/>
  <c r="AM209" i="2" s="1"/>
  <c r="AL209" i="2" a="1"/>
  <c r="AL209" i="2" s="1"/>
  <c r="AK209" i="2" a="1"/>
  <c r="AK209" i="2" s="1"/>
  <c r="AJ209" i="2" a="1"/>
  <c r="AJ209" i="2" s="1"/>
  <c r="AI209" i="2" a="1"/>
  <c r="AI209" i="2" s="1"/>
  <c r="D121" i="6" s="1"/>
  <c r="AH209" i="2" a="1"/>
  <c r="AH209" i="2" s="1"/>
  <c r="C121" i="6" s="1"/>
  <c r="AG209" i="2" a="1"/>
  <c r="AG209" i="2" s="1"/>
  <c r="AF209" i="2" a="1"/>
  <c r="AF209" i="2" s="1"/>
  <c r="B121" i="6" s="1"/>
  <c r="AE209" i="2" a="1"/>
  <c r="AE209" i="2" s="1"/>
  <c r="D212" i="5" s="1"/>
  <c r="AD209" i="2" a="1"/>
  <c r="AD209" i="2" s="1"/>
  <c r="C212" i="5" s="1"/>
  <c r="AC209" i="2" a="1"/>
  <c r="AC209" i="2" s="1"/>
  <c r="AB209" i="2" a="1"/>
  <c r="AB209" i="2" s="1"/>
  <c r="B212" i="5" s="1"/>
  <c r="AM208" i="2" a="1"/>
  <c r="AM208" i="2" s="1"/>
  <c r="AL208" i="2" a="1"/>
  <c r="AL208" i="2" s="1"/>
  <c r="AK208" i="2" a="1"/>
  <c r="AK208" i="2" s="1"/>
  <c r="AJ208" i="2" a="1"/>
  <c r="AJ208" i="2" s="1"/>
  <c r="AI208" i="2" a="1"/>
  <c r="AI208" i="2" s="1"/>
  <c r="D120" i="6" s="1"/>
  <c r="AH208" i="2" a="1"/>
  <c r="AH208" i="2" s="1"/>
  <c r="C120" i="6" s="1"/>
  <c r="AG208" i="2" a="1"/>
  <c r="AG208" i="2" s="1"/>
  <c r="AF208" i="2" a="1"/>
  <c r="AF208" i="2" s="1"/>
  <c r="B120" i="6" s="1"/>
  <c r="AE208" i="2" a="1"/>
  <c r="AE208" i="2" s="1"/>
  <c r="D211" i="5" s="1"/>
  <c r="AD208" i="2" a="1"/>
  <c r="AD208" i="2" s="1"/>
  <c r="C211" i="5" s="1"/>
  <c r="AC208" i="2" a="1"/>
  <c r="AC208" i="2" s="1"/>
  <c r="AB208" i="2" a="1"/>
  <c r="AB208" i="2" s="1"/>
  <c r="B211" i="5" s="1"/>
  <c r="AM207" i="2" a="1"/>
  <c r="AM207" i="2" s="1"/>
  <c r="AL207" i="2" a="1"/>
  <c r="AL207" i="2" s="1"/>
  <c r="AK207" i="2" a="1"/>
  <c r="AK207" i="2" s="1"/>
  <c r="AJ207" i="2" a="1"/>
  <c r="AJ207" i="2" s="1"/>
  <c r="AI207" i="2" a="1"/>
  <c r="AI207" i="2" s="1"/>
  <c r="D119" i="6" s="1"/>
  <c r="AH207" i="2" a="1"/>
  <c r="AH207" i="2" s="1"/>
  <c r="C119" i="6" s="1"/>
  <c r="AG207" i="2" a="1"/>
  <c r="AG207" i="2" s="1"/>
  <c r="AF207" i="2" a="1"/>
  <c r="AF207" i="2" s="1"/>
  <c r="B119" i="6" s="1"/>
  <c r="AE207" i="2" a="1"/>
  <c r="AE207" i="2" s="1"/>
  <c r="D210" i="5" s="1"/>
  <c r="AD207" i="2" a="1"/>
  <c r="AD207" i="2" s="1"/>
  <c r="C210" i="5" s="1"/>
  <c r="AC207" i="2" a="1"/>
  <c r="AC207" i="2" s="1"/>
  <c r="AB207" i="2" a="1"/>
  <c r="AB207" i="2" s="1"/>
  <c r="B210" i="5" s="1"/>
  <c r="AM206" i="2" a="1"/>
  <c r="AM206" i="2" s="1"/>
  <c r="AL206" i="2" a="1"/>
  <c r="AL206" i="2" s="1"/>
  <c r="AK206" i="2" a="1"/>
  <c r="AK206" i="2" s="1"/>
  <c r="AJ206" i="2" a="1"/>
  <c r="AJ206" i="2" s="1"/>
  <c r="AI206" i="2" a="1"/>
  <c r="AI206" i="2" s="1"/>
  <c r="D118" i="6" s="1"/>
  <c r="AH206" i="2" a="1"/>
  <c r="AH206" i="2" s="1"/>
  <c r="C118" i="6" s="1"/>
  <c r="AG206" i="2" a="1"/>
  <c r="AG206" i="2" s="1"/>
  <c r="AF206" i="2" a="1"/>
  <c r="AF206" i="2" s="1"/>
  <c r="B118" i="6" s="1"/>
  <c r="AE206" i="2" a="1"/>
  <c r="AE206" i="2" s="1"/>
  <c r="D209" i="5" s="1"/>
  <c r="AD206" i="2" a="1"/>
  <c r="AD206" i="2" s="1"/>
  <c r="C209" i="5" s="1"/>
  <c r="AC206" i="2" a="1"/>
  <c r="AC206" i="2" s="1"/>
  <c r="AB206" i="2" a="1"/>
  <c r="AB206" i="2" s="1"/>
  <c r="B209" i="5" s="1"/>
  <c r="AM205" i="2" a="1"/>
  <c r="AM205" i="2" s="1"/>
  <c r="AL205" i="2" a="1"/>
  <c r="AL205" i="2" s="1"/>
  <c r="AK205" i="2" a="1"/>
  <c r="AK205" i="2" s="1"/>
  <c r="AJ205" i="2" a="1"/>
  <c r="AJ205" i="2" s="1"/>
  <c r="AI205" i="2" a="1"/>
  <c r="AI205" i="2" s="1"/>
  <c r="D117" i="6" s="1"/>
  <c r="AH205" i="2" a="1"/>
  <c r="AH205" i="2" s="1"/>
  <c r="C117" i="6" s="1"/>
  <c r="AG205" i="2" a="1"/>
  <c r="AG205" i="2" s="1"/>
  <c r="AF205" i="2" a="1"/>
  <c r="AF205" i="2" s="1"/>
  <c r="B117" i="6" s="1"/>
  <c r="AE205" i="2" a="1"/>
  <c r="AE205" i="2" s="1"/>
  <c r="D208" i="5" s="1"/>
  <c r="AD205" i="2" a="1"/>
  <c r="AD205" i="2" s="1"/>
  <c r="C208" i="5" s="1"/>
  <c r="AC205" i="2" a="1"/>
  <c r="AC205" i="2" s="1"/>
  <c r="AB205" i="2" a="1"/>
  <c r="AB205" i="2" s="1"/>
  <c r="B208" i="5" s="1"/>
  <c r="AM204" i="2" a="1"/>
  <c r="AM204" i="2" s="1"/>
  <c r="AL204" i="2" a="1"/>
  <c r="AL204" i="2" s="1"/>
  <c r="AK204" i="2" a="1"/>
  <c r="AK204" i="2" s="1"/>
  <c r="AJ204" i="2" a="1"/>
  <c r="AJ204" i="2" s="1"/>
  <c r="AI204" i="2" a="1"/>
  <c r="AI204" i="2" s="1"/>
  <c r="D116" i="6" s="1"/>
  <c r="AH204" i="2" a="1"/>
  <c r="AH204" i="2" s="1"/>
  <c r="C116" i="6" s="1"/>
  <c r="AG204" i="2" a="1"/>
  <c r="AG204" i="2" s="1"/>
  <c r="AF204" i="2" a="1"/>
  <c r="AF204" i="2" s="1"/>
  <c r="B116" i="6" s="1"/>
  <c r="AE204" i="2" a="1"/>
  <c r="AE204" i="2" s="1"/>
  <c r="D207" i="5" s="1"/>
  <c r="AD204" i="2" a="1"/>
  <c r="AD204" i="2" s="1"/>
  <c r="C207" i="5" s="1"/>
  <c r="AC204" i="2" a="1"/>
  <c r="AC204" i="2" s="1"/>
  <c r="AB204" i="2" a="1"/>
  <c r="AB204" i="2" s="1"/>
  <c r="B207" i="5" s="1"/>
  <c r="AM203" i="2" a="1"/>
  <c r="AM203" i="2" s="1"/>
  <c r="AL203" i="2" a="1"/>
  <c r="AL203" i="2" s="1"/>
  <c r="AK203" i="2" a="1"/>
  <c r="AK203" i="2" s="1"/>
  <c r="AJ203" i="2" a="1"/>
  <c r="AJ203" i="2" s="1"/>
  <c r="AI203" i="2" a="1"/>
  <c r="AI203" i="2" s="1"/>
  <c r="AH203" i="2" a="1"/>
  <c r="AH203" i="2" s="1"/>
  <c r="AG203" i="2" a="1"/>
  <c r="AG203" i="2" s="1"/>
  <c r="AF203" i="2" a="1"/>
  <c r="AF203" i="2" s="1"/>
  <c r="AE203" i="2" a="1"/>
  <c r="AE203" i="2" s="1"/>
  <c r="D201" i="5" s="1"/>
  <c r="AD203" i="2" a="1"/>
  <c r="AD203" i="2" s="1"/>
  <c r="C201" i="5" s="1"/>
  <c r="AC203" i="2" a="1"/>
  <c r="AC203" i="2" s="1"/>
  <c r="AB203" i="2" a="1"/>
  <c r="AB203" i="2" s="1"/>
  <c r="B201" i="5" s="1"/>
  <c r="AM202" i="2" a="1"/>
  <c r="AM202" i="2" s="1"/>
  <c r="AL202" i="2" a="1"/>
  <c r="AL202" i="2" s="1"/>
  <c r="AK202" i="2" a="1"/>
  <c r="AK202" i="2" s="1"/>
  <c r="AJ202" i="2" a="1"/>
  <c r="AJ202" i="2" s="1"/>
  <c r="AI202" i="2" a="1"/>
  <c r="AI202" i="2" s="1"/>
  <c r="AH202" i="2" a="1"/>
  <c r="AH202" i="2" s="1"/>
  <c r="AG202" i="2" a="1"/>
  <c r="AG202" i="2" s="1"/>
  <c r="AF202" i="2" a="1"/>
  <c r="AF202" i="2" s="1"/>
  <c r="AE202" i="2" a="1"/>
  <c r="AE202" i="2" s="1"/>
  <c r="D200" i="5" s="1"/>
  <c r="AD202" i="2" a="1"/>
  <c r="AD202" i="2" s="1"/>
  <c r="C200" i="5" s="1"/>
  <c r="AC202" i="2" a="1"/>
  <c r="AC202" i="2" s="1"/>
  <c r="AB202" i="2" a="1"/>
  <c r="AB202" i="2" s="1"/>
  <c r="B200" i="5" s="1"/>
  <c r="AM201" i="2" a="1"/>
  <c r="AM201" i="2" s="1"/>
  <c r="AL201" i="2" a="1"/>
  <c r="AL201" i="2" s="1"/>
  <c r="AK201" i="2" a="1"/>
  <c r="AK201" i="2" s="1"/>
  <c r="AJ201" i="2" a="1"/>
  <c r="AJ201" i="2" s="1"/>
  <c r="AI201" i="2" a="1"/>
  <c r="AI201" i="2" s="1"/>
  <c r="AH201" i="2" a="1"/>
  <c r="AH201" i="2" s="1"/>
  <c r="AG201" i="2" a="1"/>
  <c r="AG201" i="2" s="1"/>
  <c r="AF201" i="2" a="1"/>
  <c r="AF201" i="2" s="1"/>
  <c r="AE201" i="2" a="1"/>
  <c r="AE201" i="2" s="1"/>
  <c r="D199" i="5" s="1"/>
  <c r="AD201" i="2" a="1"/>
  <c r="AD201" i="2" s="1"/>
  <c r="C199" i="5" s="1"/>
  <c r="AC201" i="2" a="1"/>
  <c r="AC201" i="2" s="1"/>
  <c r="AB201" i="2" a="1"/>
  <c r="AB201" i="2" s="1"/>
  <c r="B199" i="5" s="1"/>
  <c r="AM200" i="2" a="1"/>
  <c r="AM200" i="2" s="1"/>
  <c r="AL200" i="2" a="1"/>
  <c r="AL200" i="2" s="1"/>
  <c r="AK200" i="2" a="1"/>
  <c r="AK200" i="2" s="1"/>
  <c r="AJ200" i="2" a="1"/>
  <c r="AJ200" i="2" s="1"/>
  <c r="AI200" i="2" a="1"/>
  <c r="AI200" i="2" s="1"/>
  <c r="AH200" i="2" a="1"/>
  <c r="AH200" i="2" s="1"/>
  <c r="AG200" i="2" a="1"/>
  <c r="AG200" i="2" s="1"/>
  <c r="AF200" i="2" a="1"/>
  <c r="AF200" i="2" s="1"/>
  <c r="AE200" i="2" a="1"/>
  <c r="AE200" i="2" s="1"/>
  <c r="D198" i="5" s="1"/>
  <c r="AD200" i="2" a="1"/>
  <c r="AD200" i="2" s="1"/>
  <c r="C198" i="5" s="1"/>
  <c r="AC200" i="2" a="1"/>
  <c r="AC200" i="2" s="1"/>
  <c r="AB200" i="2" a="1"/>
  <c r="AB200" i="2" s="1"/>
  <c r="B198" i="5" s="1"/>
  <c r="AM199" i="2" a="1"/>
  <c r="AM199" i="2" s="1"/>
  <c r="AL199" i="2" a="1"/>
  <c r="AL199" i="2" s="1"/>
  <c r="AK199" i="2" a="1"/>
  <c r="AK199" i="2" s="1"/>
  <c r="AJ199" i="2" a="1"/>
  <c r="AJ199" i="2" s="1"/>
  <c r="AI199" i="2" a="1"/>
  <c r="AI199" i="2" s="1"/>
  <c r="AH199" i="2" a="1"/>
  <c r="AH199" i="2" s="1"/>
  <c r="AG199" i="2" a="1"/>
  <c r="AG199" i="2" s="1"/>
  <c r="AF199" i="2" a="1"/>
  <c r="AF199" i="2" s="1"/>
  <c r="AE199" i="2" a="1"/>
  <c r="AE199" i="2" s="1"/>
  <c r="D197" i="5" s="1"/>
  <c r="AD199" i="2" a="1"/>
  <c r="AD199" i="2" s="1"/>
  <c r="C197" i="5" s="1"/>
  <c r="AC199" i="2" a="1"/>
  <c r="AC199" i="2" s="1"/>
  <c r="AB199" i="2" a="1"/>
  <c r="AB199" i="2" s="1"/>
  <c r="B197" i="5" s="1"/>
  <c r="AM198" i="2" a="1"/>
  <c r="AM198" i="2" s="1"/>
  <c r="AL198" i="2" a="1"/>
  <c r="AL198" i="2" s="1"/>
  <c r="AK198" i="2" a="1"/>
  <c r="AK198" i="2" s="1"/>
  <c r="AJ198" i="2" a="1"/>
  <c r="AJ198" i="2" s="1"/>
  <c r="AI198" i="2" a="1"/>
  <c r="AI198" i="2" s="1"/>
  <c r="AH198" i="2" a="1"/>
  <c r="AH198" i="2" s="1"/>
  <c r="AG198" i="2" a="1"/>
  <c r="AG198" i="2" s="1"/>
  <c r="AF198" i="2" a="1"/>
  <c r="AF198" i="2" s="1"/>
  <c r="AE198" i="2" a="1"/>
  <c r="AE198" i="2" s="1"/>
  <c r="D196" i="5" s="1"/>
  <c r="AD198" i="2" a="1"/>
  <c r="AD198" i="2" s="1"/>
  <c r="C196" i="5" s="1"/>
  <c r="AC198" i="2" a="1"/>
  <c r="AC198" i="2" s="1"/>
  <c r="AB198" i="2" a="1"/>
  <c r="AB198" i="2" s="1"/>
  <c r="B196" i="5" s="1"/>
  <c r="AM197" i="2" a="1"/>
  <c r="AM197" i="2" s="1"/>
  <c r="AL197" i="2" a="1"/>
  <c r="AL197" i="2" s="1"/>
  <c r="AK197" i="2" a="1"/>
  <c r="AK197" i="2" s="1"/>
  <c r="AJ197" i="2" a="1"/>
  <c r="AJ197" i="2" s="1"/>
  <c r="AI197" i="2" a="1"/>
  <c r="AI197" i="2" s="1"/>
  <c r="AH197" i="2" a="1"/>
  <c r="AH197" i="2" s="1"/>
  <c r="AG197" i="2" a="1"/>
  <c r="AG197" i="2" s="1"/>
  <c r="AF197" i="2" a="1"/>
  <c r="AF197" i="2" s="1"/>
  <c r="AE197" i="2" a="1"/>
  <c r="AE197" i="2" s="1"/>
  <c r="D195" i="5" s="1"/>
  <c r="AD197" i="2" a="1"/>
  <c r="AD197" i="2" s="1"/>
  <c r="C195" i="5" s="1"/>
  <c r="AC197" i="2" a="1"/>
  <c r="AC197" i="2" s="1"/>
  <c r="AB197" i="2" a="1"/>
  <c r="AB197" i="2" s="1"/>
  <c r="B195" i="5" s="1"/>
  <c r="AM196" i="2" a="1"/>
  <c r="AM196" i="2" s="1"/>
  <c r="AL196" i="2" a="1"/>
  <c r="AL196" i="2" s="1"/>
  <c r="AK196" i="2" a="1"/>
  <c r="AK196" i="2" s="1"/>
  <c r="AJ196" i="2" a="1"/>
  <c r="AJ196" i="2" s="1"/>
  <c r="AI196" i="2" a="1"/>
  <c r="AI196" i="2" s="1"/>
  <c r="AH196" i="2" a="1"/>
  <c r="AH196" i="2" s="1"/>
  <c r="AG196" i="2" a="1"/>
  <c r="AG196" i="2" s="1"/>
  <c r="AF196" i="2" a="1"/>
  <c r="AF196" i="2" s="1"/>
  <c r="AE196" i="2" a="1"/>
  <c r="AE196" i="2" s="1"/>
  <c r="D194" i="5" s="1"/>
  <c r="AD196" i="2" a="1"/>
  <c r="AD196" i="2" s="1"/>
  <c r="C194" i="5" s="1"/>
  <c r="AC196" i="2" a="1"/>
  <c r="AC196" i="2" s="1"/>
  <c r="AB196" i="2" a="1"/>
  <c r="AB196" i="2" s="1"/>
  <c r="B194" i="5" s="1"/>
  <c r="AM187" i="2" a="1"/>
  <c r="AM187" i="2" s="1"/>
  <c r="AL187" i="2" a="1"/>
  <c r="AL187" i="2" s="1"/>
  <c r="AK187" i="2" a="1"/>
  <c r="AK187" i="2" s="1"/>
  <c r="AJ187" i="2" a="1"/>
  <c r="AJ187" i="2" s="1"/>
  <c r="AI187" i="2" a="1"/>
  <c r="AI187" i="2" s="1"/>
  <c r="D110" i="6" s="1"/>
  <c r="AH187" i="2" a="1"/>
  <c r="AH187" i="2" s="1"/>
  <c r="C110" i="6" s="1"/>
  <c r="AG187" i="2" a="1"/>
  <c r="AG187" i="2" s="1"/>
  <c r="AF187" i="2" a="1"/>
  <c r="AF187" i="2" s="1"/>
  <c r="B110" i="6" s="1"/>
  <c r="AE187" i="2" a="1"/>
  <c r="AE187" i="2" s="1"/>
  <c r="D188" i="5" s="1"/>
  <c r="AD187" i="2" a="1"/>
  <c r="AD187" i="2" s="1"/>
  <c r="C188" i="5" s="1"/>
  <c r="AC187" i="2" a="1"/>
  <c r="AC187" i="2" s="1"/>
  <c r="AB187" i="2" a="1"/>
  <c r="AB187" i="2" s="1"/>
  <c r="B188" i="5" s="1"/>
  <c r="AM186" i="2" a="1"/>
  <c r="AM186" i="2" s="1"/>
  <c r="AL186" i="2" a="1"/>
  <c r="AL186" i="2" s="1"/>
  <c r="AK186" i="2" a="1"/>
  <c r="AK186" i="2" s="1"/>
  <c r="AJ186" i="2" a="1"/>
  <c r="AJ186" i="2" s="1"/>
  <c r="AI186" i="2" a="1"/>
  <c r="AI186" i="2" s="1"/>
  <c r="D109" i="6" s="1"/>
  <c r="AH186" i="2" a="1"/>
  <c r="AH186" i="2" s="1"/>
  <c r="C109" i="6" s="1"/>
  <c r="AG186" i="2" a="1"/>
  <c r="AG186" i="2" s="1"/>
  <c r="AF186" i="2" a="1"/>
  <c r="AF186" i="2" s="1"/>
  <c r="B109" i="6" s="1"/>
  <c r="AE186" i="2" a="1"/>
  <c r="AE186" i="2" s="1"/>
  <c r="D187" i="5" s="1"/>
  <c r="AD186" i="2" a="1"/>
  <c r="AD186" i="2" s="1"/>
  <c r="C187" i="5" s="1"/>
  <c r="AC186" i="2" a="1"/>
  <c r="AC186" i="2" s="1"/>
  <c r="AB186" i="2" a="1"/>
  <c r="AB186" i="2" s="1"/>
  <c r="B187" i="5" s="1"/>
  <c r="AM185" i="2" a="1"/>
  <c r="AM185" i="2" s="1"/>
  <c r="AL185" i="2" a="1"/>
  <c r="AL185" i="2" s="1"/>
  <c r="AK185" i="2" a="1"/>
  <c r="AK185" i="2" s="1"/>
  <c r="AJ185" i="2" a="1"/>
  <c r="AJ185" i="2" s="1"/>
  <c r="AI185" i="2" a="1"/>
  <c r="AI185" i="2" s="1"/>
  <c r="D108" i="6" s="1"/>
  <c r="AH185" i="2" a="1"/>
  <c r="AH185" i="2" s="1"/>
  <c r="C108" i="6" s="1"/>
  <c r="AG185" i="2" a="1"/>
  <c r="AG185" i="2" s="1"/>
  <c r="AF185" i="2" a="1"/>
  <c r="AF185" i="2" s="1"/>
  <c r="B108" i="6" s="1"/>
  <c r="AE185" i="2" a="1"/>
  <c r="AE185" i="2" s="1"/>
  <c r="D186" i="5" s="1"/>
  <c r="AD185" i="2" a="1"/>
  <c r="AD185" i="2" s="1"/>
  <c r="C186" i="5" s="1"/>
  <c r="AC185" i="2" a="1"/>
  <c r="AC185" i="2" s="1"/>
  <c r="AB185" i="2" a="1"/>
  <c r="AB185" i="2" s="1"/>
  <c r="B186" i="5" s="1"/>
  <c r="AM184" i="2" a="1"/>
  <c r="AM184" i="2" s="1"/>
  <c r="AL184" i="2" a="1"/>
  <c r="AL184" i="2" s="1"/>
  <c r="AK184" i="2" a="1"/>
  <c r="AK184" i="2" s="1"/>
  <c r="AJ184" i="2" a="1"/>
  <c r="AJ184" i="2" s="1"/>
  <c r="AI184" i="2" a="1"/>
  <c r="AI184" i="2" s="1"/>
  <c r="D107" i="6" s="1"/>
  <c r="AH184" i="2" a="1"/>
  <c r="AH184" i="2" s="1"/>
  <c r="C107" i="6" s="1"/>
  <c r="AG184" i="2" a="1"/>
  <c r="AG184" i="2" s="1"/>
  <c r="AF184" i="2" a="1"/>
  <c r="AF184" i="2" s="1"/>
  <c r="B107" i="6" s="1"/>
  <c r="AE184" i="2" a="1"/>
  <c r="AE184" i="2" s="1"/>
  <c r="D185" i="5" s="1"/>
  <c r="AD184" i="2" a="1"/>
  <c r="AD184" i="2" s="1"/>
  <c r="C185" i="5" s="1"/>
  <c r="AC184" i="2" a="1"/>
  <c r="AC184" i="2" s="1"/>
  <c r="AB184" i="2" a="1"/>
  <c r="AB184" i="2" s="1"/>
  <c r="B185" i="5" s="1"/>
  <c r="AM183" i="2" a="1"/>
  <c r="AM183" i="2" s="1"/>
  <c r="AL183" i="2" a="1"/>
  <c r="AL183" i="2" s="1"/>
  <c r="AK183" i="2" a="1"/>
  <c r="AK183" i="2" s="1"/>
  <c r="AJ183" i="2" a="1"/>
  <c r="AJ183" i="2" s="1"/>
  <c r="AI183" i="2" a="1"/>
  <c r="AI183" i="2" s="1"/>
  <c r="D106" i="6" s="1"/>
  <c r="AH183" i="2" a="1"/>
  <c r="AH183" i="2" s="1"/>
  <c r="C106" i="6" s="1"/>
  <c r="AG183" i="2" a="1"/>
  <c r="AG183" i="2" s="1"/>
  <c r="AF183" i="2" a="1"/>
  <c r="AF183" i="2" s="1"/>
  <c r="B106" i="6" s="1"/>
  <c r="AE183" i="2" a="1"/>
  <c r="AE183" i="2" s="1"/>
  <c r="D184" i="5" s="1"/>
  <c r="AD183" i="2" a="1"/>
  <c r="AD183" i="2" s="1"/>
  <c r="C184" i="5" s="1"/>
  <c r="AC183" i="2" a="1"/>
  <c r="AC183" i="2" s="1"/>
  <c r="AB183" i="2" a="1"/>
  <c r="AB183" i="2" s="1"/>
  <c r="B184" i="5" s="1"/>
  <c r="AM182" i="2" a="1"/>
  <c r="AM182" i="2" s="1"/>
  <c r="AL182" i="2" a="1"/>
  <c r="AL182" i="2" s="1"/>
  <c r="AK182" i="2" a="1"/>
  <c r="AK182" i="2" s="1"/>
  <c r="AJ182" i="2" a="1"/>
  <c r="AJ182" i="2" s="1"/>
  <c r="AI182" i="2" a="1"/>
  <c r="AI182" i="2" s="1"/>
  <c r="D105" i="6" s="1"/>
  <c r="AH182" i="2" a="1"/>
  <c r="AH182" i="2" s="1"/>
  <c r="C105" i="6" s="1"/>
  <c r="AG182" i="2" a="1"/>
  <c r="AG182" i="2" s="1"/>
  <c r="AF182" i="2" a="1"/>
  <c r="AF182" i="2" s="1"/>
  <c r="B105" i="6" s="1"/>
  <c r="AE182" i="2" a="1"/>
  <c r="AE182" i="2" s="1"/>
  <c r="D183" i="5" s="1"/>
  <c r="AD182" i="2" a="1"/>
  <c r="AD182" i="2" s="1"/>
  <c r="C183" i="5" s="1"/>
  <c r="AC182" i="2" a="1"/>
  <c r="AC182" i="2" s="1"/>
  <c r="AB182" i="2" a="1"/>
  <c r="AB182" i="2" s="1"/>
  <c r="B183" i="5" s="1"/>
  <c r="AM181" i="2" a="1"/>
  <c r="AM181" i="2" s="1"/>
  <c r="AL181" i="2" a="1"/>
  <c r="AL181" i="2" s="1"/>
  <c r="AK181" i="2" a="1"/>
  <c r="AK181" i="2" s="1"/>
  <c r="AJ181" i="2" a="1"/>
  <c r="AJ181" i="2" s="1"/>
  <c r="AI181" i="2" a="1"/>
  <c r="AI181" i="2" s="1"/>
  <c r="D104" i="6" s="1"/>
  <c r="AH181" i="2" a="1"/>
  <c r="AH181" i="2" s="1"/>
  <c r="C104" i="6" s="1"/>
  <c r="AG181" i="2" a="1"/>
  <c r="AG181" i="2" s="1"/>
  <c r="AF181" i="2" a="1"/>
  <c r="AF181" i="2" s="1"/>
  <c r="B104" i="6" s="1"/>
  <c r="AE181" i="2" a="1"/>
  <c r="AE181" i="2" s="1"/>
  <c r="D182" i="5" s="1"/>
  <c r="AD181" i="2" a="1"/>
  <c r="AD181" i="2" s="1"/>
  <c r="C182" i="5" s="1"/>
  <c r="AC181" i="2" a="1"/>
  <c r="AC181" i="2" s="1"/>
  <c r="AB181" i="2" a="1"/>
  <c r="AB181" i="2" s="1"/>
  <c r="B182" i="5" s="1"/>
  <c r="AM180" i="2" a="1"/>
  <c r="AM180" i="2" s="1"/>
  <c r="AL180" i="2" a="1"/>
  <c r="AL180" i="2" s="1"/>
  <c r="AK180" i="2" a="1"/>
  <c r="AK180" i="2" s="1"/>
  <c r="AJ180" i="2" a="1"/>
  <c r="AJ180" i="2" s="1"/>
  <c r="AI180" i="2" a="1"/>
  <c r="AI180" i="2" s="1"/>
  <c r="D103" i="6" s="1"/>
  <c r="AH180" i="2" a="1"/>
  <c r="AH180" i="2" s="1"/>
  <c r="C103" i="6" s="1"/>
  <c r="AG180" i="2" a="1"/>
  <c r="AG180" i="2" s="1"/>
  <c r="AF180" i="2" a="1"/>
  <c r="AF180" i="2" s="1"/>
  <c r="B103" i="6" s="1"/>
  <c r="AE180" i="2" a="1"/>
  <c r="AE180" i="2" s="1"/>
  <c r="D181" i="5" s="1"/>
  <c r="AD180" i="2" a="1"/>
  <c r="AD180" i="2" s="1"/>
  <c r="C181" i="5" s="1"/>
  <c r="AC180" i="2" a="1"/>
  <c r="AC180" i="2" s="1"/>
  <c r="AB180" i="2" a="1"/>
  <c r="AB180" i="2" s="1"/>
  <c r="B181" i="5" s="1"/>
  <c r="AM165" i="2" a="1"/>
  <c r="AM165" i="2" s="1"/>
  <c r="AL165" i="2" a="1"/>
  <c r="AL165" i="2" s="1"/>
  <c r="AK165" i="2" a="1"/>
  <c r="AK165" i="2" s="1"/>
  <c r="AJ165" i="2" a="1"/>
  <c r="AJ165" i="2" s="1"/>
  <c r="AI165" i="2" a="1"/>
  <c r="AI165" i="2" s="1"/>
  <c r="D97" i="6" s="1"/>
  <c r="AH165" i="2" a="1"/>
  <c r="AH165" i="2" s="1"/>
  <c r="C97" i="6" s="1"/>
  <c r="AG165" i="2" a="1"/>
  <c r="AG165" i="2" s="1"/>
  <c r="AF165" i="2" a="1"/>
  <c r="AF165" i="2" s="1"/>
  <c r="B97" i="6" s="1"/>
  <c r="AE165" i="2" a="1"/>
  <c r="AE165" i="2" s="1"/>
  <c r="D175" i="5" s="1"/>
  <c r="AD165" i="2" a="1"/>
  <c r="AD165" i="2" s="1"/>
  <c r="C175" i="5" s="1"/>
  <c r="AC165" i="2" a="1"/>
  <c r="AC165" i="2" s="1"/>
  <c r="AB165" i="2" a="1"/>
  <c r="AB165" i="2" s="1"/>
  <c r="B175" i="5" s="1"/>
  <c r="AM164" i="2" a="1"/>
  <c r="AM164" i="2" s="1"/>
  <c r="AL164" i="2" a="1"/>
  <c r="AL164" i="2" s="1"/>
  <c r="AK164" i="2" a="1"/>
  <c r="AK164" i="2" s="1"/>
  <c r="AJ164" i="2" a="1"/>
  <c r="AJ164" i="2" s="1"/>
  <c r="AI164" i="2" a="1"/>
  <c r="AI164" i="2" s="1"/>
  <c r="D96" i="6" s="1"/>
  <c r="AH164" i="2" a="1"/>
  <c r="AH164" i="2" s="1"/>
  <c r="C96" i="6" s="1"/>
  <c r="AG164" i="2" a="1"/>
  <c r="AG164" i="2" s="1"/>
  <c r="AF164" i="2" a="1"/>
  <c r="AF164" i="2" s="1"/>
  <c r="B96" i="6" s="1"/>
  <c r="AE164" i="2" a="1"/>
  <c r="AE164" i="2" s="1"/>
  <c r="D174" i="5" s="1"/>
  <c r="AD164" i="2" a="1"/>
  <c r="AD164" i="2" s="1"/>
  <c r="C174" i="5" s="1"/>
  <c r="AC164" i="2" a="1"/>
  <c r="AC164" i="2" s="1"/>
  <c r="AB164" i="2" a="1"/>
  <c r="AB164" i="2" s="1"/>
  <c r="B174" i="5" s="1"/>
  <c r="AM163" i="2" a="1"/>
  <c r="AM163" i="2" s="1"/>
  <c r="AL163" i="2" a="1"/>
  <c r="AL163" i="2" s="1"/>
  <c r="AK163" i="2" a="1"/>
  <c r="AK163" i="2" s="1"/>
  <c r="AJ163" i="2" a="1"/>
  <c r="AJ163" i="2" s="1"/>
  <c r="AI163" i="2" a="1"/>
  <c r="AI163" i="2" s="1"/>
  <c r="D95" i="6" s="1"/>
  <c r="AH163" i="2" a="1"/>
  <c r="AH163" i="2" s="1"/>
  <c r="C95" i="6" s="1"/>
  <c r="AG163" i="2" a="1"/>
  <c r="AG163" i="2" s="1"/>
  <c r="AF163" i="2" a="1"/>
  <c r="AF163" i="2" s="1"/>
  <c r="B95" i="6" s="1"/>
  <c r="AE163" i="2" a="1"/>
  <c r="AE163" i="2" s="1"/>
  <c r="D173" i="5" s="1"/>
  <c r="AD163" i="2" a="1"/>
  <c r="AD163" i="2" s="1"/>
  <c r="C173" i="5" s="1"/>
  <c r="AC163" i="2" a="1"/>
  <c r="AC163" i="2" s="1"/>
  <c r="AB163" i="2" a="1"/>
  <c r="AB163" i="2" s="1"/>
  <c r="B173" i="5" s="1"/>
  <c r="AM162" i="2" a="1"/>
  <c r="AM162" i="2" s="1"/>
  <c r="AL162" i="2" a="1"/>
  <c r="AL162" i="2" s="1"/>
  <c r="AK162" i="2" a="1"/>
  <c r="AK162" i="2" s="1"/>
  <c r="AJ162" i="2" a="1"/>
  <c r="AJ162" i="2" s="1"/>
  <c r="AI162" i="2" a="1"/>
  <c r="AI162" i="2" s="1"/>
  <c r="D94" i="6" s="1"/>
  <c r="AH162" i="2" a="1"/>
  <c r="AH162" i="2" s="1"/>
  <c r="C94" i="6" s="1"/>
  <c r="AG162" i="2" a="1"/>
  <c r="AG162" i="2" s="1"/>
  <c r="AF162" i="2" a="1"/>
  <c r="AF162" i="2" s="1"/>
  <c r="B94" i="6" s="1"/>
  <c r="AE162" i="2" a="1"/>
  <c r="AE162" i="2" s="1"/>
  <c r="D172" i="5" s="1"/>
  <c r="AD162" i="2" a="1"/>
  <c r="AD162" i="2" s="1"/>
  <c r="C172" i="5" s="1"/>
  <c r="AC162" i="2" a="1"/>
  <c r="AC162" i="2" s="1"/>
  <c r="AB162" i="2" a="1"/>
  <c r="AB162" i="2" s="1"/>
  <c r="B172" i="5" s="1"/>
  <c r="AM161" i="2" a="1"/>
  <c r="AM161" i="2" s="1"/>
  <c r="AL161" i="2" a="1"/>
  <c r="AL161" i="2" s="1"/>
  <c r="AK161" i="2" a="1"/>
  <c r="AK161" i="2" s="1"/>
  <c r="AJ161" i="2" a="1"/>
  <c r="AJ161" i="2" s="1"/>
  <c r="AI161" i="2" a="1"/>
  <c r="AI161" i="2" s="1"/>
  <c r="D93" i="6" s="1"/>
  <c r="AH161" i="2" a="1"/>
  <c r="AH161" i="2" s="1"/>
  <c r="C93" i="6" s="1"/>
  <c r="AG161" i="2" a="1"/>
  <c r="AG161" i="2" s="1"/>
  <c r="AF161" i="2" a="1"/>
  <c r="AF161" i="2" s="1"/>
  <c r="B93" i="6" s="1"/>
  <c r="AE161" i="2" a="1"/>
  <c r="AE161" i="2" s="1"/>
  <c r="D171" i="5" s="1"/>
  <c r="AD161" i="2" a="1"/>
  <c r="AD161" i="2" s="1"/>
  <c r="C171" i="5" s="1"/>
  <c r="AC161" i="2" a="1"/>
  <c r="AC161" i="2" s="1"/>
  <c r="AB161" i="2" a="1"/>
  <c r="AB161" i="2" s="1"/>
  <c r="B171" i="5" s="1"/>
  <c r="AM160" i="2" a="1"/>
  <c r="AM160" i="2" s="1"/>
  <c r="AL160" i="2" a="1"/>
  <c r="AL160" i="2" s="1"/>
  <c r="AK160" i="2" a="1"/>
  <c r="AK160" i="2" s="1"/>
  <c r="AJ160" i="2" a="1"/>
  <c r="AJ160" i="2" s="1"/>
  <c r="AI160" i="2" a="1"/>
  <c r="AI160" i="2" s="1"/>
  <c r="D92" i="6" s="1"/>
  <c r="AH160" i="2" a="1"/>
  <c r="AH160" i="2" s="1"/>
  <c r="C92" i="6" s="1"/>
  <c r="AG160" i="2" a="1"/>
  <c r="AG160" i="2" s="1"/>
  <c r="AF160" i="2" a="1"/>
  <c r="AF160" i="2" s="1"/>
  <c r="B92" i="6" s="1"/>
  <c r="AE160" i="2" a="1"/>
  <c r="AE160" i="2" s="1"/>
  <c r="D170" i="5" s="1"/>
  <c r="AD160" i="2" a="1"/>
  <c r="AD160" i="2" s="1"/>
  <c r="C170" i="5" s="1"/>
  <c r="AC160" i="2" a="1"/>
  <c r="AC160" i="2" s="1"/>
  <c r="AB160" i="2" a="1"/>
  <c r="AB160" i="2" s="1"/>
  <c r="B170" i="5" s="1"/>
  <c r="AM159" i="2" a="1"/>
  <c r="AM159" i="2" s="1"/>
  <c r="AL159" i="2" a="1"/>
  <c r="AL159" i="2" s="1"/>
  <c r="AK159" i="2" a="1"/>
  <c r="AK159" i="2" s="1"/>
  <c r="AJ159" i="2" a="1"/>
  <c r="AJ159" i="2" s="1"/>
  <c r="AI159" i="2" a="1"/>
  <c r="AI159" i="2" s="1"/>
  <c r="D91" i="6" s="1"/>
  <c r="AH159" i="2" a="1"/>
  <c r="AH159" i="2" s="1"/>
  <c r="C91" i="6" s="1"/>
  <c r="AG159" i="2" a="1"/>
  <c r="AG159" i="2" s="1"/>
  <c r="AF159" i="2" a="1"/>
  <c r="AF159" i="2" s="1"/>
  <c r="B91" i="6" s="1"/>
  <c r="AE159" i="2" a="1"/>
  <c r="AE159" i="2" s="1"/>
  <c r="D169" i="5" s="1"/>
  <c r="AD159" i="2" a="1"/>
  <c r="AD159" i="2" s="1"/>
  <c r="C169" i="5" s="1"/>
  <c r="AC159" i="2" a="1"/>
  <c r="AC159" i="2" s="1"/>
  <c r="AB159" i="2" a="1"/>
  <c r="AB159" i="2" s="1"/>
  <c r="B169" i="5" s="1"/>
  <c r="AM158" i="2" a="1"/>
  <c r="AM158" i="2" s="1"/>
  <c r="AL158" i="2" a="1"/>
  <c r="AL158" i="2" s="1"/>
  <c r="AK158" i="2" a="1"/>
  <c r="AK158" i="2" s="1"/>
  <c r="AJ158" i="2" a="1"/>
  <c r="AJ158" i="2" s="1"/>
  <c r="AI158" i="2" a="1"/>
  <c r="AI158" i="2" s="1"/>
  <c r="D90" i="6" s="1"/>
  <c r="AH158" i="2" a="1"/>
  <c r="AH158" i="2" s="1"/>
  <c r="C90" i="6" s="1"/>
  <c r="AG158" i="2" a="1"/>
  <c r="AG158" i="2" s="1"/>
  <c r="AF158" i="2" a="1"/>
  <c r="AF158" i="2" s="1"/>
  <c r="B90" i="6" s="1"/>
  <c r="AE158" i="2" a="1"/>
  <c r="AE158" i="2" s="1"/>
  <c r="D168" i="5" s="1"/>
  <c r="AD158" i="2" a="1"/>
  <c r="AD158" i="2" s="1"/>
  <c r="C168" i="5" s="1"/>
  <c r="AC158" i="2" a="1"/>
  <c r="AC158" i="2" s="1"/>
  <c r="AB158" i="2" a="1"/>
  <c r="AB158" i="2" s="1"/>
  <c r="B168" i="5" s="1"/>
  <c r="AM157" i="2" a="1"/>
  <c r="AM157" i="2" s="1"/>
  <c r="AL157" i="2" a="1"/>
  <c r="AL157" i="2" s="1"/>
  <c r="AK157" i="2" a="1"/>
  <c r="AK157" i="2" s="1"/>
  <c r="AJ157" i="2" a="1"/>
  <c r="AJ157" i="2" s="1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D162" i="5" s="1"/>
  <c r="AD157" i="2" a="1"/>
  <c r="AD157" i="2" s="1"/>
  <c r="C162" i="5" s="1"/>
  <c r="AC157" i="2" a="1"/>
  <c r="AC157" i="2" s="1"/>
  <c r="AB157" i="2" a="1"/>
  <c r="AB157" i="2" s="1"/>
  <c r="B162" i="5" s="1"/>
  <c r="AM156" i="2" a="1"/>
  <c r="AM156" i="2" s="1"/>
  <c r="AL156" i="2" a="1"/>
  <c r="AL156" i="2" s="1"/>
  <c r="AK156" i="2" a="1"/>
  <c r="AK156" i="2" s="1"/>
  <c r="AJ156" i="2" a="1"/>
  <c r="AJ156" i="2" s="1"/>
  <c r="AI156" i="2" a="1"/>
  <c r="AI156" i="2" s="1"/>
  <c r="AH156" i="2" a="1"/>
  <c r="AH156" i="2" s="1"/>
  <c r="AG156" i="2" a="1"/>
  <c r="AG156" i="2" s="1"/>
  <c r="AF156" i="2" a="1"/>
  <c r="AF156" i="2" s="1"/>
  <c r="AE156" i="2" a="1"/>
  <c r="AE156" i="2" s="1"/>
  <c r="D161" i="5" s="1"/>
  <c r="AD156" i="2" a="1"/>
  <c r="AD156" i="2" s="1"/>
  <c r="C161" i="5" s="1"/>
  <c r="AC156" i="2" a="1"/>
  <c r="AC156" i="2" s="1"/>
  <c r="AB156" i="2" a="1"/>
  <c r="AB156" i="2" s="1"/>
  <c r="B161" i="5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D160" i="5" s="1"/>
  <c r="AD155" i="2" a="1"/>
  <c r="AD155" i="2" s="1"/>
  <c r="C160" i="5" s="1"/>
  <c r="AC155" i="2" a="1"/>
  <c r="AC155" i="2" s="1"/>
  <c r="AB155" i="2" a="1"/>
  <c r="AB155" i="2" s="1"/>
  <c r="B160" i="5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D159" i="5" s="1"/>
  <c r="AD154" i="2" a="1"/>
  <c r="AD154" i="2" s="1"/>
  <c r="C159" i="5" s="1"/>
  <c r="AC154" i="2" a="1"/>
  <c r="AC154" i="2" s="1"/>
  <c r="AB154" i="2" a="1"/>
  <c r="AB154" i="2" s="1"/>
  <c r="B159" i="5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D158" i="5" s="1"/>
  <c r="AD153" i="2" a="1"/>
  <c r="AD153" i="2" s="1"/>
  <c r="C158" i="5" s="1"/>
  <c r="AC153" i="2" a="1"/>
  <c r="AC153" i="2" s="1"/>
  <c r="AB153" i="2" a="1"/>
  <c r="AB153" i="2" s="1"/>
  <c r="B158" i="5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D157" i="5" s="1"/>
  <c r="AD152" i="2" a="1"/>
  <c r="AD152" i="2" s="1"/>
  <c r="C157" i="5" s="1"/>
  <c r="AC152" i="2" a="1"/>
  <c r="AC152" i="2" s="1"/>
  <c r="AB152" i="2" a="1"/>
  <c r="AB152" i="2" s="1"/>
  <c r="B157" i="5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 s="1"/>
  <c r="AF151" i="2" a="1"/>
  <c r="AF151" i="2" s="1"/>
  <c r="AE151" i="2" a="1"/>
  <c r="AE151" i="2" s="1"/>
  <c r="D156" i="5" s="1"/>
  <c r="AD151" i="2" a="1"/>
  <c r="AD151" i="2" s="1"/>
  <c r="C156" i="5" s="1"/>
  <c r="AC151" i="2" a="1"/>
  <c r="AC151" i="2" s="1"/>
  <c r="AB151" i="2" a="1"/>
  <c r="AB151" i="2" s="1"/>
  <c r="B156" i="5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D155" i="5" s="1"/>
  <c r="AD150" i="2" a="1"/>
  <c r="AD150" i="2" s="1"/>
  <c r="C155" i="5" s="1"/>
  <c r="AC150" i="2" a="1"/>
  <c r="AC150" i="2" s="1"/>
  <c r="AB150" i="2" a="1"/>
  <c r="AB150" i="2" s="1"/>
  <c r="B155" i="5" s="1"/>
  <c r="AM145" i="2" a="1"/>
  <c r="AM145" i="2" s="1"/>
  <c r="AL145" i="2" a="1"/>
  <c r="AL145" i="2" s="1"/>
  <c r="AK145" i="2" a="1"/>
  <c r="AK145" i="2" s="1"/>
  <c r="AJ145" i="2" a="1"/>
  <c r="AJ145" i="2" s="1"/>
  <c r="AI145" i="2" a="1"/>
  <c r="AI145" i="2" s="1"/>
  <c r="AH145" i="2" a="1"/>
  <c r="AH145" i="2" s="1"/>
  <c r="AG145" i="2" a="1"/>
  <c r="AG145" i="2" s="1"/>
  <c r="AF145" i="2" a="1"/>
  <c r="AF145" i="2" s="1"/>
  <c r="AE145" i="2" a="1"/>
  <c r="AE145" i="2" s="1"/>
  <c r="D149" i="5" s="1"/>
  <c r="AD145" i="2" a="1"/>
  <c r="AD145" i="2" s="1"/>
  <c r="C149" i="5" s="1"/>
  <c r="AC145" i="2" a="1"/>
  <c r="AC145" i="2" s="1"/>
  <c r="AB145" i="2" a="1"/>
  <c r="AB145" i="2" s="1"/>
  <c r="B149" i="5" s="1"/>
  <c r="AM144" i="2" a="1"/>
  <c r="AM144" i="2" s="1"/>
  <c r="AL144" i="2" a="1"/>
  <c r="AL144" i="2" s="1"/>
  <c r="AK144" i="2" a="1"/>
  <c r="AK144" i="2" s="1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D148" i="5" s="1"/>
  <c r="AD144" i="2" a="1"/>
  <c r="AD144" i="2" s="1"/>
  <c r="C148" i="5" s="1"/>
  <c r="AC144" i="2" a="1"/>
  <c r="AC144" i="2" s="1"/>
  <c r="AB144" i="2" a="1"/>
  <c r="AB144" i="2" s="1"/>
  <c r="B148" i="5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 s="1"/>
  <c r="AG143" i="2" a="1"/>
  <c r="AG143" i="2" s="1"/>
  <c r="AF143" i="2" a="1"/>
  <c r="AF143" i="2" s="1"/>
  <c r="AE143" i="2" a="1"/>
  <c r="AE143" i="2" s="1"/>
  <c r="D147" i="5" s="1"/>
  <c r="AD143" i="2" a="1"/>
  <c r="AD143" i="2" s="1"/>
  <c r="C147" i="5" s="1"/>
  <c r="AC143" i="2" a="1"/>
  <c r="AC143" i="2" s="1"/>
  <c r="AB143" i="2" a="1"/>
  <c r="AB143" i="2" s="1"/>
  <c r="B147" i="5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D146" i="5" s="1"/>
  <c r="AD142" i="2" a="1"/>
  <c r="AD142" i="2" s="1"/>
  <c r="C146" i="5" s="1"/>
  <c r="AC142" i="2" a="1"/>
  <c r="AC142" i="2" s="1"/>
  <c r="AB142" i="2" a="1"/>
  <c r="AB142" i="2" s="1"/>
  <c r="B146" i="5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D145" i="5" s="1"/>
  <c r="AD141" i="2" a="1"/>
  <c r="AD141" i="2" s="1"/>
  <c r="C145" i="5" s="1"/>
  <c r="AC141" i="2" a="1"/>
  <c r="AC141" i="2" s="1"/>
  <c r="AB141" i="2" a="1"/>
  <c r="AB141" i="2" s="1"/>
  <c r="B145" i="5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D144" i="5" s="1"/>
  <c r="AD140" i="2" a="1"/>
  <c r="AD140" i="2" s="1"/>
  <c r="C144" i="5" s="1"/>
  <c r="AC140" i="2" a="1"/>
  <c r="AC140" i="2" s="1"/>
  <c r="AB140" i="2" a="1"/>
  <c r="AB140" i="2" s="1"/>
  <c r="B144" i="5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D143" i="5" s="1"/>
  <c r="AD139" i="2" a="1"/>
  <c r="AD139" i="2" s="1"/>
  <c r="C143" i="5" s="1"/>
  <c r="AC139" i="2" a="1"/>
  <c r="AC139" i="2" s="1"/>
  <c r="AB139" i="2" a="1"/>
  <c r="AB139" i="2" s="1"/>
  <c r="B143" i="5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D142" i="5" s="1"/>
  <c r="AD138" i="2" a="1"/>
  <c r="AD138" i="2" s="1"/>
  <c r="C142" i="5" s="1"/>
  <c r="AC138" i="2" a="1"/>
  <c r="AC138" i="2" s="1"/>
  <c r="AB138" i="2" a="1"/>
  <c r="AB138" i="2" s="1"/>
  <c r="B142" i="5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 s="1"/>
  <c r="AG135" i="2" a="1"/>
  <c r="AG135" i="2" s="1"/>
  <c r="AF135" i="2" a="1"/>
  <c r="AF135" i="2" s="1"/>
  <c r="AE135" i="2" a="1"/>
  <c r="AE135" i="2" s="1"/>
  <c r="D136" i="5" s="1"/>
  <c r="AD135" i="2" a="1"/>
  <c r="AD135" i="2" s="1"/>
  <c r="C136" i="5" s="1"/>
  <c r="AC135" i="2" a="1"/>
  <c r="AC135" i="2" s="1"/>
  <c r="AB135" i="2" a="1"/>
  <c r="AB135" i="2" s="1"/>
  <c r="B136" i="5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D135" i="5" s="1"/>
  <c r="AD134" i="2" a="1"/>
  <c r="AD134" i="2" s="1"/>
  <c r="C135" i="5" s="1"/>
  <c r="AC134" i="2" a="1"/>
  <c r="AC134" i="2" s="1"/>
  <c r="AB134" i="2" a="1"/>
  <c r="AB134" i="2" s="1"/>
  <c r="B135" i="5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D134" i="5" s="1"/>
  <c r="AD133" i="2" a="1"/>
  <c r="AD133" i="2" s="1"/>
  <c r="C134" i="5" s="1"/>
  <c r="AC133" i="2" a="1"/>
  <c r="AC133" i="2" s="1"/>
  <c r="AB133" i="2" a="1"/>
  <c r="AB133" i="2" s="1"/>
  <c r="B134" i="5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D133" i="5" s="1"/>
  <c r="AD132" i="2" a="1"/>
  <c r="AD132" i="2" s="1"/>
  <c r="C133" i="5" s="1"/>
  <c r="AC132" i="2" a="1"/>
  <c r="AC132" i="2" s="1"/>
  <c r="AB132" i="2" a="1"/>
  <c r="AB132" i="2" s="1"/>
  <c r="B133" i="5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D132" i="5" s="1"/>
  <c r="AD131" i="2" a="1"/>
  <c r="AD131" i="2" s="1"/>
  <c r="C132" i="5" s="1"/>
  <c r="AC131" i="2" a="1"/>
  <c r="AC131" i="2" s="1"/>
  <c r="AB131" i="2" a="1"/>
  <c r="AB131" i="2" s="1"/>
  <c r="B132" i="5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D131" i="5" s="1"/>
  <c r="AD130" i="2" a="1"/>
  <c r="AD130" i="2" s="1"/>
  <c r="C131" i="5" s="1"/>
  <c r="AC130" i="2" a="1"/>
  <c r="AC130" i="2" s="1"/>
  <c r="AB130" i="2" a="1"/>
  <c r="AB130" i="2" s="1"/>
  <c r="B131" i="5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D130" i="5" s="1"/>
  <c r="AD129" i="2" a="1"/>
  <c r="AD129" i="2" s="1"/>
  <c r="C130" i="5" s="1"/>
  <c r="AC129" i="2" a="1"/>
  <c r="AC129" i="2" s="1"/>
  <c r="AB129" i="2" a="1"/>
  <c r="AB129" i="2" s="1"/>
  <c r="B130" i="5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D129" i="5" s="1"/>
  <c r="AD128" i="2" a="1"/>
  <c r="AD128" i="2" s="1"/>
  <c r="C129" i="5" s="1"/>
  <c r="AC128" i="2" a="1"/>
  <c r="AC128" i="2" s="1"/>
  <c r="AB128" i="2" a="1"/>
  <c r="AB128" i="2" s="1"/>
  <c r="B129" i="5" s="1"/>
  <c r="AM112" i="2" a="1"/>
  <c r="AM112" i="2" s="1"/>
  <c r="D84" i="6" s="1"/>
  <c r="AL112" i="2" a="1"/>
  <c r="AL112" i="2" s="1"/>
  <c r="C84" i="6" s="1"/>
  <c r="AK112" i="2" a="1"/>
  <c r="AK112" i="2" s="1"/>
  <c r="AJ112" i="2" a="1"/>
  <c r="AJ112" i="2" s="1"/>
  <c r="B84" i="6" s="1"/>
  <c r="AI112" i="2" a="1"/>
  <c r="AI112" i="2" s="1"/>
  <c r="D71" i="6" s="1"/>
  <c r="AH112" i="2" a="1"/>
  <c r="AH112" i="2" s="1"/>
  <c r="C71" i="6" s="1"/>
  <c r="AG112" i="2" a="1"/>
  <c r="AG112" i="2" s="1"/>
  <c r="AF112" i="2" a="1"/>
  <c r="AF112" i="2" s="1"/>
  <c r="B71" i="6" s="1"/>
  <c r="AE112" i="2" a="1"/>
  <c r="AE112" i="2" s="1"/>
  <c r="D123" i="5" s="1"/>
  <c r="AD112" i="2" a="1"/>
  <c r="AD112" i="2" s="1"/>
  <c r="C123" i="5" s="1"/>
  <c r="AC112" i="2" a="1"/>
  <c r="AC112" i="2" s="1"/>
  <c r="AB112" i="2" a="1"/>
  <c r="AB112" i="2" s="1"/>
  <c r="B123" i="5" s="1"/>
  <c r="AM111" i="2" a="1"/>
  <c r="AM111" i="2" s="1"/>
  <c r="D83" i="6" s="1"/>
  <c r="AL111" i="2" a="1"/>
  <c r="AL111" i="2" s="1"/>
  <c r="C83" i="6" s="1"/>
  <c r="AK111" i="2" a="1"/>
  <c r="AK111" i="2" s="1"/>
  <c r="AJ111" i="2" a="1"/>
  <c r="AJ111" i="2" s="1"/>
  <c r="B83" i="6" s="1"/>
  <c r="AI111" i="2" a="1"/>
  <c r="AI111" i="2" s="1"/>
  <c r="D70" i="6" s="1"/>
  <c r="AH111" i="2" a="1"/>
  <c r="AH111" i="2" s="1"/>
  <c r="C70" i="6" s="1"/>
  <c r="AG111" i="2" a="1"/>
  <c r="AG111" i="2" s="1"/>
  <c r="AF111" i="2" a="1"/>
  <c r="AF111" i="2" s="1"/>
  <c r="B70" i="6" s="1"/>
  <c r="AE111" i="2" a="1"/>
  <c r="AE111" i="2" s="1"/>
  <c r="D122" i="5" s="1"/>
  <c r="AD111" i="2" a="1"/>
  <c r="AD111" i="2" s="1"/>
  <c r="C122" i="5" s="1"/>
  <c r="AC111" i="2" a="1"/>
  <c r="AC111" i="2" s="1"/>
  <c r="AB111" i="2" a="1"/>
  <c r="AB111" i="2" s="1"/>
  <c r="B122" i="5" s="1"/>
  <c r="AM110" i="2" a="1"/>
  <c r="AM110" i="2" s="1"/>
  <c r="D82" i="6" s="1"/>
  <c r="AL110" i="2" a="1"/>
  <c r="AL110" i="2" s="1"/>
  <c r="C82" i="6" s="1"/>
  <c r="AK110" i="2" a="1"/>
  <c r="AK110" i="2" s="1"/>
  <c r="AJ110" i="2" a="1"/>
  <c r="AJ110" i="2" s="1"/>
  <c r="B82" i="6" s="1"/>
  <c r="AI110" i="2" a="1"/>
  <c r="AI110" i="2" s="1"/>
  <c r="D69" i="6" s="1"/>
  <c r="AH110" i="2" a="1"/>
  <c r="AH110" i="2" s="1"/>
  <c r="C69" i="6" s="1"/>
  <c r="AG110" i="2" a="1"/>
  <c r="AG110" i="2" s="1"/>
  <c r="AF110" i="2" a="1"/>
  <c r="AF110" i="2" s="1"/>
  <c r="B69" i="6" s="1"/>
  <c r="AE110" i="2" a="1"/>
  <c r="AE110" i="2" s="1"/>
  <c r="D121" i="5" s="1"/>
  <c r="AD110" i="2" a="1"/>
  <c r="AD110" i="2" s="1"/>
  <c r="C121" i="5" s="1"/>
  <c r="AC110" i="2" a="1"/>
  <c r="AC110" i="2" s="1"/>
  <c r="AB110" i="2" a="1"/>
  <c r="AB110" i="2" s="1"/>
  <c r="B121" i="5" s="1"/>
  <c r="AM109" i="2" a="1"/>
  <c r="AM109" i="2" s="1"/>
  <c r="D81" i="6" s="1"/>
  <c r="AL109" i="2" a="1"/>
  <c r="AL109" i="2" s="1"/>
  <c r="C81" i="6" s="1"/>
  <c r="AK109" i="2" a="1"/>
  <c r="AK109" i="2" s="1"/>
  <c r="AJ109" i="2" a="1"/>
  <c r="AJ109" i="2" s="1"/>
  <c r="B81" i="6" s="1"/>
  <c r="AI109" i="2" a="1"/>
  <c r="AI109" i="2" s="1"/>
  <c r="D68" i="6" s="1"/>
  <c r="AH109" i="2" a="1"/>
  <c r="AH109" i="2" s="1"/>
  <c r="C68" i="6" s="1"/>
  <c r="AG109" i="2" a="1"/>
  <c r="AG109" i="2" s="1"/>
  <c r="AF109" i="2" a="1"/>
  <c r="AF109" i="2" s="1"/>
  <c r="B68" i="6" s="1"/>
  <c r="AE109" i="2" a="1"/>
  <c r="AE109" i="2" s="1"/>
  <c r="D120" i="5" s="1"/>
  <c r="AD109" i="2" a="1"/>
  <c r="AD109" i="2" s="1"/>
  <c r="C120" i="5" s="1"/>
  <c r="AC109" i="2" a="1"/>
  <c r="AC109" i="2" s="1"/>
  <c r="AB109" i="2" a="1"/>
  <c r="AB109" i="2" s="1"/>
  <c r="B120" i="5" s="1"/>
  <c r="AM108" i="2" a="1"/>
  <c r="AM108" i="2" s="1"/>
  <c r="D80" i="6" s="1"/>
  <c r="AL108" i="2" a="1"/>
  <c r="AL108" i="2" s="1"/>
  <c r="C80" i="6" s="1"/>
  <c r="AK108" i="2" a="1"/>
  <c r="AK108" i="2" s="1"/>
  <c r="AJ108" i="2" a="1"/>
  <c r="AJ108" i="2" s="1"/>
  <c r="B80" i="6" s="1"/>
  <c r="AI108" i="2" a="1"/>
  <c r="AI108" i="2" s="1"/>
  <c r="D67" i="6" s="1"/>
  <c r="AH108" i="2" a="1"/>
  <c r="AH108" i="2" s="1"/>
  <c r="C67" i="6" s="1"/>
  <c r="AG108" i="2" a="1"/>
  <c r="AG108" i="2" s="1"/>
  <c r="AF108" i="2" a="1"/>
  <c r="AF108" i="2" s="1"/>
  <c r="B67" i="6" s="1"/>
  <c r="AE108" i="2" a="1"/>
  <c r="AE108" i="2" s="1"/>
  <c r="D119" i="5" s="1"/>
  <c r="AD108" i="2" a="1"/>
  <c r="AD108" i="2" s="1"/>
  <c r="C119" i="5" s="1"/>
  <c r="AC108" i="2" a="1"/>
  <c r="AC108" i="2" s="1"/>
  <c r="AB108" i="2" a="1"/>
  <c r="AB108" i="2" s="1"/>
  <c r="B119" i="5" s="1"/>
  <c r="AM107" i="2" a="1"/>
  <c r="AM107" i="2" s="1"/>
  <c r="D79" i="6" s="1"/>
  <c r="AL107" i="2" a="1"/>
  <c r="AL107" i="2" s="1"/>
  <c r="C79" i="6" s="1"/>
  <c r="AK107" i="2" a="1"/>
  <c r="AK107" i="2" s="1"/>
  <c r="AJ107" i="2" a="1"/>
  <c r="AJ107" i="2" s="1"/>
  <c r="B79" i="6" s="1"/>
  <c r="AI107" i="2" a="1"/>
  <c r="AI107" i="2" s="1"/>
  <c r="D66" i="6" s="1"/>
  <c r="AH107" i="2" a="1"/>
  <c r="AH107" i="2" s="1"/>
  <c r="C66" i="6" s="1"/>
  <c r="AG107" i="2" a="1"/>
  <c r="AG107" i="2" s="1"/>
  <c r="AF107" i="2" a="1"/>
  <c r="AF107" i="2" s="1"/>
  <c r="B66" i="6" s="1"/>
  <c r="AE107" i="2" a="1"/>
  <c r="AE107" i="2" s="1"/>
  <c r="D118" i="5" s="1"/>
  <c r="AD107" i="2" a="1"/>
  <c r="AD107" i="2" s="1"/>
  <c r="C118" i="5" s="1"/>
  <c r="AC107" i="2" a="1"/>
  <c r="AC107" i="2" s="1"/>
  <c r="AB107" i="2" a="1"/>
  <c r="AB107" i="2" s="1"/>
  <c r="B118" i="5" s="1"/>
  <c r="AM106" i="2" a="1"/>
  <c r="AM106" i="2" s="1"/>
  <c r="D78" i="6" s="1"/>
  <c r="AL106" i="2" a="1"/>
  <c r="AL106" i="2" s="1"/>
  <c r="C78" i="6" s="1"/>
  <c r="AK106" i="2" a="1"/>
  <c r="AK106" i="2" s="1"/>
  <c r="AJ106" i="2" a="1"/>
  <c r="AJ106" i="2" s="1"/>
  <c r="B78" i="6" s="1"/>
  <c r="AI106" i="2" a="1"/>
  <c r="AI106" i="2" s="1"/>
  <c r="D65" i="6" s="1"/>
  <c r="AH106" i="2" a="1"/>
  <c r="AH106" i="2" s="1"/>
  <c r="C65" i="6" s="1"/>
  <c r="AG106" i="2" a="1"/>
  <c r="AG106" i="2" s="1"/>
  <c r="AF106" i="2" a="1"/>
  <c r="AF106" i="2" s="1"/>
  <c r="B65" i="6" s="1"/>
  <c r="AE106" i="2" a="1"/>
  <c r="AE106" i="2" s="1"/>
  <c r="D117" i="5" s="1"/>
  <c r="AD106" i="2" a="1"/>
  <c r="AD106" i="2" s="1"/>
  <c r="C117" i="5" s="1"/>
  <c r="AC106" i="2" a="1"/>
  <c r="AC106" i="2" s="1"/>
  <c r="AB106" i="2" a="1"/>
  <c r="AB106" i="2" s="1"/>
  <c r="B117" i="5" s="1"/>
  <c r="AM105" i="2" a="1"/>
  <c r="AM105" i="2" s="1"/>
  <c r="D77" i="6" s="1"/>
  <c r="AL105" i="2" a="1"/>
  <c r="AL105" i="2" s="1"/>
  <c r="C77" i="6" s="1"/>
  <c r="AK105" i="2" a="1"/>
  <c r="AK105" i="2" s="1"/>
  <c r="AJ105" i="2" a="1"/>
  <c r="AJ105" i="2" s="1"/>
  <c r="B77" i="6" s="1"/>
  <c r="AI105" i="2" a="1"/>
  <c r="AI105" i="2" s="1"/>
  <c r="D64" i="6" s="1"/>
  <c r="AH105" i="2" a="1"/>
  <c r="AH105" i="2" s="1"/>
  <c r="C64" i="6" s="1"/>
  <c r="AG105" i="2" a="1"/>
  <c r="AG105" i="2" s="1"/>
  <c r="AF105" i="2" a="1"/>
  <c r="AF105" i="2" s="1"/>
  <c r="B64" i="6" s="1"/>
  <c r="AE105" i="2" a="1"/>
  <c r="AE105" i="2" s="1"/>
  <c r="D116" i="5" s="1"/>
  <c r="AD105" i="2" a="1"/>
  <c r="AD105" i="2" s="1"/>
  <c r="C116" i="5" s="1"/>
  <c r="AC105" i="2" a="1"/>
  <c r="AC105" i="2" s="1"/>
  <c r="AB105" i="2" a="1"/>
  <c r="AB105" i="2" s="1"/>
  <c r="B116" i="5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D110" i="5" s="1"/>
  <c r="AD101" i="2" a="1"/>
  <c r="AD101" i="2" s="1"/>
  <c r="C110" i="5" s="1"/>
  <c r="AC101" i="2" a="1"/>
  <c r="AC101" i="2" s="1"/>
  <c r="AB101" i="2" a="1"/>
  <c r="AB101" i="2" s="1"/>
  <c r="B110" i="5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D109" i="5" s="1"/>
  <c r="AD100" i="2" a="1"/>
  <c r="AD100" i="2" s="1"/>
  <c r="C109" i="5" s="1"/>
  <c r="AC100" i="2" a="1"/>
  <c r="AC100" i="2" s="1"/>
  <c r="AB100" i="2" a="1"/>
  <c r="AB100" i="2" s="1"/>
  <c r="B109" i="5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D108" i="5" s="1"/>
  <c r="AD99" i="2" a="1"/>
  <c r="AD99" i="2" s="1"/>
  <c r="C108" i="5" s="1"/>
  <c r="AC99" i="2" a="1"/>
  <c r="AC99" i="2" s="1"/>
  <c r="AB99" i="2" a="1"/>
  <c r="AB99" i="2" s="1"/>
  <c r="B108" i="5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D107" i="5" s="1"/>
  <c r="AD98" i="2" a="1"/>
  <c r="AD98" i="2" s="1"/>
  <c r="C107" i="5" s="1"/>
  <c r="AC98" i="2" a="1"/>
  <c r="AC98" i="2" s="1"/>
  <c r="AB98" i="2" a="1"/>
  <c r="AB98" i="2" s="1"/>
  <c r="B107" i="5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 s="1"/>
  <c r="AF97" i="2" a="1"/>
  <c r="AF97" i="2" s="1"/>
  <c r="AE97" i="2" a="1"/>
  <c r="AE97" i="2" s="1"/>
  <c r="D106" i="5" s="1"/>
  <c r="AD97" i="2" a="1"/>
  <c r="AD97" i="2" s="1"/>
  <c r="C106" i="5" s="1"/>
  <c r="AC97" i="2" a="1"/>
  <c r="AC97" i="2" s="1"/>
  <c r="AB97" i="2" a="1"/>
  <c r="AB97" i="2" s="1"/>
  <c r="B106" i="5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D105" i="5" s="1"/>
  <c r="AD96" i="2" a="1"/>
  <c r="AD96" i="2" s="1"/>
  <c r="C105" i="5" s="1"/>
  <c r="AC96" i="2" a="1"/>
  <c r="AC96" i="2" s="1"/>
  <c r="AB96" i="2" a="1"/>
  <c r="AB96" i="2" s="1"/>
  <c r="B105" i="5" s="1"/>
  <c r="AM95" i="2" a="1"/>
  <c r="AM95" i="2" s="1"/>
  <c r="AL95" i="2" a="1"/>
  <c r="AL95" i="2" s="1"/>
  <c r="AK95" i="2" a="1"/>
  <c r="AK95" i="2" s="1"/>
  <c r="AJ95" i="2" a="1"/>
  <c r="AJ95" i="2" s="1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D104" i="5" s="1"/>
  <c r="AD95" i="2" a="1"/>
  <c r="AD95" i="2" s="1"/>
  <c r="C104" i="5" s="1"/>
  <c r="AC95" i="2" a="1"/>
  <c r="AC95" i="2" s="1"/>
  <c r="AB95" i="2" a="1"/>
  <c r="AB95" i="2" s="1"/>
  <c r="B104" i="5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 s="1"/>
  <c r="AE94" i="2" a="1"/>
  <c r="AE94" i="2" s="1"/>
  <c r="D103" i="5" s="1"/>
  <c r="AD94" i="2" a="1"/>
  <c r="AD94" i="2" s="1"/>
  <c r="C103" i="5" s="1"/>
  <c r="AC94" i="2" a="1"/>
  <c r="AC94" i="2" s="1"/>
  <c r="AB94" i="2" a="1"/>
  <c r="AB94" i="2" s="1"/>
  <c r="B103" i="5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 s="1"/>
  <c r="AG93" i="2" a="1"/>
  <c r="AG93" i="2" s="1"/>
  <c r="AF93" i="2" a="1"/>
  <c r="AF93" i="2" s="1"/>
  <c r="AE93" i="2" a="1"/>
  <c r="AE93" i="2" s="1"/>
  <c r="D97" i="5" s="1"/>
  <c r="AD93" i="2" a="1"/>
  <c r="AD93" i="2" s="1"/>
  <c r="C97" i="5" s="1"/>
  <c r="AC93" i="2" a="1"/>
  <c r="AC93" i="2" s="1"/>
  <c r="AB93" i="2" a="1"/>
  <c r="AB93" i="2" s="1"/>
  <c r="B97" i="5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D96" i="5" s="1"/>
  <c r="AD92" i="2" a="1"/>
  <c r="AD92" i="2" s="1"/>
  <c r="C96" i="5" s="1"/>
  <c r="AC92" i="2" a="1"/>
  <c r="AC92" i="2" s="1"/>
  <c r="AB92" i="2" a="1"/>
  <c r="AB92" i="2" s="1"/>
  <c r="B96" i="5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D95" i="5" s="1"/>
  <c r="AD91" i="2" a="1"/>
  <c r="AD91" i="2" s="1"/>
  <c r="C95" i="5" s="1"/>
  <c r="AC91" i="2" a="1"/>
  <c r="AC91" i="2" s="1"/>
  <c r="AB91" i="2" a="1"/>
  <c r="AB91" i="2" s="1"/>
  <c r="B95" i="5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D94" i="5" s="1"/>
  <c r="AD90" i="2" a="1"/>
  <c r="AD90" i="2" s="1"/>
  <c r="C94" i="5" s="1"/>
  <c r="AC90" i="2" a="1"/>
  <c r="AC90" i="2" s="1"/>
  <c r="AB90" i="2" a="1"/>
  <c r="AB90" i="2" s="1"/>
  <c r="B94" i="5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D93" i="5" s="1"/>
  <c r="AD89" i="2" a="1"/>
  <c r="AD89" i="2" s="1"/>
  <c r="C93" i="5" s="1"/>
  <c r="AC89" i="2" a="1"/>
  <c r="AC89" i="2" s="1"/>
  <c r="AB89" i="2" a="1"/>
  <c r="AB89" i="2" s="1"/>
  <c r="B93" i="5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D92" i="5" s="1"/>
  <c r="AD88" i="2" a="1"/>
  <c r="AD88" i="2" s="1"/>
  <c r="C92" i="5" s="1"/>
  <c r="AC88" i="2" a="1"/>
  <c r="AC88" i="2" s="1"/>
  <c r="AB88" i="2" a="1"/>
  <c r="AB88" i="2" s="1"/>
  <c r="B92" i="5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D91" i="5" s="1"/>
  <c r="AD87" i="2" a="1"/>
  <c r="AD87" i="2" s="1"/>
  <c r="C91" i="5" s="1"/>
  <c r="AC87" i="2" a="1"/>
  <c r="AC87" i="2" s="1"/>
  <c r="AB87" i="2" a="1"/>
  <c r="AB87" i="2" s="1"/>
  <c r="B91" i="5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D90" i="5" s="1"/>
  <c r="AD86" i="2" a="1"/>
  <c r="AD86" i="2" s="1"/>
  <c r="C90" i="5" s="1"/>
  <c r="AC86" i="2" a="1"/>
  <c r="AC86" i="2" s="1"/>
  <c r="AB86" i="2" a="1"/>
  <c r="AB86" i="2" s="1"/>
  <c r="B90" i="5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D84" i="5" s="1"/>
  <c r="AD85" i="2" a="1"/>
  <c r="AD85" i="2" s="1"/>
  <c r="C84" i="5" s="1"/>
  <c r="AC85" i="2" a="1"/>
  <c r="AC85" i="2" s="1"/>
  <c r="AB85" i="2" a="1"/>
  <c r="AB85" i="2" s="1"/>
  <c r="B84" i="5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D83" i="5" s="1"/>
  <c r="AD84" i="2" a="1"/>
  <c r="AD84" i="2" s="1"/>
  <c r="C83" i="5" s="1"/>
  <c r="AC84" i="2" a="1"/>
  <c r="AC84" i="2" s="1"/>
  <c r="AB84" i="2" a="1"/>
  <c r="AB84" i="2" s="1"/>
  <c r="B83" i="5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D82" i="5" s="1"/>
  <c r="AD83" i="2" a="1"/>
  <c r="AD83" i="2" s="1"/>
  <c r="C82" i="5" s="1"/>
  <c r="AC83" i="2" a="1"/>
  <c r="AC83" i="2" s="1"/>
  <c r="AB83" i="2" a="1"/>
  <c r="AB83" i="2" s="1"/>
  <c r="B82" i="5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 s="1"/>
  <c r="AF82" i="2" a="1"/>
  <c r="AF82" i="2" s="1"/>
  <c r="AE82" i="2" a="1"/>
  <c r="AE82" i="2" s="1"/>
  <c r="D81" i="5" s="1"/>
  <c r="AD82" i="2" a="1"/>
  <c r="AD82" i="2" s="1"/>
  <c r="C81" i="5" s="1"/>
  <c r="AC82" i="2" a="1"/>
  <c r="AC82" i="2" s="1"/>
  <c r="AB82" i="2" a="1"/>
  <c r="AB82" i="2" s="1"/>
  <c r="B81" i="5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D80" i="5" s="1"/>
  <c r="AD81" i="2" a="1"/>
  <c r="AD81" i="2" s="1"/>
  <c r="C80" i="5" s="1"/>
  <c r="AC81" i="2" a="1"/>
  <c r="AC81" i="2" s="1"/>
  <c r="AB81" i="2" a="1"/>
  <c r="AB81" i="2" s="1"/>
  <c r="B80" i="5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 s="1"/>
  <c r="D79" i="5" s="1"/>
  <c r="AD80" i="2" a="1"/>
  <c r="AD80" i="2" s="1"/>
  <c r="C79" i="5" s="1"/>
  <c r="AC80" i="2" a="1"/>
  <c r="AC80" i="2" s="1"/>
  <c r="AB80" i="2" a="1"/>
  <c r="AB80" i="2" s="1"/>
  <c r="B79" i="5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D78" i="5" s="1"/>
  <c r="AD79" i="2" a="1"/>
  <c r="AD79" i="2" s="1"/>
  <c r="C78" i="5" s="1"/>
  <c r="AC79" i="2" a="1"/>
  <c r="AC79" i="2" s="1"/>
  <c r="AB79" i="2" a="1"/>
  <c r="AB79" i="2" s="1"/>
  <c r="B78" i="5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D77" i="5" s="1"/>
  <c r="AD78" i="2" a="1"/>
  <c r="AD78" i="2" s="1"/>
  <c r="C77" i="5" s="1"/>
  <c r="AC78" i="2" a="1"/>
  <c r="AC78" i="2" s="1"/>
  <c r="AB78" i="2" a="1"/>
  <c r="AB78" i="2" s="1"/>
  <c r="B77" i="5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D58" i="6" s="1"/>
  <c r="AH67" i="2" a="1"/>
  <c r="AH67" i="2" s="1"/>
  <c r="C58" i="6" s="1"/>
  <c r="AG67" i="2" a="1"/>
  <c r="AG67" i="2" s="1"/>
  <c r="AF67" i="2" a="1"/>
  <c r="AF67" i="2" s="1"/>
  <c r="B58" i="6" s="1"/>
  <c r="AE67" i="2" a="1"/>
  <c r="AE67" i="2" s="1"/>
  <c r="D71" i="5" s="1"/>
  <c r="AD67" i="2" a="1"/>
  <c r="AD67" i="2" s="1"/>
  <c r="C71" i="5" s="1"/>
  <c r="AC67" i="2" a="1"/>
  <c r="AC67" i="2" s="1"/>
  <c r="AB67" i="2" a="1"/>
  <c r="AB67" i="2" s="1"/>
  <c r="B71" i="5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D57" i="6" s="1"/>
  <c r="AH66" i="2" a="1"/>
  <c r="AH66" i="2" s="1"/>
  <c r="C57" i="6" s="1"/>
  <c r="AG66" i="2" a="1"/>
  <c r="AG66" i="2" s="1"/>
  <c r="AF66" i="2" a="1"/>
  <c r="AF66" i="2" s="1"/>
  <c r="B57" i="6" s="1"/>
  <c r="AE66" i="2" a="1"/>
  <c r="AE66" i="2" s="1"/>
  <c r="D70" i="5" s="1"/>
  <c r="AD66" i="2" a="1"/>
  <c r="AD66" i="2" s="1"/>
  <c r="C70" i="5" s="1"/>
  <c r="AC66" i="2" a="1"/>
  <c r="AC66" i="2" s="1"/>
  <c r="AB66" i="2" a="1"/>
  <c r="AB66" i="2" s="1"/>
  <c r="B70" i="5" s="1"/>
  <c r="AM65" i="2" a="1"/>
  <c r="AM65" i="2"/>
  <c r="AL65" i="2" a="1"/>
  <c r="AL65" i="2" s="1"/>
  <c r="AK65" i="2" a="1"/>
  <c r="AK65" i="2" s="1"/>
  <c r="AJ65" i="2" a="1"/>
  <c r="AJ65" i="2" s="1"/>
  <c r="AI65" i="2" a="1"/>
  <c r="AI65" i="2" s="1"/>
  <c r="D56" i="6" s="1"/>
  <c r="AH65" i="2" a="1"/>
  <c r="AH65" i="2" s="1"/>
  <c r="C56" i="6" s="1"/>
  <c r="AG65" i="2" a="1"/>
  <c r="AG65" i="2" s="1"/>
  <c r="AF65" i="2" a="1"/>
  <c r="AF65" i="2" s="1"/>
  <c r="B56" i="6" s="1"/>
  <c r="AE65" i="2" a="1"/>
  <c r="AE65" i="2" s="1"/>
  <c r="D69" i="5" s="1"/>
  <c r="AD65" i="2" a="1"/>
  <c r="AD65" i="2" s="1"/>
  <c r="C69" i="5" s="1"/>
  <c r="AC65" i="2" a="1"/>
  <c r="AC65" i="2" s="1"/>
  <c r="AB65" i="2" a="1"/>
  <c r="AB65" i="2" s="1"/>
  <c r="B69" i="5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D55" i="6" s="1"/>
  <c r="AH64" i="2" a="1"/>
  <c r="AH64" i="2" s="1"/>
  <c r="C55" i="6" s="1"/>
  <c r="AG64" i="2" a="1"/>
  <c r="AG64" i="2" s="1"/>
  <c r="AF64" i="2" a="1"/>
  <c r="AF64" i="2" s="1"/>
  <c r="B55" i="6" s="1"/>
  <c r="AE64" i="2" a="1"/>
  <c r="AE64" i="2"/>
  <c r="D68" i="5" s="1"/>
  <c r="AD64" i="2" a="1"/>
  <c r="AD64" i="2" s="1"/>
  <c r="C68" i="5" s="1"/>
  <c r="AC64" i="2" a="1"/>
  <c r="AC64" i="2" s="1"/>
  <c r="AB64" i="2" a="1"/>
  <c r="AB64" i="2" s="1"/>
  <c r="B68" i="5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D54" i="6" s="1"/>
  <c r="AH63" i="2" a="1"/>
  <c r="AH63" i="2" s="1"/>
  <c r="C54" i="6" s="1"/>
  <c r="AG63" i="2" a="1"/>
  <c r="AG63" i="2" s="1"/>
  <c r="AF63" i="2" a="1"/>
  <c r="AF63" i="2" s="1"/>
  <c r="B54" i="6" s="1"/>
  <c r="AE63" i="2" a="1"/>
  <c r="AE63" i="2"/>
  <c r="D67" i="5" s="1"/>
  <c r="AD63" i="2" a="1"/>
  <c r="AD63" i="2" s="1"/>
  <c r="C67" i="5" s="1"/>
  <c r="AC63" i="2" a="1"/>
  <c r="AC63" i="2" s="1"/>
  <c r="AB63" i="2" a="1"/>
  <c r="AB63" i="2"/>
  <c r="B67" i="5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D53" i="6" s="1"/>
  <c r="AH62" i="2" a="1"/>
  <c r="AH62" i="2" s="1"/>
  <c r="C53" i="6" s="1"/>
  <c r="AG62" i="2" a="1"/>
  <c r="AG62" i="2" s="1"/>
  <c r="AF62" i="2" a="1"/>
  <c r="AF62" i="2" s="1"/>
  <c r="B53" i="6" s="1"/>
  <c r="AE62" i="2" a="1"/>
  <c r="AE62" i="2" s="1"/>
  <c r="D66" i="5" s="1"/>
  <c r="AD62" i="2" a="1"/>
  <c r="AD62" i="2" s="1"/>
  <c r="C66" i="5" s="1"/>
  <c r="AC62" i="2" a="1"/>
  <c r="AC62" i="2" s="1"/>
  <c r="AB62" i="2" a="1"/>
  <c r="AB62" i="2" s="1"/>
  <c r="B66" i="5" s="1"/>
  <c r="AM61" i="2" a="1"/>
  <c r="AM61" i="2"/>
  <c r="AL61" i="2" a="1"/>
  <c r="AL61" i="2" s="1"/>
  <c r="AK61" i="2" a="1"/>
  <c r="AK61" i="2" s="1"/>
  <c r="AJ61" i="2" a="1"/>
  <c r="AJ61" i="2" s="1"/>
  <c r="AI61" i="2" a="1"/>
  <c r="AI61" i="2" s="1"/>
  <c r="D52" i="6" s="1"/>
  <c r="AH61" i="2" a="1"/>
  <c r="AH61" i="2" s="1"/>
  <c r="C52" i="6" s="1"/>
  <c r="AG61" i="2" a="1"/>
  <c r="AG61" i="2" s="1"/>
  <c r="AF61" i="2" a="1"/>
  <c r="AF61" i="2" s="1"/>
  <c r="B52" i="6" s="1"/>
  <c r="AE61" i="2" a="1"/>
  <c r="AE61" i="2" s="1"/>
  <c r="D65" i="5" s="1"/>
  <c r="AD61" i="2" a="1"/>
  <c r="AD61" i="2" s="1"/>
  <c r="C65" i="5" s="1"/>
  <c r="AC61" i="2" a="1"/>
  <c r="AC61" i="2" s="1"/>
  <c r="AB61" i="2" a="1"/>
  <c r="AB61" i="2" s="1"/>
  <c r="B65" i="5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D51" i="6" s="1"/>
  <c r="AH60" i="2" a="1"/>
  <c r="AH60" i="2" s="1"/>
  <c r="C51" i="6" s="1"/>
  <c r="AG60" i="2" a="1"/>
  <c r="AG60" i="2" s="1"/>
  <c r="AF60" i="2" a="1"/>
  <c r="AF60" i="2" s="1"/>
  <c r="B51" i="6" s="1"/>
  <c r="AE60" i="2" a="1"/>
  <c r="AE60" i="2" s="1"/>
  <c r="D64" i="5" s="1"/>
  <c r="AD60" i="2" a="1"/>
  <c r="AD60" i="2" s="1"/>
  <c r="C64" i="5" s="1"/>
  <c r="AC60" i="2" a="1"/>
  <c r="AC60" i="2" s="1"/>
  <c r="AB60" i="2" a="1"/>
  <c r="AB60" i="2" s="1"/>
  <c r="B64" i="5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D45" i="6" s="1"/>
  <c r="AH54" i="2" a="1"/>
  <c r="AH54" i="2" s="1"/>
  <c r="C45" i="6" s="1"/>
  <c r="AG54" i="2" a="1"/>
  <c r="AG54" i="2" s="1"/>
  <c r="AF54" i="2" a="1"/>
  <c r="AF54" i="2" s="1"/>
  <c r="B45" i="6" s="1"/>
  <c r="AE54" i="2" a="1"/>
  <c r="AE54" i="2" s="1"/>
  <c r="D58" i="5" s="1"/>
  <c r="AD54" i="2" a="1"/>
  <c r="AD54" i="2" s="1"/>
  <c r="C58" i="5" s="1"/>
  <c r="AC54" i="2" a="1"/>
  <c r="AC54" i="2" s="1"/>
  <c r="AB54" i="2" a="1"/>
  <c r="AB54" i="2" s="1"/>
  <c r="B58" i="5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D44" i="6" s="1"/>
  <c r="AH53" i="2" a="1"/>
  <c r="AH53" i="2" s="1"/>
  <c r="C44" i="6" s="1"/>
  <c r="AG53" i="2" a="1"/>
  <c r="AG53" i="2" s="1"/>
  <c r="AF53" i="2" a="1"/>
  <c r="AF53" i="2" s="1"/>
  <c r="B44" i="6" s="1"/>
  <c r="AE53" i="2" a="1"/>
  <c r="AE53" i="2" s="1"/>
  <c r="D57" i="5" s="1"/>
  <c r="AD53" i="2" a="1"/>
  <c r="AD53" i="2" s="1"/>
  <c r="C57" i="5" s="1"/>
  <c r="AC53" i="2" a="1"/>
  <c r="AC53" i="2" s="1"/>
  <c r="AB53" i="2" a="1"/>
  <c r="AB53" i="2" s="1"/>
  <c r="B57" i="5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D43" i="6" s="1"/>
  <c r="AH52" i="2" a="1"/>
  <c r="AH52" i="2" s="1"/>
  <c r="C43" i="6" s="1"/>
  <c r="AG52" i="2" a="1"/>
  <c r="AG52" i="2" s="1"/>
  <c r="AF52" i="2" a="1"/>
  <c r="AF52" i="2" s="1"/>
  <c r="B43" i="6" s="1"/>
  <c r="AE52" i="2" a="1"/>
  <c r="AE52" i="2" s="1"/>
  <c r="D56" i="5" s="1"/>
  <c r="AD52" i="2" a="1"/>
  <c r="AD52" i="2" s="1"/>
  <c r="C56" i="5" s="1"/>
  <c r="AC52" i="2" a="1"/>
  <c r="AC52" i="2" s="1"/>
  <c r="AB52" i="2" a="1"/>
  <c r="AB52" i="2" s="1"/>
  <c r="B56" i="5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D42" i="6" s="1"/>
  <c r="AH51" i="2" a="1"/>
  <c r="AH51" i="2" s="1"/>
  <c r="C42" i="6" s="1"/>
  <c r="AG51" i="2" a="1"/>
  <c r="AG51" i="2" s="1"/>
  <c r="AF51" i="2" a="1"/>
  <c r="AF51" i="2" s="1"/>
  <c r="B42" i="6" s="1"/>
  <c r="AE51" i="2" a="1"/>
  <c r="AE51" i="2" s="1"/>
  <c r="D55" i="5" s="1"/>
  <c r="AD51" i="2" a="1"/>
  <c r="AD51" i="2" s="1"/>
  <c r="C55" i="5" s="1"/>
  <c r="AC51" i="2" a="1"/>
  <c r="AC51" i="2" s="1"/>
  <c r="AB51" i="2" a="1"/>
  <c r="AB51" i="2" s="1"/>
  <c r="B55" i="5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D41" i="6" s="1"/>
  <c r="AH50" i="2" a="1"/>
  <c r="AH50" i="2" s="1"/>
  <c r="C41" i="6" s="1"/>
  <c r="AG50" i="2" a="1"/>
  <c r="AG50" i="2" s="1"/>
  <c r="AF50" i="2" a="1"/>
  <c r="AF50" i="2" s="1"/>
  <c r="B41" i="6" s="1"/>
  <c r="AE50" i="2" a="1"/>
  <c r="AE50" i="2" s="1"/>
  <c r="D54" i="5" s="1"/>
  <c r="AD50" i="2" a="1"/>
  <c r="AD50" i="2" s="1"/>
  <c r="C54" i="5" s="1"/>
  <c r="AC50" i="2" a="1"/>
  <c r="AC50" i="2" s="1"/>
  <c r="AB50" i="2" a="1"/>
  <c r="AB50" i="2" s="1"/>
  <c r="B54" i="5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D40" i="6" s="1"/>
  <c r="AH49" i="2" a="1"/>
  <c r="AH49" i="2" s="1"/>
  <c r="C40" i="6" s="1"/>
  <c r="AG49" i="2" a="1"/>
  <c r="AG49" i="2" s="1"/>
  <c r="AF49" i="2" a="1"/>
  <c r="AF49" i="2" s="1"/>
  <c r="B40" i="6" s="1"/>
  <c r="AE49" i="2" a="1"/>
  <c r="AE49" i="2" s="1"/>
  <c r="D53" i="5" s="1"/>
  <c r="AD49" i="2" a="1"/>
  <c r="AD49" i="2" s="1"/>
  <c r="C53" i="5" s="1"/>
  <c r="AC49" i="2" a="1"/>
  <c r="AC49" i="2" s="1"/>
  <c r="AB49" i="2" a="1"/>
  <c r="AB49" i="2" s="1"/>
  <c r="B53" i="5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 s="1"/>
  <c r="D39" i="6" s="1"/>
  <c r="AH48" i="2" a="1"/>
  <c r="AH48" i="2" s="1"/>
  <c r="C39" i="6" s="1"/>
  <c r="AG48" i="2" a="1"/>
  <c r="AG48" i="2" s="1"/>
  <c r="AF48" i="2" a="1"/>
  <c r="AF48" i="2" s="1"/>
  <c r="B39" i="6" s="1"/>
  <c r="AE48" i="2" a="1"/>
  <c r="AE48" i="2" s="1"/>
  <c r="D52" i="5" s="1"/>
  <c r="AD48" i="2" a="1"/>
  <c r="AD48" i="2" s="1"/>
  <c r="C52" i="5" s="1"/>
  <c r="AC48" i="2" a="1"/>
  <c r="AC48" i="2" s="1"/>
  <c r="AB48" i="2" a="1"/>
  <c r="AB48" i="2" s="1"/>
  <c r="B52" i="5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D38" i="6" s="1"/>
  <c r="AH47" i="2" a="1"/>
  <c r="AH47" i="2" s="1"/>
  <c r="C38" i="6" s="1"/>
  <c r="AG47" i="2" a="1"/>
  <c r="AG47" i="2" s="1"/>
  <c r="AF47" i="2" a="1"/>
  <c r="AF47" i="2" s="1"/>
  <c r="B38" i="6" s="1"/>
  <c r="AE47" i="2" a="1"/>
  <c r="AE47" i="2" s="1"/>
  <c r="D51" i="5" s="1"/>
  <c r="AD47" i="2" a="1"/>
  <c r="AD47" i="2" s="1"/>
  <c r="C51" i="5" s="1"/>
  <c r="AC47" i="2" a="1"/>
  <c r="AC47" i="2" s="1"/>
  <c r="AB47" i="2" a="1"/>
  <c r="AB47" i="2" s="1"/>
  <c r="B51" i="5" s="1"/>
  <c r="AM46" i="2" a="1"/>
  <c r="AM46" i="2" s="1"/>
  <c r="AL46" i="2" a="1"/>
  <c r="AL46" i="2" s="1"/>
  <c r="AK46" i="2" a="1"/>
  <c r="AK46" i="2" s="1"/>
  <c r="AJ46" i="2" a="1"/>
  <c r="AJ46" i="2" s="1"/>
  <c r="AI46" i="2" a="1"/>
  <c r="AI46" i="2" s="1"/>
  <c r="AH46" i="2" a="1"/>
  <c r="AH46" i="2" s="1"/>
  <c r="AG46" i="2" a="1"/>
  <c r="AG46" i="2" s="1"/>
  <c r="AF46" i="2" a="1"/>
  <c r="AF46" i="2" s="1"/>
  <c r="AE46" i="2" a="1"/>
  <c r="AE46" i="2" s="1"/>
  <c r="D45" i="5" s="1"/>
  <c r="AD46" i="2" a="1"/>
  <c r="AD46" i="2" s="1"/>
  <c r="C45" i="5" s="1"/>
  <c r="AC46" i="2" a="1"/>
  <c r="AC46" i="2" s="1"/>
  <c r="AB46" i="2" a="1"/>
  <c r="AB46" i="2"/>
  <c r="B45" i="5" s="1"/>
  <c r="AM45" i="2" a="1"/>
  <c r="AM45" i="2" s="1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 s="1"/>
  <c r="AE45" i="2" a="1"/>
  <c r="AE45" i="2" s="1"/>
  <c r="D44" i="5" s="1"/>
  <c r="AD45" i="2" a="1"/>
  <c r="AD45" i="2" s="1"/>
  <c r="C44" i="5" s="1"/>
  <c r="AC45" i="2" a="1"/>
  <c r="AC45" i="2" s="1"/>
  <c r="AB45" i="2" a="1"/>
  <c r="AB45" i="2" s="1"/>
  <c r="B44" i="5" s="1"/>
  <c r="AM44" i="2" a="1"/>
  <c r="AM44" i="2" s="1"/>
  <c r="AL44" i="2" a="1"/>
  <c r="AL44" i="2" s="1"/>
  <c r="AK44" i="2" a="1"/>
  <c r="AK44" i="2" s="1"/>
  <c r="AJ44" i="2" a="1"/>
  <c r="AJ44" i="2" s="1"/>
  <c r="AI44" i="2" a="1"/>
  <c r="AI44" i="2" s="1"/>
  <c r="AH44" i="2" a="1"/>
  <c r="AH44" i="2" s="1"/>
  <c r="AG44" i="2" a="1"/>
  <c r="AG44" i="2" s="1"/>
  <c r="AF44" i="2" a="1"/>
  <c r="AF44" i="2" s="1"/>
  <c r="AE44" i="2" a="1"/>
  <c r="AE44" i="2" s="1"/>
  <c r="D43" i="5" s="1"/>
  <c r="AD44" i="2" a="1"/>
  <c r="AD44" i="2" s="1"/>
  <c r="C43" i="5" s="1"/>
  <c r="AC44" i="2" a="1"/>
  <c r="AC44" i="2" s="1"/>
  <c r="AB44" i="2" a="1"/>
  <c r="AB44" i="2" s="1"/>
  <c r="B43" i="5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 s="1"/>
  <c r="AE43" i="2" a="1"/>
  <c r="AE43" i="2" s="1"/>
  <c r="D42" i="5" s="1"/>
  <c r="AD43" i="2" a="1"/>
  <c r="AD43" i="2" s="1"/>
  <c r="C42" i="5" s="1"/>
  <c r="AC43" i="2" a="1"/>
  <c r="AC43" i="2" s="1"/>
  <c r="AB43" i="2" a="1"/>
  <c r="AB43" i="2" s="1"/>
  <c r="B42" i="5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 s="1"/>
  <c r="D41" i="5" s="1"/>
  <c r="AD42" i="2" a="1"/>
  <c r="AD42" i="2" s="1"/>
  <c r="C41" i="5" s="1"/>
  <c r="AC42" i="2" a="1"/>
  <c r="AC42" i="2" s="1"/>
  <c r="AB42" i="2" a="1"/>
  <c r="AB42" i="2" s="1"/>
  <c r="B41" i="5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 s="1"/>
  <c r="AH41" i="2" a="1"/>
  <c r="AH41" i="2" s="1"/>
  <c r="AG41" i="2" a="1"/>
  <c r="AG41" i="2" s="1"/>
  <c r="AF41" i="2" a="1"/>
  <c r="AF41" i="2" s="1"/>
  <c r="AE41" i="2" a="1"/>
  <c r="AE41" i="2" s="1"/>
  <c r="D40" i="5" s="1"/>
  <c r="AD41" i="2" a="1"/>
  <c r="AD41" i="2" s="1"/>
  <c r="C40" i="5" s="1"/>
  <c r="AC41" i="2" a="1"/>
  <c r="AC41" i="2" s="1"/>
  <c r="AB41" i="2" a="1"/>
  <c r="AB41" i="2" s="1"/>
  <c r="B40" i="5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D39" i="5" s="1"/>
  <c r="AD40" i="2" a="1"/>
  <c r="AD40" i="2" s="1"/>
  <c r="C39" i="5" s="1"/>
  <c r="AC40" i="2" a="1"/>
  <c r="AC40" i="2" s="1"/>
  <c r="AB40" i="2" a="1"/>
  <c r="AB40" i="2" s="1"/>
  <c r="B39" i="5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D38" i="5" s="1"/>
  <c r="AD39" i="2" a="1"/>
  <c r="AD39" i="2" s="1"/>
  <c r="C38" i="5" s="1"/>
  <c r="AC39" i="2" a="1"/>
  <c r="AC39" i="2" s="1"/>
  <c r="AB39" i="2" a="1"/>
  <c r="AB39" i="2" s="1"/>
  <c r="B38" i="5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D32" i="6" s="1"/>
  <c r="AH33" i="2" a="1"/>
  <c r="AH33" i="2" s="1"/>
  <c r="C32" i="6" s="1"/>
  <c r="AG33" i="2" a="1"/>
  <c r="AG33" i="2" s="1"/>
  <c r="AF33" i="2" a="1"/>
  <c r="AF33" i="2" s="1"/>
  <c r="B32" i="6" s="1"/>
  <c r="AE33" i="2" a="1"/>
  <c r="AE33" i="2" s="1"/>
  <c r="D32" i="5" s="1"/>
  <c r="AD33" i="2" a="1"/>
  <c r="AD33" i="2" s="1"/>
  <c r="C32" i="5" s="1"/>
  <c r="AC33" i="2" a="1"/>
  <c r="AC33" i="2" s="1"/>
  <c r="AB33" i="2" a="1"/>
  <c r="AB33" i="2" s="1"/>
  <c r="B32" i="5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D31" i="6" s="1"/>
  <c r="AH32" i="2" a="1"/>
  <c r="AH32" i="2" s="1"/>
  <c r="C31" i="6" s="1"/>
  <c r="AG32" i="2" a="1"/>
  <c r="AG32" i="2" s="1"/>
  <c r="AF32" i="2" a="1"/>
  <c r="AF32" i="2" s="1"/>
  <c r="B31" i="6" s="1"/>
  <c r="AE32" i="2" a="1"/>
  <c r="AE32" i="2" s="1"/>
  <c r="D31" i="5" s="1"/>
  <c r="AD32" i="2" a="1"/>
  <c r="AD32" i="2" s="1"/>
  <c r="C31" i="5" s="1"/>
  <c r="AC32" i="2" a="1"/>
  <c r="AC32" i="2" s="1"/>
  <c r="AB32" i="2" a="1"/>
  <c r="AB32" i="2" s="1"/>
  <c r="B31" i="5" s="1"/>
  <c r="AM31" i="2" a="1"/>
  <c r="AM31" i="2" s="1"/>
  <c r="AL31" i="2" a="1"/>
  <c r="AL31" i="2" s="1"/>
  <c r="AK31" i="2" a="1"/>
  <c r="AK31" i="2" s="1"/>
  <c r="AJ31" i="2" a="1"/>
  <c r="AJ31" i="2" s="1"/>
  <c r="AI31" i="2" a="1"/>
  <c r="AI31" i="2" s="1"/>
  <c r="D30" i="6" s="1"/>
  <c r="AH31" i="2" a="1"/>
  <c r="AH31" i="2" s="1"/>
  <c r="C30" i="6" s="1"/>
  <c r="AG31" i="2" a="1"/>
  <c r="AG31" i="2" s="1"/>
  <c r="AF31" i="2" a="1"/>
  <c r="AF31" i="2" s="1"/>
  <c r="B30" i="6" s="1"/>
  <c r="AE31" i="2" a="1"/>
  <c r="AE31" i="2" s="1"/>
  <c r="D30" i="5" s="1"/>
  <c r="AD31" i="2" a="1"/>
  <c r="AD31" i="2" s="1"/>
  <c r="C30" i="5" s="1"/>
  <c r="AC31" i="2" a="1"/>
  <c r="AC31" i="2" s="1"/>
  <c r="AB31" i="2" a="1"/>
  <c r="AB31" i="2" s="1"/>
  <c r="B30" i="5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D29" i="6" s="1"/>
  <c r="AH30" i="2" a="1"/>
  <c r="AH30" i="2" s="1"/>
  <c r="C29" i="6" s="1"/>
  <c r="AG30" i="2" a="1"/>
  <c r="AG30" i="2" s="1"/>
  <c r="AF30" i="2" a="1"/>
  <c r="AF30" i="2" s="1"/>
  <c r="B29" i="6" s="1"/>
  <c r="AE30" i="2" a="1"/>
  <c r="AE30" i="2" s="1"/>
  <c r="D29" i="5" s="1"/>
  <c r="AD30" i="2" a="1"/>
  <c r="AD30" i="2" s="1"/>
  <c r="C29" i="5" s="1"/>
  <c r="AC30" i="2" a="1"/>
  <c r="AC30" i="2" s="1"/>
  <c r="AB30" i="2" a="1"/>
  <c r="AB30" i="2" s="1"/>
  <c r="B29" i="5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D28" i="6" s="1"/>
  <c r="AH29" i="2" a="1"/>
  <c r="AH29" i="2" s="1"/>
  <c r="C28" i="6" s="1"/>
  <c r="AG29" i="2" a="1"/>
  <c r="AG29" i="2" s="1"/>
  <c r="AF29" i="2" a="1"/>
  <c r="AF29" i="2" s="1"/>
  <c r="B28" i="6" s="1"/>
  <c r="AE29" i="2" a="1"/>
  <c r="AE29" i="2" s="1"/>
  <c r="D28" i="5" s="1"/>
  <c r="AD29" i="2" a="1"/>
  <c r="AD29" i="2" s="1"/>
  <c r="C28" i="5" s="1"/>
  <c r="AC29" i="2" a="1"/>
  <c r="AC29" i="2" s="1"/>
  <c r="AB29" i="2" a="1"/>
  <c r="AB29" i="2" s="1"/>
  <c r="B28" i="5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D27" i="6" s="1"/>
  <c r="AH28" i="2" a="1"/>
  <c r="AH28" i="2" s="1"/>
  <c r="C27" i="6" s="1"/>
  <c r="AG28" i="2" a="1"/>
  <c r="AG28" i="2" s="1"/>
  <c r="AF28" i="2" a="1"/>
  <c r="AF28" i="2" s="1"/>
  <c r="B27" i="6" s="1"/>
  <c r="AE28" i="2" a="1"/>
  <c r="AE28" i="2" s="1"/>
  <c r="D27" i="5" s="1"/>
  <c r="AD28" i="2" a="1"/>
  <c r="AD28" i="2" s="1"/>
  <c r="C27" i="5" s="1"/>
  <c r="AC28" i="2" a="1"/>
  <c r="AC28" i="2" s="1"/>
  <c r="AB28" i="2" a="1"/>
  <c r="AB28" i="2" s="1"/>
  <c r="B27" i="5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D26" i="6" s="1"/>
  <c r="AH27" i="2" a="1"/>
  <c r="AH27" i="2" s="1"/>
  <c r="C26" i="6" s="1"/>
  <c r="AG27" i="2" a="1"/>
  <c r="AG27" i="2" s="1"/>
  <c r="AF27" i="2" a="1"/>
  <c r="AF27" i="2" s="1"/>
  <c r="B26" i="6" s="1"/>
  <c r="AE27" i="2" a="1"/>
  <c r="AE27" i="2" s="1"/>
  <c r="D26" i="5" s="1"/>
  <c r="AD27" i="2" a="1"/>
  <c r="AD27" i="2" s="1"/>
  <c r="C26" i="5" s="1"/>
  <c r="AC27" i="2" a="1"/>
  <c r="AC27" i="2" s="1"/>
  <c r="AB27" i="2" a="1"/>
  <c r="AB27" i="2" s="1"/>
  <c r="B26" i="5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D25" i="6" s="1"/>
  <c r="AH26" i="2" a="1"/>
  <c r="AH26" i="2" s="1"/>
  <c r="C25" i="6" s="1"/>
  <c r="AG26" i="2" a="1"/>
  <c r="AG26" i="2" s="1"/>
  <c r="AF26" i="2" a="1"/>
  <c r="AF26" i="2" s="1"/>
  <c r="B25" i="6" s="1"/>
  <c r="AE26" i="2" a="1"/>
  <c r="AE26" i="2" s="1"/>
  <c r="D25" i="5" s="1"/>
  <c r="AD26" i="2" a="1"/>
  <c r="AD26" i="2" s="1"/>
  <c r="C25" i="5" s="1"/>
  <c r="AC26" i="2" a="1"/>
  <c r="AC26" i="2" s="1"/>
  <c r="AB26" i="2" a="1"/>
  <c r="AB26" i="2" s="1"/>
  <c r="B25" i="5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D19" i="6" s="1"/>
  <c r="AH18" i="2" a="1"/>
  <c r="AH18" i="2" s="1"/>
  <c r="C19" i="6" s="1"/>
  <c r="AG18" i="2" a="1"/>
  <c r="AG18" i="2" s="1"/>
  <c r="AF18" i="2" a="1"/>
  <c r="AF18" i="2" s="1"/>
  <c r="B19" i="6" s="1"/>
  <c r="AE18" i="2" a="1"/>
  <c r="AE18" i="2" s="1"/>
  <c r="D19" i="5" s="1"/>
  <c r="AD18" i="2" a="1"/>
  <c r="AD18" i="2" s="1"/>
  <c r="C19" i="5" s="1"/>
  <c r="AC18" i="2" a="1"/>
  <c r="AC18" i="2" s="1"/>
  <c r="AB18" i="2" a="1"/>
  <c r="AB18" i="2" s="1"/>
  <c r="B19" i="5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D18" i="6" s="1"/>
  <c r="AH17" i="2" a="1"/>
  <c r="AH17" i="2" s="1"/>
  <c r="C18" i="6" s="1"/>
  <c r="AG17" i="2" a="1"/>
  <c r="AG17" i="2" s="1"/>
  <c r="AF17" i="2" a="1"/>
  <c r="AF17" i="2" s="1"/>
  <c r="B18" i="6" s="1"/>
  <c r="AE17" i="2" a="1"/>
  <c r="AE17" i="2" s="1"/>
  <c r="D18" i="5" s="1"/>
  <c r="AD17" i="2" a="1"/>
  <c r="AD17" i="2" s="1"/>
  <c r="C18" i="5" s="1"/>
  <c r="AC17" i="2" a="1"/>
  <c r="AC17" i="2" s="1"/>
  <c r="AB17" i="2" a="1"/>
  <c r="AB17" i="2" s="1"/>
  <c r="B18" i="5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D17" i="6" s="1"/>
  <c r="AH16" i="2" a="1"/>
  <c r="AH16" i="2" s="1"/>
  <c r="C17" i="6" s="1"/>
  <c r="AG16" i="2" a="1"/>
  <c r="AG16" i="2" s="1"/>
  <c r="AF16" i="2" a="1"/>
  <c r="AF16" i="2" s="1"/>
  <c r="B17" i="6" s="1"/>
  <c r="AE16" i="2" a="1"/>
  <c r="AE16" i="2" s="1"/>
  <c r="D17" i="5" s="1"/>
  <c r="AD16" i="2" a="1"/>
  <c r="AD16" i="2" s="1"/>
  <c r="C17" i="5" s="1"/>
  <c r="AC16" i="2" a="1"/>
  <c r="AC16" i="2" s="1"/>
  <c r="AB16" i="2" a="1"/>
  <c r="AB16" i="2" s="1"/>
  <c r="B17" i="5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D16" i="6" s="1"/>
  <c r="AH15" i="2" a="1"/>
  <c r="AH15" i="2" s="1"/>
  <c r="C16" i="6" s="1"/>
  <c r="AG15" i="2" a="1"/>
  <c r="AG15" i="2" s="1"/>
  <c r="AF15" i="2" a="1"/>
  <c r="AF15" i="2" s="1"/>
  <c r="B16" i="6" s="1"/>
  <c r="AE15" i="2" a="1"/>
  <c r="AE15" i="2" s="1"/>
  <c r="D16" i="5" s="1"/>
  <c r="AD15" i="2" a="1"/>
  <c r="AD15" i="2" s="1"/>
  <c r="C16" i="5" s="1"/>
  <c r="AC15" i="2" a="1"/>
  <c r="AC15" i="2" s="1"/>
  <c r="AB15" i="2" a="1"/>
  <c r="AB15" i="2" s="1"/>
  <c r="B16" i="5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D15" i="6" s="1"/>
  <c r="AH14" i="2" a="1"/>
  <c r="AH14" i="2" s="1"/>
  <c r="C15" i="6" s="1"/>
  <c r="AG14" i="2" a="1"/>
  <c r="AG14" i="2" s="1"/>
  <c r="AF14" i="2" a="1"/>
  <c r="AF14" i="2" s="1"/>
  <c r="B15" i="6" s="1"/>
  <c r="AE14" i="2" a="1"/>
  <c r="AE14" i="2" s="1"/>
  <c r="D15" i="5" s="1"/>
  <c r="AD14" i="2" a="1"/>
  <c r="AD14" i="2" s="1"/>
  <c r="C15" i="5" s="1"/>
  <c r="AC14" i="2" a="1"/>
  <c r="AC14" i="2" s="1"/>
  <c r="AB14" i="2" a="1"/>
  <c r="AB14" i="2" s="1"/>
  <c r="B15" i="5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D14" i="6" s="1"/>
  <c r="AH13" i="2" a="1"/>
  <c r="AH13" i="2" s="1"/>
  <c r="C14" i="6" s="1"/>
  <c r="AG13" i="2" a="1"/>
  <c r="AG13" i="2" s="1"/>
  <c r="AF13" i="2" a="1"/>
  <c r="AF13" i="2" s="1"/>
  <c r="B14" i="6" s="1"/>
  <c r="AE13" i="2" a="1"/>
  <c r="AE13" i="2" s="1"/>
  <c r="D14" i="5" s="1"/>
  <c r="AD13" i="2" a="1"/>
  <c r="AD13" i="2" s="1"/>
  <c r="C14" i="5" s="1"/>
  <c r="AC13" i="2" a="1"/>
  <c r="AC13" i="2" s="1"/>
  <c r="AB13" i="2" a="1"/>
  <c r="AB13" i="2" s="1"/>
  <c r="B14" i="5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D13" i="6" s="1"/>
  <c r="AH12" i="2" a="1"/>
  <c r="AH12" i="2" s="1"/>
  <c r="C13" i="6" s="1"/>
  <c r="AG12" i="2" a="1"/>
  <c r="AG12" i="2" s="1"/>
  <c r="AF12" i="2" a="1"/>
  <c r="AF12" i="2" s="1"/>
  <c r="B13" i="6" s="1"/>
  <c r="AE12" i="2" a="1"/>
  <c r="AE12" i="2" s="1"/>
  <c r="D13" i="5" s="1"/>
  <c r="AD12" i="2" a="1"/>
  <c r="AD12" i="2" s="1"/>
  <c r="C13" i="5" s="1"/>
  <c r="AC12" i="2" a="1"/>
  <c r="AC12" i="2" s="1"/>
  <c r="AB12" i="2" a="1"/>
  <c r="AB12" i="2" s="1"/>
  <c r="B13" i="5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D12" i="6" s="1"/>
  <c r="AH11" i="2" a="1"/>
  <c r="AH11" i="2" s="1"/>
  <c r="C12" i="6" s="1"/>
  <c r="AG11" i="2" a="1"/>
  <c r="AG11" i="2" s="1"/>
  <c r="AF11" i="2" a="1"/>
  <c r="AF11" i="2" s="1"/>
  <c r="B12" i="6" s="1"/>
  <c r="AE11" i="2" a="1"/>
  <c r="AE11" i="2" s="1"/>
  <c r="D12" i="5" s="1"/>
  <c r="AD11" i="2" a="1"/>
  <c r="AD11" i="2" s="1"/>
  <c r="C12" i="5" s="1"/>
  <c r="AC11" i="2" a="1"/>
  <c r="AC11" i="2" s="1"/>
  <c r="AB11" i="2" a="1"/>
  <c r="AB11" i="2" s="1"/>
  <c r="B12" i="5" s="1"/>
  <c r="AM345" i="1" a="1"/>
  <c r="AM345" i="1" s="1"/>
  <c r="AL345" i="1" a="1"/>
  <c r="AL345" i="1" s="1"/>
  <c r="AK345" i="1" a="1"/>
  <c r="AK345" i="1" s="1"/>
  <c r="AJ345" i="1" a="1"/>
  <c r="AJ345" i="1" s="1"/>
  <c r="AI345" i="1" a="1"/>
  <c r="AI345" i="1" s="1"/>
  <c r="D175" i="4" s="1"/>
  <c r="AH345" i="1" a="1"/>
  <c r="AH345" i="1" s="1"/>
  <c r="C175" i="4" s="1"/>
  <c r="AG345" i="1" a="1"/>
  <c r="AG345" i="1" s="1"/>
  <c r="AF345" i="1" a="1"/>
  <c r="AF345" i="1" s="1"/>
  <c r="B175" i="4" s="1"/>
  <c r="AE345" i="1" a="1"/>
  <c r="AE345" i="1" s="1"/>
  <c r="D331" i="3" s="1"/>
  <c r="AD345" i="1" a="1"/>
  <c r="AD345" i="1" s="1"/>
  <c r="C331" i="3" s="1"/>
  <c r="AC345" i="1" a="1"/>
  <c r="AC345" i="1" s="1"/>
  <c r="AB345" i="1" a="1"/>
  <c r="AB345" i="1" s="1"/>
  <c r="B331" i="3" s="1"/>
  <c r="AM344" i="1" a="1"/>
  <c r="AM344" i="1" s="1"/>
  <c r="AL344" i="1" a="1"/>
  <c r="AL344" i="1" s="1"/>
  <c r="AK344" i="1" a="1"/>
  <c r="AK344" i="1" s="1"/>
  <c r="AJ344" i="1" a="1"/>
  <c r="AJ344" i="1" s="1"/>
  <c r="AI344" i="1" a="1"/>
  <c r="AI344" i="1" s="1"/>
  <c r="D174" i="4" s="1"/>
  <c r="AH344" i="1" a="1"/>
  <c r="AH344" i="1" s="1"/>
  <c r="C174" i="4" s="1"/>
  <c r="AG344" i="1" a="1"/>
  <c r="AG344" i="1" s="1"/>
  <c r="AF344" i="1" a="1"/>
  <c r="AF344" i="1" s="1"/>
  <c r="B174" i="4" s="1"/>
  <c r="AE344" i="1" a="1"/>
  <c r="AE344" i="1" s="1"/>
  <c r="D330" i="3" s="1"/>
  <c r="AD344" i="1" a="1"/>
  <c r="AD344" i="1" s="1"/>
  <c r="C330" i="3" s="1"/>
  <c r="AC344" i="1" a="1"/>
  <c r="AC344" i="1" s="1"/>
  <c r="AB344" i="1" a="1"/>
  <c r="AB344" i="1" s="1"/>
  <c r="B330" i="3" s="1"/>
  <c r="AM343" i="1" a="1"/>
  <c r="AM343" i="1" s="1"/>
  <c r="AL343" i="1" a="1"/>
  <c r="AL343" i="1" s="1"/>
  <c r="AK343" i="1" a="1"/>
  <c r="AK343" i="1" s="1"/>
  <c r="AJ343" i="1" a="1"/>
  <c r="AJ343" i="1" s="1"/>
  <c r="AI343" i="1" a="1"/>
  <c r="AI343" i="1" s="1"/>
  <c r="D173" i="4" s="1"/>
  <c r="AH343" i="1" a="1"/>
  <c r="AH343" i="1" s="1"/>
  <c r="C173" i="4" s="1"/>
  <c r="AG343" i="1" a="1"/>
  <c r="AG343" i="1" s="1"/>
  <c r="AF343" i="1" a="1"/>
  <c r="AF343" i="1" s="1"/>
  <c r="B173" i="4" s="1"/>
  <c r="AE343" i="1" a="1"/>
  <c r="AE343" i="1" s="1"/>
  <c r="D329" i="3" s="1"/>
  <c r="AD343" i="1" a="1"/>
  <c r="AD343" i="1" s="1"/>
  <c r="C329" i="3" s="1"/>
  <c r="AC343" i="1" a="1"/>
  <c r="AC343" i="1" s="1"/>
  <c r="AB343" i="1" a="1"/>
  <c r="AB343" i="1" s="1"/>
  <c r="B329" i="3" s="1"/>
  <c r="AM342" i="1" a="1"/>
  <c r="AM342" i="1" s="1"/>
  <c r="AL342" i="1" a="1"/>
  <c r="AL342" i="1" s="1"/>
  <c r="AK342" i="1" a="1"/>
  <c r="AK342" i="1" s="1"/>
  <c r="AJ342" i="1" a="1"/>
  <c r="AJ342" i="1" s="1"/>
  <c r="AI342" i="1" a="1"/>
  <c r="AI342" i="1" s="1"/>
  <c r="D172" i="4" s="1"/>
  <c r="AH342" i="1" a="1"/>
  <c r="AH342" i="1" s="1"/>
  <c r="C172" i="4" s="1"/>
  <c r="AG342" i="1" a="1"/>
  <c r="AG342" i="1" s="1"/>
  <c r="AF342" i="1" a="1"/>
  <c r="AF342" i="1" s="1"/>
  <c r="B172" i="4" s="1"/>
  <c r="AE342" i="1" a="1"/>
  <c r="AE342" i="1" s="1"/>
  <c r="D328" i="3" s="1"/>
  <c r="AD342" i="1" a="1"/>
  <c r="AD342" i="1" s="1"/>
  <c r="C328" i="3" s="1"/>
  <c r="AC342" i="1" a="1"/>
  <c r="AC342" i="1" s="1"/>
  <c r="AB342" i="1" a="1"/>
  <c r="AB342" i="1" s="1"/>
  <c r="B328" i="3" s="1"/>
  <c r="AM341" i="1" a="1"/>
  <c r="AM341" i="1" s="1"/>
  <c r="AL341" i="1" a="1"/>
  <c r="AL341" i="1" s="1"/>
  <c r="AK341" i="1" a="1"/>
  <c r="AK341" i="1" s="1"/>
  <c r="AJ341" i="1" a="1"/>
  <c r="AJ341" i="1" s="1"/>
  <c r="AI341" i="1" a="1"/>
  <c r="AI341" i="1" s="1"/>
  <c r="D171" i="4" s="1"/>
  <c r="AH341" i="1" a="1"/>
  <c r="AH341" i="1" s="1"/>
  <c r="C171" i="4" s="1"/>
  <c r="AG341" i="1" a="1"/>
  <c r="AG341" i="1" s="1"/>
  <c r="AF341" i="1" a="1"/>
  <c r="AF341" i="1" s="1"/>
  <c r="B171" i="4" s="1"/>
  <c r="AE341" i="1" a="1"/>
  <c r="AE341" i="1" s="1"/>
  <c r="D327" i="3" s="1"/>
  <c r="AD341" i="1" a="1"/>
  <c r="AD341" i="1" s="1"/>
  <c r="C327" i="3" s="1"/>
  <c r="AC341" i="1" a="1"/>
  <c r="AC341" i="1" s="1"/>
  <c r="AB341" i="1" a="1"/>
  <c r="AB341" i="1" s="1"/>
  <c r="B327" i="3" s="1"/>
  <c r="AM340" i="1" a="1"/>
  <c r="AM340" i="1" s="1"/>
  <c r="AL340" i="1" a="1"/>
  <c r="AL340" i="1" s="1"/>
  <c r="AK340" i="1" a="1"/>
  <c r="AK340" i="1" s="1"/>
  <c r="AJ340" i="1" a="1"/>
  <c r="AJ340" i="1" s="1"/>
  <c r="AI340" i="1" a="1"/>
  <c r="AI340" i="1" s="1"/>
  <c r="D170" i="4" s="1"/>
  <c r="AH340" i="1" a="1"/>
  <c r="AH340" i="1" s="1"/>
  <c r="C170" i="4" s="1"/>
  <c r="AG340" i="1" a="1"/>
  <c r="AG340" i="1" s="1"/>
  <c r="AF340" i="1" a="1"/>
  <c r="AF340" i="1" s="1"/>
  <c r="B170" i="4" s="1"/>
  <c r="AE340" i="1" a="1"/>
  <c r="AE340" i="1" s="1"/>
  <c r="D326" i="3" s="1"/>
  <c r="AD340" i="1" a="1"/>
  <c r="AD340" i="1" s="1"/>
  <c r="C326" i="3" s="1"/>
  <c r="AC340" i="1" a="1"/>
  <c r="AC340" i="1" s="1"/>
  <c r="AB340" i="1" a="1"/>
  <c r="AB340" i="1" s="1"/>
  <c r="B326" i="3" s="1"/>
  <c r="AM339" i="1" a="1"/>
  <c r="AM339" i="1" s="1"/>
  <c r="AL339" i="1" a="1"/>
  <c r="AL339" i="1" s="1"/>
  <c r="AK339" i="1" a="1"/>
  <c r="AK339" i="1" s="1"/>
  <c r="AJ339" i="1" a="1"/>
  <c r="AJ339" i="1" s="1"/>
  <c r="AI339" i="1" a="1"/>
  <c r="AI339" i="1" s="1"/>
  <c r="D169" i="4" s="1"/>
  <c r="AH339" i="1" a="1"/>
  <c r="AH339" i="1" s="1"/>
  <c r="C169" i="4" s="1"/>
  <c r="AG339" i="1" a="1"/>
  <c r="AG339" i="1" s="1"/>
  <c r="AF339" i="1" a="1"/>
  <c r="AF339" i="1" s="1"/>
  <c r="B169" i="4" s="1"/>
  <c r="AE339" i="1" a="1"/>
  <c r="AE339" i="1" s="1"/>
  <c r="D325" i="3" s="1"/>
  <c r="AD339" i="1" a="1"/>
  <c r="AD339" i="1" s="1"/>
  <c r="C325" i="3" s="1"/>
  <c r="AC339" i="1" a="1"/>
  <c r="AC339" i="1" s="1"/>
  <c r="AB339" i="1" a="1"/>
  <c r="AB339" i="1" s="1"/>
  <c r="B325" i="3" s="1"/>
  <c r="AM338" i="1" a="1"/>
  <c r="AM338" i="1" s="1"/>
  <c r="AL338" i="1" a="1"/>
  <c r="AL338" i="1" s="1"/>
  <c r="AK338" i="1" a="1"/>
  <c r="AK338" i="1" s="1"/>
  <c r="AJ338" i="1" a="1"/>
  <c r="AJ338" i="1" s="1"/>
  <c r="AI338" i="1" a="1"/>
  <c r="AI338" i="1" s="1"/>
  <c r="D168" i="4" s="1"/>
  <c r="AH338" i="1" a="1"/>
  <c r="AH338" i="1" s="1"/>
  <c r="C168" i="4" s="1"/>
  <c r="AG338" i="1" a="1"/>
  <c r="AG338" i="1" s="1"/>
  <c r="AF338" i="1" a="1"/>
  <c r="AF338" i="1" s="1"/>
  <c r="B168" i="4" s="1"/>
  <c r="AE338" i="1" a="1"/>
  <c r="AE338" i="1" s="1"/>
  <c r="D324" i="3" s="1"/>
  <c r="AD338" i="1" a="1"/>
  <c r="AD338" i="1" s="1"/>
  <c r="C324" i="3" s="1"/>
  <c r="AC338" i="1" a="1"/>
  <c r="AC338" i="1" s="1"/>
  <c r="AB338" i="1" a="1"/>
  <c r="AB338" i="1" s="1"/>
  <c r="B324" i="3" s="1"/>
  <c r="AM337" i="1" a="1"/>
  <c r="AM337" i="1" s="1"/>
  <c r="AL337" i="1" a="1"/>
  <c r="AL337" i="1" s="1"/>
  <c r="AK337" i="1" a="1"/>
  <c r="AK337" i="1" s="1"/>
  <c r="AJ337" i="1" a="1"/>
  <c r="AJ337" i="1" s="1"/>
  <c r="AI337" i="1" a="1"/>
  <c r="AI337" i="1" s="1"/>
  <c r="AH337" i="1" a="1"/>
  <c r="AH337" i="1" s="1"/>
  <c r="AG337" i="1" a="1"/>
  <c r="AG337" i="1" s="1"/>
  <c r="AF337" i="1" a="1"/>
  <c r="AF337" i="1" s="1"/>
  <c r="AE337" i="1" a="1"/>
  <c r="AE337" i="1" s="1"/>
  <c r="D318" i="3" s="1"/>
  <c r="AD337" i="1" a="1"/>
  <c r="AD337" i="1" s="1"/>
  <c r="C318" i="3" s="1"/>
  <c r="AC337" i="1" a="1"/>
  <c r="AC337" i="1" s="1"/>
  <c r="AB337" i="1" a="1"/>
  <c r="AB337" i="1" s="1"/>
  <c r="B318" i="3" s="1"/>
  <c r="AM336" i="1" a="1"/>
  <c r="AM336" i="1" s="1"/>
  <c r="AL336" i="1" a="1"/>
  <c r="AL336" i="1" s="1"/>
  <c r="AK336" i="1" a="1"/>
  <c r="AK336" i="1" s="1"/>
  <c r="AJ336" i="1" a="1"/>
  <c r="AJ336" i="1" s="1"/>
  <c r="AI336" i="1" a="1"/>
  <c r="AI336" i="1" s="1"/>
  <c r="AH336" i="1" a="1"/>
  <c r="AH336" i="1" s="1"/>
  <c r="AG336" i="1" a="1"/>
  <c r="AG336" i="1" s="1"/>
  <c r="AF336" i="1" a="1"/>
  <c r="AF336" i="1" s="1"/>
  <c r="AE336" i="1" a="1"/>
  <c r="AE336" i="1" s="1"/>
  <c r="D317" i="3" s="1"/>
  <c r="AD336" i="1" a="1"/>
  <c r="AD336" i="1" s="1"/>
  <c r="C317" i="3" s="1"/>
  <c r="AC336" i="1" a="1"/>
  <c r="AC336" i="1" s="1"/>
  <c r="AB336" i="1" a="1"/>
  <c r="AB336" i="1" s="1"/>
  <c r="B317" i="3" s="1"/>
  <c r="AM335" i="1" a="1"/>
  <c r="AM335" i="1" s="1"/>
  <c r="AL335" i="1" a="1"/>
  <c r="AL335" i="1" s="1"/>
  <c r="AK335" i="1" a="1"/>
  <c r="AK335" i="1" s="1"/>
  <c r="AJ335" i="1" a="1"/>
  <c r="AJ335" i="1" s="1"/>
  <c r="AI335" i="1" a="1"/>
  <c r="AI335" i="1" s="1"/>
  <c r="AH335" i="1" a="1"/>
  <c r="AH335" i="1" s="1"/>
  <c r="AG335" i="1" a="1"/>
  <c r="AG335" i="1" s="1"/>
  <c r="AF335" i="1" a="1"/>
  <c r="AF335" i="1" s="1"/>
  <c r="AE335" i="1" a="1"/>
  <c r="AE335" i="1" s="1"/>
  <c r="D316" i="3" s="1"/>
  <c r="AD335" i="1" a="1"/>
  <c r="AD335" i="1" s="1"/>
  <c r="C316" i="3" s="1"/>
  <c r="AC335" i="1" a="1"/>
  <c r="AC335" i="1" s="1"/>
  <c r="AB335" i="1" a="1"/>
  <c r="AB335" i="1" s="1"/>
  <c r="B316" i="3" s="1"/>
  <c r="AM334" i="1" a="1"/>
  <c r="AM334" i="1" s="1"/>
  <c r="AL334" i="1" a="1"/>
  <c r="AL334" i="1" s="1"/>
  <c r="AK334" i="1" a="1"/>
  <c r="AK334" i="1" s="1"/>
  <c r="AJ334" i="1" a="1"/>
  <c r="AJ334" i="1" s="1"/>
  <c r="AI334" i="1" a="1"/>
  <c r="AI334" i="1" s="1"/>
  <c r="AH334" i="1" a="1"/>
  <c r="AH334" i="1" s="1"/>
  <c r="AG334" i="1" a="1"/>
  <c r="AG334" i="1" s="1"/>
  <c r="AF334" i="1" a="1"/>
  <c r="AF334" i="1" s="1"/>
  <c r="AE334" i="1" a="1"/>
  <c r="AE334" i="1" s="1"/>
  <c r="D315" i="3" s="1"/>
  <c r="AD334" i="1" a="1"/>
  <c r="AD334" i="1" s="1"/>
  <c r="C315" i="3" s="1"/>
  <c r="AC334" i="1" a="1"/>
  <c r="AC334" i="1" s="1"/>
  <c r="AB334" i="1" a="1"/>
  <c r="AB334" i="1" s="1"/>
  <c r="B315" i="3" s="1"/>
  <c r="AM333" i="1" a="1"/>
  <c r="AM333" i="1" s="1"/>
  <c r="AL333" i="1" a="1"/>
  <c r="AL333" i="1" s="1"/>
  <c r="AK333" i="1" a="1"/>
  <c r="AK333" i="1" s="1"/>
  <c r="AJ333" i="1" a="1"/>
  <c r="AJ333" i="1" s="1"/>
  <c r="AI333" i="1" a="1"/>
  <c r="AI333" i="1" s="1"/>
  <c r="AH333" i="1" a="1"/>
  <c r="AH333" i="1" s="1"/>
  <c r="AG333" i="1" a="1"/>
  <c r="AG333" i="1" s="1"/>
  <c r="AF333" i="1" a="1"/>
  <c r="AF333" i="1" s="1"/>
  <c r="AE333" i="1" a="1"/>
  <c r="AE333" i="1" s="1"/>
  <c r="D314" i="3" s="1"/>
  <c r="AD333" i="1" a="1"/>
  <c r="AD333" i="1" s="1"/>
  <c r="C314" i="3" s="1"/>
  <c r="AC333" i="1" a="1"/>
  <c r="AC333" i="1" s="1"/>
  <c r="AB333" i="1" a="1"/>
  <c r="AB333" i="1" s="1"/>
  <c r="B314" i="3" s="1"/>
  <c r="AM332" i="1" a="1"/>
  <c r="AM332" i="1" s="1"/>
  <c r="AL332" i="1" a="1"/>
  <c r="AL332" i="1" s="1"/>
  <c r="AK332" i="1" a="1"/>
  <c r="AK332" i="1" s="1"/>
  <c r="AJ332" i="1" a="1"/>
  <c r="AJ332" i="1" s="1"/>
  <c r="AI332" i="1" a="1"/>
  <c r="AI332" i="1" s="1"/>
  <c r="AH332" i="1" a="1"/>
  <c r="AH332" i="1" s="1"/>
  <c r="AG332" i="1" a="1"/>
  <c r="AG332" i="1" s="1"/>
  <c r="AF332" i="1" a="1"/>
  <c r="AF332" i="1" s="1"/>
  <c r="AE332" i="1" a="1"/>
  <c r="AE332" i="1" s="1"/>
  <c r="D313" i="3" s="1"/>
  <c r="AD332" i="1" a="1"/>
  <c r="AD332" i="1" s="1"/>
  <c r="C313" i="3" s="1"/>
  <c r="AC332" i="1" a="1"/>
  <c r="AC332" i="1" s="1"/>
  <c r="AB332" i="1" a="1"/>
  <c r="AB332" i="1" s="1"/>
  <c r="B313" i="3" s="1"/>
  <c r="AM331" i="1" a="1"/>
  <c r="AM331" i="1" s="1"/>
  <c r="AL331" i="1" a="1"/>
  <c r="AL331" i="1" s="1"/>
  <c r="AK331" i="1" a="1"/>
  <c r="AK331" i="1" s="1"/>
  <c r="AJ331" i="1" a="1"/>
  <c r="AJ331" i="1" s="1"/>
  <c r="AI331" i="1" a="1"/>
  <c r="AI331" i="1" s="1"/>
  <c r="AH331" i="1" a="1"/>
  <c r="AH331" i="1" s="1"/>
  <c r="AG331" i="1" a="1"/>
  <c r="AG331" i="1" s="1"/>
  <c r="AF331" i="1" a="1"/>
  <c r="AF331" i="1" s="1"/>
  <c r="AE331" i="1" a="1"/>
  <c r="AE331" i="1" s="1"/>
  <c r="D312" i="3" s="1"/>
  <c r="AD331" i="1" a="1"/>
  <c r="AD331" i="1" s="1"/>
  <c r="C312" i="3" s="1"/>
  <c r="AC331" i="1" a="1"/>
  <c r="AC331" i="1" s="1"/>
  <c r="AB331" i="1" a="1"/>
  <c r="AB331" i="1" s="1"/>
  <c r="B312" i="3" s="1"/>
  <c r="AM330" i="1" a="1"/>
  <c r="AM330" i="1" s="1"/>
  <c r="AL330" i="1" a="1"/>
  <c r="AL330" i="1" s="1"/>
  <c r="AK330" i="1" a="1"/>
  <c r="AK330" i="1" s="1"/>
  <c r="AJ330" i="1" a="1"/>
  <c r="AJ330" i="1" s="1"/>
  <c r="AI330" i="1" a="1"/>
  <c r="AI330" i="1" s="1"/>
  <c r="AH330" i="1" a="1"/>
  <c r="AH330" i="1" s="1"/>
  <c r="AG330" i="1" a="1"/>
  <c r="AG330" i="1" s="1"/>
  <c r="AF330" i="1" a="1"/>
  <c r="AF330" i="1" s="1"/>
  <c r="AE330" i="1" a="1"/>
  <c r="AE330" i="1" s="1"/>
  <c r="D311" i="3" s="1"/>
  <c r="AD330" i="1" a="1"/>
  <c r="AD330" i="1" s="1"/>
  <c r="C311" i="3" s="1"/>
  <c r="AC330" i="1" a="1"/>
  <c r="AC330" i="1"/>
  <c r="AB330" i="1" a="1"/>
  <c r="AB330" i="1" s="1"/>
  <c r="B311" i="3" s="1"/>
  <c r="AM326" i="1" a="1"/>
  <c r="AM326" i="1" s="1"/>
  <c r="AL326" i="1" a="1"/>
  <c r="AL326" i="1" s="1"/>
  <c r="AK326" i="1" a="1"/>
  <c r="AK326" i="1" s="1"/>
  <c r="AJ326" i="1" a="1"/>
  <c r="AJ326" i="1" s="1"/>
  <c r="AI326" i="1" a="1"/>
  <c r="AI326" i="1" s="1"/>
  <c r="AH326" i="1" a="1"/>
  <c r="AH326" i="1" s="1"/>
  <c r="AG326" i="1" a="1"/>
  <c r="AG326" i="1" s="1"/>
  <c r="AF326" i="1" a="1"/>
  <c r="AF326" i="1" s="1"/>
  <c r="AE326" i="1" a="1"/>
  <c r="AE326" i="1" s="1"/>
  <c r="D305" i="3" s="1"/>
  <c r="AD326" i="1" a="1"/>
  <c r="AD326" i="1" s="1"/>
  <c r="C305" i="3" s="1"/>
  <c r="AC326" i="1" a="1"/>
  <c r="AC326" i="1" s="1"/>
  <c r="AB326" i="1" a="1"/>
  <c r="AB326" i="1" s="1"/>
  <c r="B305" i="3" s="1"/>
  <c r="AM325" i="1" a="1"/>
  <c r="AM325" i="1" s="1"/>
  <c r="AL325" i="1" a="1"/>
  <c r="AL325" i="1" s="1"/>
  <c r="AK325" i="1" a="1"/>
  <c r="AK325" i="1" s="1"/>
  <c r="AJ325" i="1" a="1"/>
  <c r="AJ325" i="1" s="1"/>
  <c r="AI325" i="1" a="1"/>
  <c r="AI325" i="1" s="1"/>
  <c r="AH325" i="1" a="1"/>
  <c r="AH325" i="1" s="1"/>
  <c r="AG325" i="1" a="1"/>
  <c r="AG325" i="1" s="1"/>
  <c r="AF325" i="1" a="1"/>
  <c r="AF325" i="1" s="1"/>
  <c r="AE325" i="1" a="1"/>
  <c r="AE325" i="1" s="1"/>
  <c r="D304" i="3" s="1"/>
  <c r="AD325" i="1" a="1"/>
  <c r="AD325" i="1" s="1"/>
  <c r="C304" i="3" s="1"/>
  <c r="AC325" i="1" a="1"/>
  <c r="AC325" i="1" s="1"/>
  <c r="AB325" i="1" a="1"/>
  <c r="AB325" i="1" s="1"/>
  <c r="B304" i="3" s="1"/>
  <c r="AM324" i="1" a="1"/>
  <c r="AM324" i="1" s="1"/>
  <c r="AL324" i="1" a="1"/>
  <c r="AL324" i="1" s="1"/>
  <c r="AK324" i="1" a="1"/>
  <c r="AK324" i="1" s="1"/>
  <c r="AJ324" i="1" a="1"/>
  <c r="AJ324" i="1" s="1"/>
  <c r="AI324" i="1" a="1"/>
  <c r="AI324" i="1" s="1"/>
  <c r="AH324" i="1" a="1"/>
  <c r="AH324" i="1" s="1"/>
  <c r="AG324" i="1" a="1"/>
  <c r="AG324" i="1" s="1"/>
  <c r="AF324" i="1" a="1"/>
  <c r="AF324" i="1" s="1"/>
  <c r="AE324" i="1" a="1"/>
  <c r="AE324" i="1" s="1"/>
  <c r="D303" i="3" s="1"/>
  <c r="AD324" i="1" a="1"/>
  <c r="AD324" i="1" s="1"/>
  <c r="C303" i="3" s="1"/>
  <c r="AC324" i="1" a="1"/>
  <c r="AC324" i="1" s="1"/>
  <c r="AB324" i="1" a="1"/>
  <c r="AB324" i="1" s="1"/>
  <c r="B303" i="3" s="1"/>
  <c r="AM323" i="1" a="1"/>
  <c r="AM323" i="1" s="1"/>
  <c r="AL323" i="1" a="1"/>
  <c r="AL323" i="1" s="1"/>
  <c r="AK323" i="1" a="1"/>
  <c r="AK323" i="1" s="1"/>
  <c r="AJ323" i="1" a="1"/>
  <c r="AJ323" i="1" s="1"/>
  <c r="AI323" i="1" a="1"/>
  <c r="AI323" i="1" s="1"/>
  <c r="AH323" i="1" a="1"/>
  <c r="AH323" i="1" s="1"/>
  <c r="AG323" i="1" a="1"/>
  <c r="AG323" i="1" s="1"/>
  <c r="AF323" i="1" a="1"/>
  <c r="AF323" i="1" s="1"/>
  <c r="AE323" i="1" a="1"/>
  <c r="AE323" i="1" s="1"/>
  <c r="D302" i="3" s="1"/>
  <c r="AD323" i="1" a="1"/>
  <c r="AD323" i="1" s="1"/>
  <c r="C302" i="3" s="1"/>
  <c r="AC323" i="1" a="1"/>
  <c r="AC323" i="1" s="1"/>
  <c r="AB323" i="1" a="1"/>
  <c r="AB323" i="1" s="1"/>
  <c r="B302" i="3" s="1"/>
  <c r="AM322" i="1" a="1"/>
  <c r="AM322" i="1" s="1"/>
  <c r="AL322" i="1" a="1"/>
  <c r="AL322" i="1" s="1"/>
  <c r="AK322" i="1" a="1"/>
  <c r="AK322" i="1" s="1"/>
  <c r="AJ322" i="1" a="1"/>
  <c r="AJ322" i="1" s="1"/>
  <c r="AI322" i="1" a="1"/>
  <c r="AI322" i="1" s="1"/>
  <c r="AH322" i="1" a="1"/>
  <c r="AH322" i="1" s="1"/>
  <c r="AG322" i="1" a="1"/>
  <c r="AG322" i="1" s="1"/>
  <c r="AF322" i="1" a="1"/>
  <c r="AF322" i="1" s="1"/>
  <c r="AE322" i="1" a="1"/>
  <c r="AE322" i="1" s="1"/>
  <c r="D301" i="3" s="1"/>
  <c r="AD322" i="1" a="1"/>
  <c r="AD322" i="1" s="1"/>
  <c r="C301" i="3" s="1"/>
  <c r="AC322" i="1" a="1"/>
  <c r="AC322" i="1" s="1"/>
  <c r="AB322" i="1" a="1"/>
  <c r="AB322" i="1" s="1"/>
  <c r="B301" i="3" s="1"/>
  <c r="AM321" i="1" a="1"/>
  <c r="AM321" i="1" s="1"/>
  <c r="AL321" i="1" a="1"/>
  <c r="AL321" i="1" s="1"/>
  <c r="AK321" i="1" a="1"/>
  <c r="AK321" i="1" s="1"/>
  <c r="AJ321" i="1" a="1"/>
  <c r="AJ321" i="1" s="1"/>
  <c r="AI321" i="1" a="1"/>
  <c r="AI321" i="1" s="1"/>
  <c r="AH321" i="1" a="1"/>
  <c r="AH321" i="1" s="1"/>
  <c r="AG321" i="1" a="1"/>
  <c r="AG321" i="1" s="1"/>
  <c r="AF321" i="1" a="1"/>
  <c r="AF321" i="1" s="1"/>
  <c r="AE321" i="1" a="1"/>
  <c r="AE321" i="1" s="1"/>
  <c r="D300" i="3" s="1"/>
  <c r="AD321" i="1" a="1"/>
  <c r="AD321" i="1" s="1"/>
  <c r="C300" i="3" s="1"/>
  <c r="AC321" i="1" a="1"/>
  <c r="AC321" i="1" s="1"/>
  <c r="AB321" i="1" a="1"/>
  <c r="AB321" i="1" s="1"/>
  <c r="B300" i="3" s="1"/>
  <c r="AM320" i="1" a="1"/>
  <c r="AM320" i="1" s="1"/>
  <c r="AL320" i="1" a="1"/>
  <c r="AL320" i="1" s="1"/>
  <c r="AK320" i="1" a="1"/>
  <c r="AK320" i="1" s="1"/>
  <c r="AJ320" i="1" a="1"/>
  <c r="AJ320" i="1" s="1"/>
  <c r="AI320" i="1" a="1"/>
  <c r="AI320" i="1" s="1"/>
  <c r="AH320" i="1" a="1"/>
  <c r="AH320" i="1" s="1"/>
  <c r="AG320" i="1" a="1"/>
  <c r="AG320" i="1" s="1"/>
  <c r="AF320" i="1" a="1"/>
  <c r="AF320" i="1" s="1"/>
  <c r="AE320" i="1" a="1"/>
  <c r="AE320" i="1" s="1"/>
  <c r="D299" i="3" s="1"/>
  <c r="AD320" i="1" a="1"/>
  <c r="AD320" i="1" s="1"/>
  <c r="C299" i="3" s="1"/>
  <c r="AC320" i="1" a="1"/>
  <c r="AC320" i="1" s="1"/>
  <c r="AB320" i="1" a="1"/>
  <c r="AB320" i="1" s="1"/>
  <c r="B299" i="3" s="1"/>
  <c r="AM319" i="1" a="1"/>
  <c r="AM319" i="1" s="1"/>
  <c r="AL319" i="1" a="1"/>
  <c r="AL319" i="1" s="1"/>
  <c r="AK319" i="1" a="1"/>
  <c r="AK319" i="1" s="1"/>
  <c r="AJ319" i="1" a="1"/>
  <c r="AJ319" i="1" s="1"/>
  <c r="AI319" i="1" a="1"/>
  <c r="AI319" i="1" s="1"/>
  <c r="AH319" i="1" a="1"/>
  <c r="AH319" i="1" s="1"/>
  <c r="AG319" i="1" a="1"/>
  <c r="AG319" i="1" s="1"/>
  <c r="AF319" i="1" a="1"/>
  <c r="AF319" i="1" s="1"/>
  <c r="AE319" i="1" a="1"/>
  <c r="AE319" i="1" s="1"/>
  <c r="D298" i="3" s="1"/>
  <c r="AD319" i="1" a="1"/>
  <c r="AD319" i="1" s="1"/>
  <c r="C298" i="3" s="1"/>
  <c r="AC319" i="1" a="1"/>
  <c r="AC319" i="1" s="1"/>
  <c r="AB319" i="1" a="1"/>
  <c r="AB319" i="1" s="1"/>
  <c r="B298" i="3" s="1"/>
  <c r="AM309" i="1" a="1"/>
  <c r="AM309" i="1" s="1"/>
  <c r="AL309" i="1" a="1"/>
  <c r="AL309" i="1" s="1"/>
  <c r="AK309" i="1" a="1"/>
  <c r="AK309" i="1" s="1"/>
  <c r="AJ309" i="1" a="1"/>
  <c r="AJ309" i="1" s="1"/>
  <c r="AI309" i="1" a="1"/>
  <c r="AI309" i="1" s="1"/>
  <c r="D162" i="4" s="1"/>
  <c r="AH309" i="1" a="1"/>
  <c r="AH309" i="1" s="1"/>
  <c r="C162" i="4" s="1"/>
  <c r="AG309" i="1" a="1"/>
  <c r="AG309" i="1" s="1"/>
  <c r="AF309" i="1" a="1"/>
  <c r="AF309" i="1" s="1"/>
  <c r="B162" i="4" s="1"/>
  <c r="AE309" i="1" a="1"/>
  <c r="AE309" i="1" s="1"/>
  <c r="D292" i="3" s="1"/>
  <c r="AD309" i="1" a="1"/>
  <c r="AD309" i="1" s="1"/>
  <c r="C292" i="3" s="1"/>
  <c r="AC309" i="1" a="1"/>
  <c r="AC309" i="1" s="1"/>
  <c r="AB309" i="1" a="1"/>
  <c r="AB309" i="1" s="1"/>
  <c r="B292" i="3" s="1"/>
  <c r="AM308" i="1" a="1"/>
  <c r="AM308" i="1" s="1"/>
  <c r="AL308" i="1" a="1"/>
  <c r="AL308" i="1" s="1"/>
  <c r="AK308" i="1" a="1"/>
  <c r="AK308" i="1" s="1"/>
  <c r="AJ308" i="1" a="1"/>
  <c r="AJ308" i="1" s="1"/>
  <c r="AI308" i="1" a="1"/>
  <c r="AI308" i="1" s="1"/>
  <c r="D161" i="4" s="1"/>
  <c r="AH308" i="1" a="1"/>
  <c r="AH308" i="1" s="1"/>
  <c r="C161" i="4" s="1"/>
  <c r="AG308" i="1" a="1"/>
  <c r="AG308" i="1" s="1"/>
  <c r="AF308" i="1" a="1"/>
  <c r="AF308" i="1" s="1"/>
  <c r="B161" i="4" s="1"/>
  <c r="AE308" i="1" a="1"/>
  <c r="AE308" i="1" s="1"/>
  <c r="D291" i="3" s="1"/>
  <c r="AD308" i="1" a="1"/>
  <c r="AD308" i="1" s="1"/>
  <c r="C291" i="3" s="1"/>
  <c r="AC308" i="1" a="1"/>
  <c r="AC308" i="1" s="1"/>
  <c r="AB308" i="1" a="1"/>
  <c r="AB308" i="1" s="1"/>
  <c r="B291" i="3" s="1"/>
  <c r="AM307" i="1" a="1"/>
  <c r="AM307" i="1" s="1"/>
  <c r="AL307" i="1" a="1"/>
  <c r="AL307" i="1" s="1"/>
  <c r="AK307" i="1" a="1"/>
  <c r="AK307" i="1" s="1"/>
  <c r="AJ307" i="1" a="1"/>
  <c r="AJ307" i="1" s="1"/>
  <c r="AI307" i="1" a="1"/>
  <c r="AI307" i="1" s="1"/>
  <c r="D160" i="4" s="1"/>
  <c r="AH307" i="1" a="1"/>
  <c r="AH307" i="1" s="1"/>
  <c r="C160" i="4" s="1"/>
  <c r="AG307" i="1" a="1"/>
  <c r="AG307" i="1" s="1"/>
  <c r="AF307" i="1" a="1"/>
  <c r="AF307" i="1" s="1"/>
  <c r="B160" i="4" s="1"/>
  <c r="AE307" i="1" a="1"/>
  <c r="AE307" i="1" s="1"/>
  <c r="D290" i="3" s="1"/>
  <c r="AD307" i="1" a="1"/>
  <c r="AD307" i="1" s="1"/>
  <c r="C290" i="3" s="1"/>
  <c r="AC307" i="1" a="1"/>
  <c r="AC307" i="1" s="1"/>
  <c r="AB307" i="1" a="1"/>
  <c r="AB307" i="1" s="1"/>
  <c r="B290" i="3" s="1"/>
  <c r="AM306" i="1" a="1"/>
  <c r="AM306" i="1" s="1"/>
  <c r="AL306" i="1" a="1"/>
  <c r="AL306" i="1" s="1"/>
  <c r="AK306" i="1" a="1"/>
  <c r="AK306" i="1" s="1"/>
  <c r="AJ306" i="1" a="1"/>
  <c r="AJ306" i="1" s="1"/>
  <c r="AI306" i="1" a="1"/>
  <c r="AI306" i="1" s="1"/>
  <c r="D159" i="4" s="1"/>
  <c r="AH306" i="1" a="1"/>
  <c r="AH306" i="1" s="1"/>
  <c r="C159" i="4" s="1"/>
  <c r="AG306" i="1" a="1"/>
  <c r="AG306" i="1" s="1"/>
  <c r="AF306" i="1" a="1"/>
  <c r="AF306" i="1" s="1"/>
  <c r="B159" i="4" s="1"/>
  <c r="AE306" i="1" a="1"/>
  <c r="AE306" i="1" s="1"/>
  <c r="D289" i="3" s="1"/>
  <c r="AD306" i="1" a="1"/>
  <c r="AD306" i="1" s="1"/>
  <c r="C289" i="3" s="1"/>
  <c r="AC306" i="1" a="1"/>
  <c r="AC306" i="1" s="1"/>
  <c r="AB306" i="1" a="1"/>
  <c r="AB306" i="1" s="1"/>
  <c r="B289" i="3" s="1"/>
  <c r="AM305" i="1" a="1"/>
  <c r="AM305" i="1" s="1"/>
  <c r="AL305" i="1" a="1"/>
  <c r="AL305" i="1" s="1"/>
  <c r="AK305" i="1" a="1"/>
  <c r="AK305" i="1" s="1"/>
  <c r="AJ305" i="1" a="1"/>
  <c r="AJ305" i="1" s="1"/>
  <c r="AI305" i="1" a="1"/>
  <c r="AI305" i="1" s="1"/>
  <c r="D158" i="4" s="1"/>
  <c r="AH305" i="1" a="1"/>
  <c r="AH305" i="1" s="1"/>
  <c r="C158" i="4" s="1"/>
  <c r="AG305" i="1" a="1"/>
  <c r="AG305" i="1" s="1"/>
  <c r="AF305" i="1" a="1"/>
  <c r="AF305" i="1" s="1"/>
  <c r="B158" i="4" s="1"/>
  <c r="AE305" i="1" a="1"/>
  <c r="AE305" i="1" s="1"/>
  <c r="D288" i="3" s="1"/>
  <c r="AD305" i="1" a="1"/>
  <c r="AD305" i="1" s="1"/>
  <c r="C288" i="3" s="1"/>
  <c r="AC305" i="1" a="1"/>
  <c r="AC305" i="1" s="1"/>
  <c r="AB305" i="1" a="1"/>
  <c r="AB305" i="1" s="1"/>
  <c r="B288" i="3" s="1"/>
  <c r="AM304" i="1" a="1"/>
  <c r="AM304" i="1" s="1"/>
  <c r="AL304" i="1" a="1"/>
  <c r="AL304" i="1" s="1"/>
  <c r="AK304" i="1" a="1"/>
  <c r="AK304" i="1" s="1"/>
  <c r="AJ304" i="1" a="1"/>
  <c r="AJ304" i="1" s="1"/>
  <c r="AI304" i="1" a="1"/>
  <c r="AI304" i="1" s="1"/>
  <c r="D157" i="4" s="1"/>
  <c r="AH304" i="1" a="1"/>
  <c r="AH304" i="1" s="1"/>
  <c r="C157" i="4" s="1"/>
  <c r="AG304" i="1" a="1"/>
  <c r="AG304" i="1" s="1"/>
  <c r="AF304" i="1" a="1"/>
  <c r="AF304" i="1" s="1"/>
  <c r="B157" i="4" s="1"/>
  <c r="AE304" i="1" a="1"/>
  <c r="AE304" i="1" s="1"/>
  <c r="D287" i="3" s="1"/>
  <c r="AD304" i="1" a="1"/>
  <c r="AD304" i="1" s="1"/>
  <c r="C287" i="3" s="1"/>
  <c r="AC304" i="1" a="1"/>
  <c r="AC304" i="1" s="1"/>
  <c r="AB304" i="1" a="1"/>
  <c r="AB304" i="1" s="1"/>
  <c r="B287" i="3" s="1"/>
  <c r="AM303" i="1" a="1"/>
  <c r="AM303" i="1" s="1"/>
  <c r="AL303" i="1" a="1"/>
  <c r="AL303" i="1" s="1"/>
  <c r="AK303" i="1" a="1"/>
  <c r="AK303" i="1" s="1"/>
  <c r="AJ303" i="1" a="1"/>
  <c r="AJ303" i="1" s="1"/>
  <c r="AI303" i="1" a="1"/>
  <c r="AI303" i="1" s="1"/>
  <c r="D156" i="4" s="1"/>
  <c r="AH303" i="1" a="1"/>
  <c r="AH303" i="1" s="1"/>
  <c r="C156" i="4" s="1"/>
  <c r="AG303" i="1" a="1"/>
  <c r="AG303" i="1" s="1"/>
  <c r="AF303" i="1" a="1"/>
  <c r="AF303" i="1" s="1"/>
  <c r="B156" i="4" s="1"/>
  <c r="AE303" i="1" a="1"/>
  <c r="AE303" i="1" s="1"/>
  <c r="D286" i="3" s="1"/>
  <c r="AD303" i="1" a="1"/>
  <c r="AD303" i="1" s="1"/>
  <c r="C286" i="3" s="1"/>
  <c r="AC303" i="1" a="1"/>
  <c r="AC303" i="1" s="1"/>
  <c r="AB303" i="1" a="1"/>
  <c r="AB303" i="1" s="1"/>
  <c r="B286" i="3" s="1"/>
  <c r="AM302" i="1" a="1"/>
  <c r="AM302" i="1" s="1"/>
  <c r="AL302" i="1" a="1"/>
  <c r="AL302" i="1" s="1"/>
  <c r="AK302" i="1" a="1"/>
  <c r="AK302" i="1" s="1"/>
  <c r="AJ302" i="1" a="1"/>
  <c r="AJ302" i="1" s="1"/>
  <c r="AI302" i="1" a="1"/>
  <c r="AI302" i="1" s="1"/>
  <c r="D155" i="4" s="1"/>
  <c r="AH302" i="1" a="1"/>
  <c r="AH302" i="1" s="1"/>
  <c r="C155" i="4" s="1"/>
  <c r="AG302" i="1" a="1"/>
  <c r="AG302" i="1" s="1"/>
  <c r="AF302" i="1" a="1"/>
  <c r="AF302" i="1" s="1"/>
  <c r="B155" i="4" s="1"/>
  <c r="AE302" i="1" a="1"/>
  <c r="AE302" i="1" s="1"/>
  <c r="D285" i="3" s="1"/>
  <c r="AD302" i="1" a="1"/>
  <c r="AD302" i="1" s="1"/>
  <c r="C285" i="3" s="1"/>
  <c r="AC302" i="1" a="1"/>
  <c r="AC302" i="1" s="1"/>
  <c r="AB302" i="1" a="1"/>
  <c r="AB302" i="1" s="1"/>
  <c r="B285" i="3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 s="1"/>
  <c r="AF299" i="1" a="1"/>
  <c r="AF299" i="1" s="1"/>
  <c r="AE299" i="1" a="1"/>
  <c r="AE299" i="1" s="1"/>
  <c r="D279" i="3" s="1"/>
  <c r="AD299" i="1" a="1"/>
  <c r="AD299" i="1" s="1"/>
  <c r="C279" i="3" s="1"/>
  <c r="AC299" i="1" a="1"/>
  <c r="AC299" i="1" s="1"/>
  <c r="AB299" i="1" a="1"/>
  <c r="AB299" i="1" s="1"/>
  <c r="B279" i="3" s="1"/>
  <c r="AM298" i="1" a="1"/>
  <c r="AM298" i="1" s="1"/>
  <c r="AL298" i="1" a="1"/>
  <c r="AL298" i="1" s="1"/>
  <c r="AK298" i="1" a="1"/>
  <c r="AK298" i="1" s="1"/>
  <c r="AJ298" i="1" a="1"/>
  <c r="AJ298" i="1" s="1"/>
  <c r="AI298" i="1" a="1"/>
  <c r="AI298" i="1" s="1"/>
  <c r="AH298" i="1" a="1"/>
  <c r="AH298" i="1" s="1"/>
  <c r="AG298" i="1" a="1"/>
  <c r="AG298" i="1" s="1"/>
  <c r="AF298" i="1" a="1"/>
  <c r="AF298" i="1" s="1"/>
  <c r="AE298" i="1" a="1"/>
  <c r="AE298" i="1" s="1"/>
  <c r="D278" i="3" s="1"/>
  <c r="AD298" i="1" a="1"/>
  <c r="AD298" i="1" s="1"/>
  <c r="C278" i="3" s="1"/>
  <c r="AC298" i="1" a="1"/>
  <c r="AC298" i="1" s="1"/>
  <c r="AB298" i="1" a="1"/>
  <c r="AB298" i="1" s="1"/>
  <c r="B278" i="3" s="1"/>
  <c r="AM297" i="1" a="1"/>
  <c r="AM297" i="1" s="1"/>
  <c r="AL297" i="1" a="1"/>
  <c r="AL297" i="1" s="1"/>
  <c r="AK297" i="1" a="1"/>
  <c r="AK297" i="1" s="1"/>
  <c r="AJ297" i="1" a="1"/>
  <c r="AJ297" i="1" s="1"/>
  <c r="AI297" i="1" a="1"/>
  <c r="AI297" i="1" s="1"/>
  <c r="AH297" i="1" a="1"/>
  <c r="AH297" i="1" s="1"/>
  <c r="AG297" i="1" a="1"/>
  <c r="AG297" i="1" s="1"/>
  <c r="AF297" i="1" a="1"/>
  <c r="AF297" i="1" s="1"/>
  <c r="AE297" i="1" a="1"/>
  <c r="AE297" i="1" s="1"/>
  <c r="D277" i="3" s="1"/>
  <c r="AD297" i="1" a="1"/>
  <c r="AD297" i="1" s="1"/>
  <c r="C277" i="3" s="1"/>
  <c r="AC297" i="1" a="1"/>
  <c r="AC297" i="1" s="1"/>
  <c r="AB297" i="1" a="1"/>
  <c r="AB297" i="1" s="1"/>
  <c r="B277" i="3" s="1"/>
  <c r="AM296" i="1" a="1"/>
  <c r="AM296" i="1" s="1"/>
  <c r="AL296" i="1" a="1"/>
  <c r="AL296" i="1" s="1"/>
  <c r="AK296" i="1" a="1"/>
  <c r="AK296" i="1" s="1"/>
  <c r="AJ296" i="1" a="1"/>
  <c r="AJ296" i="1" s="1"/>
  <c r="AI296" i="1" a="1"/>
  <c r="AI296" i="1" s="1"/>
  <c r="AH296" i="1" a="1"/>
  <c r="AH296" i="1" s="1"/>
  <c r="AG296" i="1" a="1"/>
  <c r="AG296" i="1" s="1"/>
  <c r="AF296" i="1" a="1"/>
  <c r="AF296" i="1" s="1"/>
  <c r="AE296" i="1" a="1"/>
  <c r="AE296" i="1" s="1"/>
  <c r="D276" i="3" s="1"/>
  <c r="AD296" i="1" a="1"/>
  <c r="AD296" i="1" s="1"/>
  <c r="C276" i="3" s="1"/>
  <c r="AC296" i="1" a="1"/>
  <c r="AC296" i="1" s="1"/>
  <c r="AB296" i="1" a="1"/>
  <c r="AB296" i="1" s="1"/>
  <c r="B276" i="3" s="1"/>
  <c r="AM295" i="1" a="1"/>
  <c r="AM295" i="1" s="1"/>
  <c r="AL295" i="1" a="1"/>
  <c r="AL295" i="1" s="1"/>
  <c r="AK295" i="1" a="1"/>
  <c r="AK295" i="1" s="1"/>
  <c r="AJ295" i="1" a="1"/>
  <c r="AJ295" i="1" s="1"/>
  <c r="AI295" i="1" a="1"/>
  <c r="AI295" i="1" s="1"/>
  <c r="AH295" i="1" a="1"/>
  <c r="AH295" i="1" s="1"/>
  <c r="AG295" i="1" a="1"/>
  <c r="AG295" i="1" s="1"/>
  <c r="AF295" i="1" a="1"/>
  <c r="AF295" i="1" s="1"/>
  <c r="AE295" i="1" a="1"/>
  <c r="AE295" i="1" s="1"/>
  <c r="D275" i="3" s="1"/>
  <c r="AD295" i="1" a="1"/>
  <c r="AD295" i="1" s="1"/>
  <c r="C275" i="3" s="1"/>
  <c r="AC295" i="1" a="1"/>
  <c r="AC295" i="1" s="1"/>
  <c r="AB295" i="1" a="1"/>
  <c r="AB295" i="1" s="1"/>
  <c r="B275" i="3" s="1"/>
  <c r="AM294" i="1" a="1"/>
  <c r="AM294" i="1" s="1"/>
  <c r="AL294" i="1" a="1"/>
  <c r="AL294" i="1" s="1"/>
  <c r="AK294" i="1" a="1"/>
  <c r="AK294" i="1" s="1"/>
  <c r="AJ294" i="1" a="1"/>
  <c r="AJ294" i="1" s="1"/>
  <c r="AI294" i="1" a="1"/>
  <c r="AI294" i="1" s="1"/>
  <c r="AH294" i="1" a="1"/>
  <c r="AH294" i="1" s="1"/>
  <c r="AG294" i="1" a="1"/>
  <c r="AG294" i="1" s="1"/>
  <c r="AF294" i="1" a="1"/>
  <c r="AF294" i="1" s="1"/>
  <c r="AE294" i="1" a="1"/>
  <c r="AE294" i="1" s="1"/>
  <c r="D274" i="3" s="1"/>
  <c r="AD294" i="1" a="1"/>
  <c r="AD294" i="1" s="1"/>
  <c r="C274" i="3" s="1"/>
  <c r="AC294" i="1" a="1"/>
  <c r="AC294" i="1" s="1"/>
  <c r="AB294" i="1" a="1"/>
  <c r="AB294" i="1" s="1"/>
  <c r="B274" i="3" s="1"/>
  <c r="AM293" i="1" a="1"/>
  <c r="AM293" i="1" s="1"/>
  <c r="AL293" i="1" a="1"/>
  <c r="AL293" i="1" s="1"/>
  <c r="AK293" i="1" a="1"/>
  <c r="AK293" i="1" s="1"/>
  <c r="AJ293" i="1" a="1"/>
  <c r="AJ293" i="1" s="1"/>
  <c r="AI293" i="1" a="1"/>
  <c r="AI293" i="1" s="1"/>
  <c r="AH293" i="1" a="1"/>
  <c r="AH293" i="1" s="1"/>
  <c r="AG293" i="1" a="1"/>
  <c r="AG293" i="1" s="1"/>
  <c r="AF293" i="1" a="1"/>
  <c r="AF293" i="1" s="1"/>
  <c r="AE293" i="1" a="1"/>
  <c r="AE293" i="1" s="1"/>
  <c r="D273" i="3" s="1"/>
  <c r="AD293" i="1" a="1"/>
  <c r="AD293" i="1" s="1"/>
  <c r="C273" i="3" s="1"/>
  <c r="AC293" i="1" a="1"/>
  <c r="AC293" i="1" s="1"/>
  <c r="AB293" i="1" a="1"/>
  <c r="AB293" i="1" s="1"/>
  <c r="B273" i="3" s="1"/>
  <c r="AM292" i="1" a="1"/>
  <c r="AM292" i="1" s="1"/>
  <c r="AL292" i="1" a="1"/>
  <c r="AL292" i="1" s="1"/>
  <c r="AK292" i="1" a="1"/>
  <c r="AK292" i="1" s="1"/>
  <c r="AJ292" i="1" a="1"/>
  <c r="AJ292" i="1" s="1"/>
  <c r="AI292" i="1" a="1"/>
  <c r="AI292" i="1" s="1"/>
  <c r="AH292" i="1" a="1"/>
  <c r="AH292" i="1" s="1"/>
  <c r="AG292" i="1" a="1"/>
  <c r="AG292" i="1" s="1"/>
  <c r="AF292" i="1" a="1"/>
  <c r="AF292" i="1" s="1"/>
  <c r="AE292" i="1" a="1"/>
  <c r="AE292" i="1" s="1"/>
  <c r="D272" i="3" s="1"/>
  <c r="AD292" i="1" a="1"/>
  <c r="AD292" i="1" s="1"/>
  <c r="C272" i="3" s="1"/>
  <c r="AC292" i="1" a="1"/>
  <c r="AC292" i="1" s="1"/>
  <c r="AB292" i="1" a="1"/>
  <c r="AB292" i="1" s="1"/>
  <c r="B272" i="3" s="1"/>
  <c r="AM275" i="1" a="1"/>
  <c r="AM275" i="1" s="1"/>
  <c r="D149" i="4" s="1"/>
  <c r="AL275" i="1" a="1"/>
  <c r="AL275" i="1" s="1"/>
  <c r="C149" i="4" s="1"/>
  <c r="AK275" i="1" a="1"/>
  <c r="AK275" i="1" s="1"/>
  <c r="AJ275" i="1" a="1"/>
  <c r="AJ275" i="1" s="1"/>
  <c r="B149" i="4" s="1"/>
  <c r="AI275" i="1" a="1"/>
  <c r="AI275" i="1" s="1"/>
  <c r="D136" i="4" s="1"/>
  <c r="AH275" i="1" a="1"/>
  <c r="AH275" i="1" s="1"/>
  <c r="C136" i="4" s="1"/>
  <c r="AG275" i="1" a="1"/>
  <c r="AG275" i="1" s="1"/>
  <c r="AF275" i="1" a="1"/>
  <c r="AF275" i="1" s="1"/>
  <c r="B136" i="4" s="1"/>
  <c r="AE275" i="1" a="1"/>
  <c r="AE275" i="1" s="1"/>
  <c r="D266" i="3" s="1"/>
  <c r="AD275" i="1" a="1"/>
  <c r="AD275" i="1" s="1"/>
  <c r="C266" i="3" s="1"/>
  <c r="AC275" i="1" a="1"/>
  <c r="AC275" i="1" s="1"/>
  <c r="AB275" i="1" a="1"/>
  <c r="AB275" i="1" s="1"/>
  <c r="B266" i="3" s="1"/>
  <c r="AM274" i="1" a="1"/>
  <c r="AM274" i="1" s="1"/>
  <c r="D148" i="4" s="1"/>
  <c r="AL274" i="1" a="1"/>
  <c r="AL274" i="1" s="1"/>
  <c r="C148" i="4" s="1"/>
  <c r="AK274" i="1" a="1"/>
  <c r="AK274" i="1" s="1"/>
  <c r="AJ274" i="1" a="1"/>
  <c r="AJ274" i="1" s="1"/>
  <c r="B148" i="4" s="1"/>
  <c r="AI274" i="1" a="1"/>
  <c r="AI274" i="1" s="1"/>
  <c r="D135" i="4" s="1"/>
  <c r="AH274" i="1" a="1"/>
  <c r="AH274" i="1" s="1"/>
  <c r="C135" i="4" s="1"/>
  <c r="AG274" i="1" a="1"/>
  <c r="AG274" i="1" s="1"/>
  <c r="AF274" i="1" a="1"/>
  <c r="AF274" i="1" s="1"/>
  <c r="B135" i="4" s="1"/>
  <c r="AE274" i="1" a="1"/>
  <c r="AE274" i="1" s="1"/>
  <c r="D265" i="3" s="1"/>
  <c r="AD274" i="1" a="1"/>
  <c r="AD274" i="1" s="1"/>
  <c r="C265" i="3" s="1"/>
  <c r="AC274" i="1" a="1"/>
  <c r="AC274" i="1" s="1"/>
  <c r="AB274" i="1" a="1"/>
  <c r="AB274" i="1" s="1"/>
  <c r="B265" i="3" s="1"/>
  <c r="AM273" i="1" a="1"/>
  <c r="AM273" i="1" s="1"/>
  <c r="D147" i="4" s="1"/>
  <c r="AL273" i="1" a="1"/>
  <c r="AL273" i="1" s="1"/>
  <c r="C147" i="4" s="1"/>
  <c r="AK273" i="1" a="1"/>
  <c r="AK273" i="1" s="1"/>
  <c r="AJ273" i="1" a="1"/>
  <c r="AJ273" i="1" s="1"/>
  <c r="B147" i="4" s="1"/>
  <c r="AI273" i="1" a="1"/>
  <c r="AI273" i="1" s="1"/>
  <c r="D134" i="4" s="1"/>
  <c r="AH273" i="1" a="1"/>
  <c r="AH273" i="1" s="1"/>
  <c r="C134" i="4" s="1"/>
  <c r="AG273" i="1" a="1"/>
  <c r="AG273" i="1" s="1"/>
  <c r="AF273" i="1" a="1"/>
  <c r="AF273" i="1" s="1"/>
  <c r="B134" i="4" s="1"/>
  <c r="AE273" i="1" a="1"/>
  <c r="AE273" i="1" s="1"/>
  <c r="D264" i="3" s="1"/>
  <c r="AD273" i="1" a="1"/>
  <c r="AD273" i="1" s="1"/>
  <c r="C264" i="3" s="1"/>
  <c r="AC273" i="1" a="1"/>
  <c r="AC273" i="1" s="1"/>
  <c r="AB273" i="1" a="1"/>
  <c r="AB273" i="1" s="1"/>
  <c r="B264" i="3" s="1"/>
  <c r="AM272" i="1" a="1"/>
  <c r="AM272" i="1" s="1"/>
  <c r="D146" i="4" s="1"/>
  <c r="AL272" i="1" a="1"/>
  <c r="AL272" i="1" s="1"/>
  <c r="C146" i="4" s="1"/>
  <c r="AK272" i="1" a="1"/>
  <c r="AK272" i="1" s="1"/>
  <c r="AJ272" i="1" a="1"/>
  <c r="AJ272" i="1" s="1"/>
  <c r="B146" i="4" s="1"/>
  <c r="AI272" i="1" a="1"/>
  <c r="AI272" i="1" s="1"/>
  <c r="D133" i="4" s="1"/>
  <c r="AH272" i="1" a="1"/>
  <c r="AH272" i="1" s="1"/>
  <c r="C133" i="4" s="1"/>
  <c r="AG272" i="1" a="1"/>
  <c r="AG272" i="1" s="1"/>
  <c r="AF272" i="1" a="1"/>
  <c r="AF272" i="1" s="1"/>
  <c r="B133" i="4" s="1"/>
  <c r="AE272" i="1" a="1"/>
  <c r="AE272" i="1" s="1"/>
  <c r="D263" i="3" s="1"/>
  <c r="AD272" i="1" a="1"/>
  <c r="AD272" i="1" s="1"/>
  <c r="C263" i="3" s="1"/>
  <c r="AC272" i="1" a="1"/>
  <c r="AC272" i="1" s="1"/>
  <c r="AB272" i="1" a="1"/>
  <c r="AB272" i="1" s="1"/>
  <c r="B263" i="3" s="1"/>
  <c r="AM271" i="1" a="1"/>
  <c r="AM271" i="1" s="1"/>
  <c r="D145" i="4" s="1"/>
  <c r="AL271" i="1" a="1"/>
  <c r="AL271" i="1" s="1"/>
  <c r="C145" i="4" s="1"/>
  <c r="AK271" i="1" a="1"/>
  <c r="AK271" i="1" s="1"/>
  <c r="AJ271" i="1" a="1"/>
  <c r="AJ271" i="1" s="1"/>
  <c r="B145" i="4" s="1"/>
  <c r="AI271" i="1" a="1"/>
  <c r="AI271" i="1" s="1"/>
  <c r="D132" i="4" s="1"/>
  <c r="AH271" i="1" a="1"/>
  <c r="AH271" i="1" s="1"/>
  <c r="C132" i="4" s="1"/>
  <c r="AG271" i="1" a="1"/>
  <c r="AG271" i="1" s="1"/>
  <c r="AF271" i="1" a="1"/>
  <c r="AF271" i="1" s="1"/>
  <c r="B132" i="4" s="1"/>
  <c r="AE271" i="1" a="1"/>
  <c r="AE271" i="1" s="1"/>
  <c r="D262" i="3" s="1"/>
  <c r="AD271" i="1" a="1"/>
  <c r="AD271" i="1" s="1"/>
  <c r="C262" i="3" s="1"/>
  <c r="AC271" i="1" a="1"/>
  <c r="AC271" i="1" s="1"/>
  <c r="AB271" i="1" a="1"/>
  <c r="AB271" i="1" s="1"/>
  <c r="B262" i="3" s="1"/>
  <c r="AM270" i="1" a="1"/>
  <c r="AM270" i="1" s="1"/>
  <c r="D144" i="4" s="1"/>
  <c r="AL270" i="1" a="1"/>
  <c r="AL270" i="1" s="1"/>
  <c r="C144" i="4" s="1"/>
  <c r="AK270" i="1" a="1"/>
  <c r="AK270" i="1" s="1"/>
  <c r="AJ270" i="1" a="1"/>
  <c r="AJ270" i="1" s="1"/>
  <c r="B144" i="4" s="1"/>
  <c r="AI270" i="1" a="1"/>
  <c r="AI270" i="1" s="1"/>
  <c r="D131" i="4" s="1"/>
  <c r="AH270" i="1" a="1"/>
  <c r="AH270" i="1" s="1"/>
  <c r="C131" i="4" s="1"/>
  <c r="AG270" i="1" a="1"/>
  <c r="AG270" i="1" s="1"/>
  <c r="AF270" i="1" a="1"/>
  <c r="AF270" i="1" s="1"/>
  <c r="B131" i="4" s="1"/>
  <c r="AE270" i="1" a="1"/>
  <c r="AE270" i="1" s="1"/>
  <c r="D261" i="3" s="1"/>
  <c r="AD270" i="1" a="1"/>
  <c r="AD270" i="1" s="1"/>
  <c r="C261" i="3" s="1"/>
  <c r="AC270" i="1" a="1"/>
  <c r="AC270" i="1" s="1"/>
  <c r="AB270" i="1" a="1"/>
  <c r="AB270" i="1" s="1"/>
  <c r="B261" i="3" s="1"/>
  <c r="AM269" i="1" a="1"/>
  <c r="AM269" i="1" s="1"/>
  <c r="D143" i="4" s="1"/>
  <c r="AL269" i="1" a="1"/>
  <c r="AL269" i="1" s="1"/>
  <c r="C143" i="4" s="1"/>
  <c r="AK269" i="1" a="1"/>
  <c r="AK269" i="1" s="1"/>
  <c r="AJ269" i="1" a="1"/>
  <c r="AJ269" i="1" s="1"/>
  <c r="B143" i="4" s="1"/>
  <c r="AI269" i="1" a="1"/>
  <c r="AI269" i="1" s="1"/>
  <c r="D130" i="4" s="1"/>
  <c r="AH269" i="1" a="1"/>
  <c r="AH269" i="1" s="1"/>
  <c r="C130" i="4" s="1"/>
  <c r="AG269" i="1" a="1"/>
  <c r="AG269" i="1" s="1"/>
  <c r="AF269" i="1" a="1"/>
  <c r="AF269" i="1" s="1"/>
  <c r="B130" i="4" s="1"/>
  <c r="AE269" i="1" a="1"/>
  <c r="AE269" i="1" s="1"/>
  <c r="D260" i="3" s="1"/>
  <c r="AD269" i="1" a="1"/>
  <c r="AD269" i="1" s="1"/>
  <c r="C260" i="3" s="1"/>
  <c r="AC269" i="1" a="1"/>
  <c r="AC269" i="1" s="1"/>
  <c r="AB269" i="1" a="1"/>
  <c r="AB269" i="1" s="1"/>
  <c r="B260" i="3" s="1"/>
  <c r="AM268" i="1" a="1"/>
  <c r="AM268" i="1" s="1"/>
  <c r="D142" i="4" s="1"/>
  <c r="AL268" i="1" a="1"/>
  <c r="AL268" i="1" s="1"/>
  <c r="C142" i="4" s="1"/>
  <c r="AK268" i="1" a="1"/>
  <c r="AK268" i="1" s="1"/>
  <c r="AJ268" i="1" a="1"/>
  <c r="AJ268" i="1" s="1"/>
  <c r="B142" i="4" s="1"/>
  <c r="AI268" i="1" a="1"/>
  <c r="AI268" i="1" s="1"/>
  <c r="D129" i="4" s="1"/>
  <c r="AH268" i="1" a="1"/>
  <c r="AH268" i="1" s="1"/>
  <c r="C129" i="4" s="1"/>
  <c r="AG268" i="1" a="1"/>
  <c r="AG268" i="1" s="1"/>
  <c r="AF268" i="1" a="1"/>
  <c r="AF268" i="1" s="1"/>
  <c r="B129" i="4" s="1"/>
  <c r="AE268" i="1" a="1"/>
  <c r="AE268" i="1" s="1"/>
  <c r="D259" i="3" s="1"/>
  <c r="AD268" i="1" a="1"/>
  <c r="AD268" i="1" s="1"/>
  <c r="C259" i="3" s="1"/>
  <c r="AC268" i="1" a="1"/>
  <c r="AC268" i="1" s="1"/>
  <c r="AB268" i="1" a="1"/>
  <c r="AB268" i="1" s="1"/>
  <c r="B259" i="3" s="1"/>
  <c r="AM249" i="1" a="1"/>
  <c r="AM249" i="1" s="1"/>
  <c r="AL249" i="1" a="1"/>
  <c r="AL249" i="1" s="1"/>
  <c r="AK249" i="1" a="1"/>
  <c r="AK249" i="1" s="1"/>
  <c r="AJ249" i="1" a="1"/>
  <c r="AJ249" i="1" s="1"/>
  <c r="AI249" i="1" a="1"/>
  <c r="AI249" i="1" s="1"/>
  <c r="D123" i="4" s="1"/>
  <c r="AH249" i="1" a="1"/>
  <c r="AH249" i="1" s="1"/>
  <c r="C123" i="4" s="1"/>
  <c r="AG249" i="1" a="1"/>
  <c r="AG249" i="1" s="1"/>
  <c r="AF249" i="1" a="1"/>
  <c r="AF249" i="1" s="1"/>
  <c r="B123" i="4" s="1"/>
  <c r="AE249" i="1" a="1"/>
  <c r="AE249" i="1" s="1"/>
  <c r="D253" i="3" s="1"/>
  <c r="AD249" i="1" a="1"/>
  <c r="AD249" i="1" s="1"/>
  <c r="C253" i="3" s="1"/>
  <c r="AC249" i="1" a="1"/>
  <c r="AC249" i="1" s="1"/>
  <c r="AB249" i="1" a="1"/>
  <c r="AB249" i="1" s="1"/>
  <c r="B253" i="3" s="1"/>
  <c r="AM248" i="1" a="1"/>
  <c r="AM248" i="1" s="1"/>
  <c r="AL248" i="1" a="1"/>
  <c r="AL248" i="1" s="1"/>
  <c r="AK248" i="1" a="1"/>
  <c r="AK248" i="1" s="1"/>
  <c r="AJ248" i="1" a="1"/>
  <c r="AJ248" i="1" s="1"/>
  <c r="AI248" i="1" a="1"/>
  <c r="AI248" i="1" s="1"/>
  <c r="D122" i="4" s="1"/>
  <c r="AH248" i="1" a="1"/>
  <c r="AH248" i="1" s="1"/>
  <c r="C122" i="4" s="1"/>
  <c r="AG248" i="1" a="1"/>
  <c r="AG248" i="1" s="1"/>
  <c r="AF248" i="1" a="1"/>
  <c r="AF248" i="1" s="1"/>
  <c r="B122" i="4" s="1"/>
  <c r="AE248" i="1" a="1"/>
  <c r="AE248" i="1" s="1"/>
  <c r="D252" i="3" s="1"/>
  <c r="AD248" i="1" a="1"/>
  <c r="AD248" i="1" s="1"/>
  <c r="C252" i="3" s="1"/>
  <c r="AC248" i="1" a="1"/>
  <c r="AC248" i="1" s="1"/>
  <c r="AB248" i="1" a="1"/>
  <c r="AB248" i="1" s="1"/>
  <c r="B252" i="3" s="1"/>
  <c r="AM247" i="1" a="1"/>
  <c r="AM247" i="1" s="1"/>
  <c r="AL247" i="1" a="1"/>
  <c r="AL247" i="1" s="1"/>
  <c r="AK247" i="1" a="1"/>
  <c r="AK247" i="1" s="1"/>
  <c r="AJ247" i="1" a="1"/>
  <c r="AJ247" i="1" s="1"/>
  <c r="AI247" i="1" a="1"/>
  <c r="AI247" i="1" s="1"/>
  <c r="D121" i="4" s="1"/>
  <c r="AH247" i="1" a="1"/>
  <c r="AH247" i="1" s="1"/>
  <c r="C121" i="4" s="1"/>
  <c r="AG247" i="1" a="1"/>
  <c r="AG247" i="1" s="1"/>
  <c r="AF247" i="1" a="1"/>
  <c r="AF247" i="1" s="1"/>
  <c r="B121" i="4" s="1"/>
  <c r="AE247" i="1" a="1"/>
  <c r="AE247" i="1" s="1"/>
  <c r="D251" i="3" s="1"/>
  <c r="AD247" i="1" a="1"/>
  <c r="AD247" i="1" s="1"/>
  <c r="C251" i="3" s="1"/>
  <c r="AC247" i="1" a="1"/>
  <c r="AC247" i="1" s="1"/>
  <c r="AB247" i="1" a="1"/>
  <c r="AB247" i="1" s="1"/>
  <c r="B251" i="3" s="1"/>
  <c r="AM246" i="1" a="1"/>
  <c r="AM246" i="1" s="1"/>
  <c r="AL246" i="1" a="1"/>
  <c r="AL246" i="1" s="1"/>
  <c r="AK246" i="1" a="1"/>
  <c r="AK246" i="1" s="1"/>
  <c r="AJ246" i="1" a="1"/>
  <c r="AJ246" i="1" s="1"/>
  <c r="AI246" i="1" a="1"/>
  <c r="AI246" i="1" s="1"/>
  <c r="D120" i="4" s="1"/>
  <c r="AH246" i="1" a="1"/>
  <c r="AH246" i="1" s="1"/>
  <c r="C120" i="4" s="1"/>
  <c r="AG246" i="1" a="1"/>
  <c r="AG246" i="1" s="1"/>
  <c r="AF246" i="1" a="1"/>
  <c r="AF246" i="1" s="1"/>
  <c r="B120" i="4" s="1"/>
  <c r="AE246" i="1" a="1"/>
  <c r="AE246" i="1" s="1"/>
  <c r="D250" i="3" s="1"/>
  <c r="AD246" i="1" a="1"/>
  <c r="AD246" i="1" s="1"/>
  <c r="C250" i="3" s="1"/>
  <c r="AC246" i="1" a="1"/>
  <c r="AC246" i="1" s="1"/>
  <c r="AB246" i="1" a="1"/>
  <c r="AB246" i="1" s="1"/>
  <c r="B250" i="3" s="1"/>
  <c r="AM245" i="1" a="1"/>
  <c r="AM245" i="1" s="1"/>
  <c r="AL245" i="1" a="1"/>
  <c r="AL245" i="1" s="1"/>
  <c r="AK245" i="1" a="1"/>
  <c r="AK245" i="1" s="1"/>
  <c r="AJ245" i="1" a="1"/>
  <c r="AJ245" i="1" s="1"/>
  <c r="AI245" i="1" a="1"/>
  <c r="AI245" i="1" s="1"/>
  <c r="D119" i="4" s="1"/>
  <c r="AH245" i="1" a="1"/>
  <c r="AH245" i="1" s="1"/>
  <c r="C119" i="4" s="1"/>
  <c r="AG245" i="1" a="1"/>
  <c r="AG245" i="1" s="1"/>
  <c r="AF245" i="1" a="1"/>
  <c r="AF245" i="1" s="1"/>
  <c r="B119" i="4" s="1"/>
  <c r="AE245" i="1" a="1"/>
  <c r="AE245" i="1" s="1"/>
  <c r="D249" i="3" s="1"/>
  <c r="AD245" i="1" a="1"/>
  <c r="AD245" i="1" s="1"/>
  <c r="C249" i="3" s="1"/>
  <c r="AC245" i="1" a="1"/>
  <c r="AC245" i="1" s="1"/>
  <c r="AB245" i="1" a="1"/>
  <c r="AB245" i="1" s="1"/>
  <c r="B249" i="3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D118" i="4" s="1"/>
  <c r="AH244" i="1" a="1"/>
  <c r="AH244" i="1" s="1"/>
  <c r="C118" i="4" s="1"/>
  <c r="AG244" i="1" a="1"/>
  <c r="AG244" i="1" s="1"/>
  <c r="AF244" i="1" a="1"/>
  <c r="AF244" i="1" s="1"/>
  <c r="B118" i="4" s="1"/>
  <c r="AE244" i="1" a="1"/>
  <c r="AE244" i="1" s="1"/>
  <c r="D248" i="3" s="1"/>
  <c r="AD244" i="1" a="1"/>
  <c r="AD244" i="1" s="1"/>
  <c r="C248" i="3" s="1"/>
  <c r="AC244" i="1" a="1"/>
  <c r="AC244" i="1" s="1"/>
  <c r="AB244" i="1" a="1"/>
  <c r="AB244" i="1" s="1"/>
  <c r="B248" i="3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D117" i="4" s="1"/>
  <c r="AH243" i="1" a="1"/>
  <c r="AH243" i="1" s="1"/>
  <c r="C117" i="4" s="1"/>
  <c r="AG243" i="1" a="1"/>
  <c r="AG243" i="1" s="1"/>
  <c r="AF243" i="1" a="1"/>
  <c r="AF243" i="1" s="1"/>
  <c r="B117" i="4" s="1"/>
  <c r="AE243" i="1" a="1"/>
  <c r="AE243" i="1" s="1"/>
  <c r="D247" i="3" s="1"/>
  <c r="AD243" i="1" a="1"/>
  <c r="AD243" i="1" s="1"/>
  <c r="C247" i="3" s="1"/>
  <c r="AC243" i="1" a="1"/>
  <c r="AC243" i="1" s="1"/>
  <c r="AB243" i="1" a="1"/>
  <c r="AB243" i="1" s="1"/>
  <c r="B247" i="3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D116" i="4" s="1"/>
  <c r="AH242" i="1" a="1"/>
  <c r="AH242" i="1" s="1"/>
  <c r="C116" i="4" s="1"/>
  <c r="AG242" i="1" a="1"/>
  <c r="AG242" i="1" s="1"/>
  <c r="AF242" i="1" a="1"/>
  <c r="AF242" i="1" s="1"/>
  <c r="B116" i="4" s="1"/>
  <c r="AE242" i="1" a="1"/>
  <c r="AE242" i="1" s="1"/>
  <c r="D246" i="3" s="1"/>
  <c r="AD242" i="1" a="1"/>
  <c r="AD242" i="1" s="1"/>
  <c r="C246" i="3" s="1"/>
  <c r="AC242" i="1" a="1"/>
  <c r="AC242" i="1" s="1"/>
  <c r="AB242" i="1" a="1"/>
  <c r="AB242" i="1" s="1"/>
  <c r="B246" i="3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D240" i="3" s="1"/>
  <c r="AD238" i="1" a="1"/>
  <c r="AD238" i="1" s="1"/>
  <c r="C240" i="3" s="1"/>
  <c r="AC238" i="1" a="1"/>
  <c r="AC238" i="1" s="1"/>
  <c r="AB238" i="1" a="1"/>
  <c r="AB238" i="1" s="1"/>
  <c r="B240" i="3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D239" i="3" s="1"/>
  <c r="AD237" i="1" a="1"/>
  <c r="AD237" i="1" s="1"/>
  <c r="C239" i="3" s="1"/>
  <c r="AC237" i="1" a="1"/>
  <c r="AC237" i="1" s="1"/>
  <c r="AB237" i="1" a="1"/>
  <c r="AB237" i="1" s="1"/>
  <c r="B239" i="3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D238" i="3" s="1"/>
  <c r="AD236" i="1" a="1"/>
  <c r="AD236" i="1" s="1"/>
  <c r="C238" i="3" s="1"/>
  <c r="AC236" i="1" a="1"/>
  <c r="AC236" i="1" s="1"/>
  <c r="AB236" i="1" a="1"/>
  <c r="AB236" i="1" s="1"/>
  <c r="B238" i="3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D237" i="3" s="1"/>
  <c r="AD235" i="1" a="1"/>
  <c r="AD235" i="1" s="1"/>
  <c r="C237" i="3" s="1"/>
  <c r="AC235" i="1" a="1"/>
  <c r="AC235" i="1" s="1"/>
  <c r="AB235" i="1" a="1"/>
  <c r="AB235" i="1" s="1"/>
  <c r="B237" i="3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D236" i="3" s="1"/>
  <c r="AD234" i="1" a="1"/>
  <c r="AD234" i="1" s="1"/>
  <c r="C236" i="3" s="1"/>
  <c r="AC234" i="1" a="1"/>
  <c r="AC234" i="1" s="1"/>
  <c r="AB234" i="1" a="1"/>
  <c r="AB234" i="1" s="1"/>
  <c r="B236" i="3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D235" i="3" s="1"/>
  <c r="AD233" i="1" a="1"/>
  <c r="AD233" i="1" s="1"/>
  <c r="C235" i="3" s="1"/>
  <c r="AC233" i="1" a="1"/>
  <c r="AC233" i="1" s="1"/>
  <c r="AB233" i="1" a="1"/>
  <c r="AB233" i="1" s="1"/>
  <c r="B235" i="3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D234" i="3" s="1"/>
  <c r="AD232" i="1" a="1"/>
  <c r="AD232" i="1" s="1"/>
  <c r="C234" i="3" s="1"/>
  <c r="AC232" i="1" a="1"/>
  <c r="AC232" i="1" s="1"/>
  <c r="AB232" i="1" a="1"/>
  <c r="AB232" i="1" s="1"/>
  <c r="B234" i="3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 s="1"/>
  <c r="AF231" i="1" a="1"/>
  <c r="AF231" i="1" s="1"/>
  <c r="AE231" i="1" a="1"/>
  <c r="AE231" i="1" s="1"/>
  <c r="D233" i="3" s="1"/>
  <c r="AD231" i="1" a="1"/>
  <c r="AD231" i="1" s="1"/>
  <c r="C233" i="3" s="1"/>
  <c r="AC231" i="1" a="1"/>
  <c r="AC231" i="1" s="1"/>
  <c r="AB231" i="1" a="1"/>
  <c r="AB231" i="1" s="1"/>
  <c r="B233" i="3" s="1"/>
  <c r="AM228" i="1" a="1"/>
  <c r="AM228" i="1" s="1"/>
  <c r="AL228" i="1" a="1"/>
  <c r="AL228" i="1" s="1"/>
  <c r="AK228" i="1" a="1"/>
  <c r="AK228" i="1" s="1"/>
  <c r="AJ228" i="1" a="1"/>
  <c r="AJ228" i="1" s="1"/>
  <c r="AI228" i="1" a="1"/>
  <c r="AI228" i="1" s="1"/>
  <c r="AH228" i="1" a="1"/>
  <c r="AH228" i="1" s="1"/>
  <c r="AG228" i="1" a="1"/>
  <c r="AG228" i="1" s="1"/>
  <c r="AF228" i="1" a="1"/>
  <c r="AF228" i="1" s="1"/>
  <c r="AE228" i="1" a="1"/>
  <c r="AE228" i="1" s="1"/>
  <c r="D227" i="3" s="1"/>
  <c r="AD228" i="1" a="1"/>
  <c r="AD228" i="1" s="1"/>
  <c r="C227" i="3" s="1"/>
  <c r="AC228" i="1" a="1"/>
  <c r="AC228" i="1" s="1"/>
  <c r="AB228" i="1" a="1"/>
  <c r="AB228" i="1" s="1"/>
  <c r="B227" i="3" s="1"/>
  <c r="AM227" i="1" a="1"/>
  <c r="AM227" i="1" s="1"/>
  <c r="AL227" i="1" a="1"/>
  <c r="AL227" i="1" s="1"/>
  <c r="AK227" i="1" a="1"/>
  <c r="AK227" i="1" s="1"/>
  <c r="AJ227" i="1" a="1"/>
  <c r="AJ227" i="1" s="1"/>
  <c r="AI227" i="1" a="1"/>
  <c r="AI227" i="1" s="1"/>
  <c r="AH227" i="1" a="1"/>
  <c r="AH227" i="1" s="1"/>
  <c r="AG227" i="1" a="1"/>
  <c r="AG227" i="1" s="1"/>
  <c r="AF227" i="1" a="1"/>
  <c r="AF227" i="1" s="1"/>
  <c r="AE227" i="1" a="1"/>
  <c r="AE227" i="1" s="1"/>
  <c r="D226" i="3" s="1"/>
  <c r="AD227" i="1" a="1"/>
  <c r="AD227" i="1" s="1"/>
  <c r="C226" i="3" s="1"/>
  <c r="AC227" i="1" a="1"/>
  <c r="AC227" i="1" s="1"/>
  <c r="AB227" i="1" a="1"/>
  <c r="AB227" i="1" s="1"/>
  <c r="B226" i="3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D225" i="3" s="1"/>
  <c r="AD226" i="1" a="1"/>
  <c r="AD226" i="1" s="1"/>
  <c r="C225" i="3" s="1"/>
  <c r="AC226" i="1" a="1"/>
  <c r="AC226" i="1" s="1"/>
  <c r="AB226" i="1" a="1"/>
  <c r="AB226" i="1" s="1"/>
  <c r="B225" i="3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D224" i="3" s="1"/>
  <c r="AD225" i="1" a="1"/>
  <c r="AD225" i="1" s="1"/>
  <c r="C224" i="3" s="1"/>
  <c r="AC225" i="1" a="1"/>
  <c r="AC225" i="1" s="1"/>
  <c r="AB225" i="1" a="1"/>
  <c r="AB225" i="1" s="1"/>
  <c r="B224" i="3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D223" i="3" s="1"/>
  <c r="AD224" i="1" a="1"/>
  <c r="AD224" i="1" s="1"/>
  <c r="C223" i="3" s="1"/>
  <c r="AC224" i="1" a="1"/>
  <c r="AC224" i="1" s="1"/>
  <c r="AB224" i="1" a="1"/>
  <c r="AB224" i="1" s="1"/>
  <c r="B223" i="3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D222" i="3" s="1"/>
  <c r="AD223" i="1" a="1"/>
  <c r="AD223" i="1" s="1"/>
  <c r="C222" i="3" s="1"/>
  <c r="AC223" i="1" a="1"/>
  <c r="AC223" i="1" s="1"/>
  <c r="AB223" i="1" a="1"/>
  <c r="AB223" i="1" s="1"/>
  <c r="B222" i="3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D221" i="3" s="1"/>
  <c r="AD222" i="1" a="1"/>
  <c r="AD222" i="1" s="1"/>
  <c r="C221" i="3" s="1"/>
  <c r="AC222" i="1" a="1"/>
  <c r="AC222" i="1" s="1"/>
  <c r="AB222" i="1" a="1"/>
  <c r="AB222" i="1" s="1"/>
  <c r="B221" i="3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D220" i="3" s="1"/>
  <c r="AD221" i="1" a="1"/>
  <c r="AD221" i="1" s="1"/>
  <c r="C220" i="3" s="1"/>
  <c r="AC221" i="1" a="1"/>
  <c r="AC221" i="1" s="1"/>
  <c r="AB221" i="1" a="1"/>
  <c r="AB221" i="1" s="1"/>
  <c r="B220" i="3" s="1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D214" i="3" s="1"/>
  <c r="AD213" i="1" a="1"/>
  <c r="AD213" i="1" s="1"/>
  <c r="C214" i="3" s="1"/>
  <c r="AC213" i="1" a="1"/>
  <c r="AC213" i="1" s="1"/>
  <c r="AB213" i="1" a="1"/>
  <c r="AB213" i="1" s="1"/>
  <c r="B214" i="3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D213" i="3" s="1"/>
  <c r="AD212" i="1" a="1"/>
  <c r="AD212" i="1" s="1"/>
  <c r="C213" i="3" s="1"/>
  <c r="AC212" i="1" a="1"/>
  <c r="AC212" i="1" s="1"/>
  <c r="AB212" i="1" a="1"/>
  <c r="AB212" i="1" s="1"/>
  <c r="B213" i="3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D212" i="3" s="1"/>
  <c r="AD211" i="1" a="1"/>
  <c r="AD211" i="1" s="1"/>
  <c r="C212" i="3" s="1"/>
  <c r="AC211" i="1" a="1"/>
  <c r="AC211" i="1" s="1"/>
  <c r="AB211" i="1" a="1"/>
  <c r="AB211" i="1" s="1"/>
  <c r="B212" i="3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D211" i="3" s="1"/>
  <c r="AD210" i="1" a="1"/>
  <c r="AD210" i="1" s="1"/>
  <c r="C211" i="3" s="1"/>
  <c r="AC210" i="1" a="1"/>
  <c r="AC210" i="1" s="1"/>
  <c r="AB210" i="1" a="1"/>
  <c r="AB210" i="1" s="1"/>
  <c r="B211" i="3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D210" i="3" s="1"/>
  <c r="AD209" i="1" a="1"/>
  <c r="AD209" i="1" s="1"/>
  <c r="C210" i="3" s="1"/>
  <c r="AC209" i="1" a="1"/>
  <c r="AC209" i="1" s="1"/>
  <c r="AB209" i="1" a="1"/>
  <c r="AB209" i="1" s="1"/>
  <c r="B210" i="3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D209" i="3" s="1"/>
  <c r="AD208" i="1" a="1"/>
  <c r="AD208" i="1" s="1"/>
  <c r="C209" i="3" s="1"/>
  <c r="AC208" i="1" a="1"/>
  <c r="AC208" i="1" s="1"/>
  <c r="AB208" i="1" a="1"/>
  <c r="AB208" i="1" s="1"/>
  <c r="B209" i="3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D208" i="3" s="1"/>
  <c r="AD207" i="1" a="1"/>
  <c r="AD207" i="1" s="1"/>
  <c r="C208" i="3" s="1"/>
  <c r="AC207" i="1" a="1"/>
  <c r="AC207" i="1" s="1"/>
  <c r="AB207" i="1" a="1"/>
  <c r="AB207" i="1" s="1"/>
  <c r="B208" i="3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D207" i="3" s="1"/>
  <c r="AD206" i="1" a="1"/>
  <c r="AD206" i="1" s="1"/>
  <c r="C207" i="3" s="1"/>
  <c r="AC206" i="1" a="1"/>
  <c r="AC206" i="1" s="1"/>
  <c r="AB206" i="1" a="1"/>
  <c r="AB206" i="1" s="1"/>
  <c r="B207" i="3" s="1"/>
  <c r="AM192" i="1" a="1"/>
  <c r="AM192" i="1" s="1"/>
  <c r="D110" i="4" s="1"/>
  <c r="AL192" i="1" a="1"/>
  <c r="AL192" i="1" s="1"/>
  <c r="C110" i="4" s="1"/>
  <c r="AK192" i="1" a="1"/>
  <c r="AK192" i="1" s="1"/>
  <c r="AJ192" i="1" a="1"/>
  <c r="AJ192" i="1" s="1"/>
  <c r="B110" i="4" s="1"/>
  <c r="AI192" i="1" a="1"/>
  <c r="AI192" i="1" s="1"/>
  <c r="D97" i="4" s="1"/>
  <c r="AH192" i="1" a="1"/>
  <c r="AH192" i="1" s="1"/>
  <c r="C97" i="4" s="1"/>
  <c r="AG192" i="1" a="1"/>
  <c r="AG192" i="1" s="1"/>
  <c r="AF192" i="1" a="1"/>
  <c r="AF192" i="1" s="1"/>
  <c r="B97" i="4" s="1"/>
  <c r="AE192" i="1" a="1"/>
  <c r="AE192" i="1" s="1"/>
  <c r="D201" i="3" s="1"/>
  <c r="AD192" i="1" a="1"/>
  <c r="AD192" i="1" s="1"/>
  <c r="C201" i="3" s="1"/>
  <c r="AC192" i="1" a="1"/>
  <c r="AC192" i="1" s="1"/>
  <c r="AB192" i="1" a="1"/>
  <c r="AB192" i="1" s="1"/>
  <c r="B201" i="3" s="1"/>
  <c r="AM191" i="1" a="1"/>
  <c r="AM191" i="1" s="1"/>
  <c r="D109" i="4" s="1"/>
  <c r="AL191" i="1" a="1"/>
  <c r="AL191" i="1" s="1"/>
  <c r="C109" i="4" s="1"/>
  <c r="AK191" i="1" a="1"/>
  <c r="AK191" i="1" s="1"/>
  <c r="AJ191" i="1" a="1"/>
  <c r="AJ191" i="1" s="1"/>
  <c r="B109" i="4" s="1"/>
  <c r="AI191" i="1" a="1"/>
  <c r="AI191" i="1" s="1"/>
  <c r="D96" i="4" s="1"/>
  <c r="AH191" i="1" a="1"/>
  <c r="AH191" i="1" s="1"/>
  <c r="C96" i="4" s="1"/>
  <c r="AG191" i="1" a="1"/>
  <c r="AG191" i="1" s="1"/>
  <c r="AF191" i="1" a="1"/>
  <c r="AF191" i="1" s="1"/>
  <c r="B96" i="4" s="1"/>
  <c r="AE191" i="1" a="1"/>
  <c r="AE191" i="1" s="1"/>
  <c r="D200" i="3" s="1"/>
  <c r="AD191" i="1" a="1"/>
  <c r="AD191" i="1" s="1"/>
  <c r="C200" i="3" s="1"/>
  <c r="AC191" i="1" a="1"/>
  <c r="AC191" i="1" s="1"/>
  <c r="AB191" i="1" a="1"/>
  <c r="AB191" i="1" s="1"/>
  <c r="B200" i="3" s="1"/>
  <c r="AM190" i="1" a="1"/>
  <c r="AM190" i="1" s="1"/>
  <c r="D108" i="4" s="1"/>
  <c r="AL190" i="1" a="1"/>
  <c r="AL190" i="1" s="1"/>
  <c r="C108" i="4" s="1"/>
  <c r="AK190" i="1" a="1"/>
  <c r="AK190" i="1" s="1"/>
  <c r="AJ190" i="1" a="1"/>
  <c r="AJ190" i="1" s="1"/>
  <c r="B108" i="4" s="1"/>
  <c r="AI190" i="1" a="1"/>
  <c r="AI190" i="1" s="1"/>
  <c r="D95" i="4" s="1"/>
  <c r="AH190" i="1" a="1"/>
  <c r="AH190" i="1" s="1"/>
  <c r="C95" i="4" s="1"/>
  <c r="AG190" i="1" a="1"/>
  <c r="AG190" i="1" s="1"/>
  <c r="AF190" i="1" a="1"/>
  <c r="AF190" i="1" s="1"/>
  <c r="B95" i="4" s="1"/>
  <c r="AE190" i="1" a="1"/>
  <c r="AE190" i="1" s="1"/>
  <c r="D199" i="3" s="1"/>
  <c r="AD190" i="1" a="1"/>
  <c r="AD190" i="1" s="1"/>
  <c r="C199" i="3" s="1"/>
  <c r="AC190" i="1" a="1"/>
  <c r="AC190" i="1" s="1"/>
  <c r="AB190" i="1" a="1"/>
  <c r="AB190" i="1" s="1"/>
  <c r="B199" i="3" s="1"/>
  <c r="AM189" i="1" a="1"/>
  <c r="AM189" i="1" s="1"/>
  <c r="D107" i="4" s="1"/>
  <c r="AL189" i="1" a="1"/>
  <c r="AL189" i="1" s="1"/>
  <c r="C107" i="4" s="1"/>
  <c r="AK189" i="1" a="1"/>
  <c r="AK189" i="1" s="1"/>
  <c r="AJ189" i="1" a="1"/>
  <c r="AJ189" i="1" s="1"/>
  <c r="B107" i="4" s="1"/>
  <c r="AI189" i="1" a="1"/>
  <c r="AI189" i="1" s="1"/>
  <c r="D94" i="4" s="1"/>
  <c r="AH189" i="1" a="1"/>
  <c r="AH189" i="1" s="1"/>
  <c r="C94" i="4" s="1"/>
  <c r="AG189" i="1" a="1"/>
  <c r="AG189" i="1" s="1"/>
  <c r="AF189" i="1" a="1"/>
  <c r="AF189" i="1" s="1"/>
  <c r="B94" i="4" s="1"/>
  <c r="AE189" i="1" a="1"/>
  <c r="AE189" i="1" s="1"/>
  <c r="D198" i="3" s="1"/>
  <c r="AD189" i="1" a="1"/>
  <c r="AD189" i="1" s="1"/>
  <c r="C198" i="3" s="1"/>
  <c r="AC189" i="1" a="1"/>
  <c r="AC189" i="1" s="1"/>
  <c r="AB189" i="1" a="1"/>
  <c r="AB189" i="1" s="1"/>
  <c r="B198" i="3" s="1"/>
  <c r="AM188" i="1" a="1"/>
  <c r="AM188" i="1" s="1"/>
  <c r="D106" i="4" s="1"/>
  <c r="AL188" i="1" a="1"/>
  <c r="AL188" i="1" s="1"/>
  <c r="C106" i="4" s="1"/>
  <c r="AK188" i="1" a="1"/>
  <c r="AK188" i="1" s="1"/>
  <c r="AJ188" i="1" a="1"/>
  <c r="AJ188" i="1" s="1"/>
  <c r="B106" i="4" s="1"/>
  <c r="AI188" i="1" a="1"/>
  <c r="AI188" i="1" s="1"/>
  <c r="D93" i="4" s="1"/>
  <c r="AH188" i="1" a="1"/>
  <c r="AH188" i="1" s="1"/>
  <c r="C93" i="4" s="1"/>
  <c r="AG188" i="1" a="1"/>
  <c r="AG188" i="1" s="1"/>
  <c r="AF188" i="1" a="1"/>
  <c r="AF188" i="1" s="1"/>
  <c r="B93" i="4" s="1"/>
  <c r="AE188" i="1" a="1"/>
  <c r="AE188" i="1" s="1"/>
  <c r="D197" i="3" s="1"/>
  <c r="AD188" i="1" a="1"/>
  <c r="AD188" i="1" s="1"/>
  <c r="C197" i="3" s="1"/>
  <c r="AC188" i="1" a="1"/>
  <c r="AC188" i="1" s="1"/>
  <c r="AB188" i="1" a="1"/>
  <c r="AB188" i="1" s="1"/>
  <c r="B197" i="3" s="1"/>
  <c r="AM187" i="1" a="1"/>
  <c r="AM187" i="1" s="1"/>
  <c r="D105" i="4" s="1"/>
  <c r="AL187" i="1" a="1"/>
  <c r="AL187" i="1" s="1"/>
  <c r="C105" i="4" s="1"/>
  <c r="AK187" i="1" a="1"/>
  <c r="AK187" i="1" s="1"/>
  <c r="AJ187" i="1" a="1"/>
  <c r="AJ187" i="1" s="1"/>
  <c r="B105" i="4" s="1"/>
  <c r="AI187" i="1" a="1"/>
  <c r="AI187" i="1" s="1"/>
  <c r="D92" i="4" s="1"/>
  <c r="AH187" i="1" a="1"/>
  <c r="AH187" i="1" s="1"/>
  <c r="C92" i="4" s="1"/>
  <c r="AG187" i="1" a="1"/>
  <c r="AG187" i="1" s="1"/>
  <c r="AF187" i="1" a="1"/>
  <c r="AF187" i="1" s="1"/>
  <c r="B92" i="4" s="1"/>
  <c r="AE187" i="1" a="1"/>
  <c r="AE187" i="1" s="1"/>
  <c r="D196" i="3" s="1"/>
  <c r="AD187" i="1" a="1"/>
  <c r="AD187" i="1" s="1"/>
  <c r="C196" i="3" s="1"/>
  <c r="AC187" i="1" a="1"/>
  <c r="AC187" i="1" s="1"/>
  <c r="AB187" i="1" a="1"/>
  <c r="AB187" i="1" s="1"/>
  <c r="B196" i="3" s="1"/>
  <c r="AM186" i="1" a="1"/>
  <c r="AM186" i="1" s="1"/>
  <c r="D104" i="4" s="1"/>
  <c r="AL186" i="1" a="1"/>
  <c r="AL186" i="1" s="1"/>
  <c r="C104" i="4" s="1"/>
  <c r="AK186" i="1" a="1"/>
  <c r="AK186" i="1" s="1"/>
  <c r="AJ186" i="1" a="1"/>
  <c r="AJ186" i="1" s="1"/>
  <c r="B104" i="4" s="1"/>
  <c r="AI186" i="1" a="1"/>
  <c r="AI186" i="1" s="1"/>
  <c r="D91" i="4" s="1"/>
  <c r="AH186" i="1" a="1"/>
  <c r="AH186" i="1" s="1"/>
  <c r="C91" i="4" s="1"/>
  <c r="AG186" i="1" a="1"/>
  <c r="AG186" i="1" s="1"/>
  <c r="AF186" i="1" a="1"/>
  <c r="AF186" i="1" s="1"/>
  <c r="B91" i="4" s="1"/>
  <c r="AE186" i="1" a="1"/>
  <c r="AE186" i="1" s="1"/>
  <c r="D195" i="3" s="1"/>
  <c r="AD186" i="1" a="1"/>
  <c r="AD186" i="1" s="1"/>
  <c r="C195" i="3" s="1"/>
  <c r="AC186" i="1" a="1"/>
  <c r="AC186" i="1" s="1"/>
  <c r="AB186" i="1" a="1"/>
  <c r="AB186" i="1" s="1"/>
  <c r="B195" i="3" s="1"/>
  <c r="AM185" i="1" a="1"/>
  <c r="AM185" i="1" s="1"/>
  <c r="D103" i="4" s="1"/>
  <c r="AL185" i="1" a="1"/>
  <c r="AL185" i="1" s="1"/>
  <c r="C103" i="4" s="1"/>
  <c r="AK185" i="1" a="1"/>
  <c r="AK185" i="1" s="1"/>
  <c r="AJ185" i="1" a="1"/>
  <c r="AJ185" i="1" s="1"/>
  <c r="B103" i="4" s="1"/>
  <c r="AI185" i="1" a="1"/>
  <c r="AI185" i="1" s="1"/>
  <c r="D90" i="4" s="1"/>
  <c r="AH185" i="1" a="1"/>
  <c r="AH185" i="1" s="1"/>
  <c r="C90" i="4" s="1"/>
  <c r="AG185" i="1" a="1"/>
  <c r="AG185" i="1" s="1"/>
  <c r="AF185" i="1" a="1"/>
  <c r="AF185" i="1" s="1"/>
  <c r="B90" i="4" s="1"/>
  <c r="AE185" i="1" a="1"/>
  <c r="AE185" i="1" s="1"/>
  <c r="D194" i="3" s="1"/>
  <c r="AD185" i="1" a="1"/>
  <c r="AD185" i="1" s="1"/>
  <c r="C194" i="3" s="1"/>
  <c r="AC185" i="1" a="1"/>
  <c r="AC185" i="1" s="1"/>
  <c r="AB185" i="1" a="1"/>
  <c r="AB185" i="1" s="1"/>
  <c r="B194" i="3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D188" i="3" s="1"/>
  <c r="AD184" i="1" a="1"/>
  <c r="AD184" i="1" s="1"/>
  <c r="C188" i="3" s="1"/>
  <c r="AC184" i="1" a="1"/>
  <c r="AC184" i="1" s="1"/>
  <c r="AB184" i="1" a="1"/>
  <c r="AB184" i="1" s="1"/>
  <c r="B188" i="3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D187" i="3" s="1"/>
  <c r="AD183" i="1" a="1"/>
  <c r="AD183" i="1" s="1"/>
  <c r="C187" i="3" s="1"/>
  <c r="AC183" i="1" a="1"/>
  <c r="AC183" i="1" s="1"/>
  <c r="AB183" i="1" a="1"/>
  <c r="AB183" i="1" s="1"/>
  <c r="B187" i="3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D186" i="3" s="1"/>
  <c r="AD182" i="1" a="1"/>
  <c r="AD182" i="1" s="1"/>
  <c r="C186" i="3" s="1"/>
  <c r="AC182" i="1" a="1"/>
  <c r="AC182" i="1" s="1"/>
  <c r="AB182" i="1" a="1"/>
  <c r="AB182" i="1" s="1"/>
  <c r="B186" i="3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D185" i="3" s="1"/>
  <c r="AD181" i="1" a="1"/>
  <c r="AD181" i="1" s="1"/>
  <c r="C185" i="3" s="1"/>
  <c r="AC181" i="1" a="1"/>
  <c r="AC181" i="1" s="1"/>
  <c r="AB181" i="1" a="1"/>
  <c r="AB181" i="1" s="1"/>
  <c r="B185" i="3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D184" i="3" s="1"/>
  <c r="AD180" i="1" a="1"/>
  <c r="AD180" i="1" s="1"/>
  <c r="C184" i="3" s="1"/>
  <c r="AC180" i="1" a="1"/>
  <c r="AC180" i="1" s="1"/>
  <c r="AB180" i="1" a="1"/>
  <c r="AB180" i="1" s="1"/>
  <c r="B184" i="3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D183" i="3" s="1"/>
  <c r="AD179" i="1" a="1"/>
  <c r="AD179" i="1" s="1"/>
  <c r="C183" i="3" s="1"/>
  <c r="AC179" i="1" a="1"/>
  <c r="AC179" i="1" s="1"/>
  <c r="AB179" i="1" a="1"/>
  <c r="AB179" i="1" s="1"/>
  <c r="B183" i="3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D182" i="3" s="1"/>
  <c r="AD178" i="1" a="1"/>
  <c r="AD178" i="1" s="1"/>
  <c r="C182" i="3" s="1"/>
  <c r="AC178" i="1" a="1"/>
  <c r="AC178" i="1" s="1"/>
  <c r="AB178" i="1" a="1"/>
  <c r="AB178" i="1" s="1"/>
  <c r="B182" i="3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D181" i="3" s="1"/>
  <c r="AD177" i="1" a="1"/>
  <c r="AD177" i="1" s="1"/>
  <c r="C181" i="3" s="1"/>
  <c r="AC177" i="1" a="1"/>
  <c r="AC177" i="1" s="1"/>
  <c r="AB177" i="1" a="1"/>
  <c r="AB177" i="1" s="1"/>
  <c r="B181" i="3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D84" i="4" s="1"/>
  <c r="AH166" i="1" a="1"/>
  <c r="AH166" i="1" s="1"/>
  <c r="C84" i="4" s="1"/>
  <c r="AG166" i="1" a="1"/>
  <c r="AG166" i="1" s="1"/>
  <c r="AF166" i="1" a="1"/>
  <c r="AF166" i="1" s="1"/>
  <c r="B84" i="4" s="1"/>
  <c r="AE166" i="1" a="1"/>
  <c r="AE166" i="1" s="1"/>
  <c r="D175" i="3" s="1"/>
  <c r="AD166" i="1" a="1"/>
  <c r="AD166" i="1" s="1"/>
  <c r="C175" i="3" s="1"/>
  <c r="AC166" i="1" a="1"/>
  <c r="AC166" i="1" s="1"/>
  <c r="AB166" i="1" a="1"/>
  <c r="AB166" i="1" s="1"/>
  <c r="B175" i="3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D83" i="4" s="1"/>
  <c r="AH165" i="1" a="1"/>
  <c r="AH165" i="1" s="1"/>
  <c r="C83" i="4" s="1"/>
  <c r="AG165" i="1" a="1"/>
  <c r="AG165" i="1" s="1"/>
  <c r="AF165" i="1" a="1"/>
  <c r="AF165" i="1" s="1"/>
  <c r="B83" i="4" s="1"/>
  <c r="AE165" i="1" a="1"/>
  <c r="AE165" i="1" s="1"/>
  <c r="D174" i="3" s="1"/>
  <c r="AD165" i="1" a="1"/>
  <c r="AD165" i="1" s="1"/>
  <c r="C174" i="3" s="1"/>
  <c r="AC165" i="1" a="1"/>
  <c r="AC165" i="1" s="1"/>
  <c r="AB165" i="1" a="1"/>
  <c r="AB165" i="1" s="1"/>
  <c r="B174" i="3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D82" i="4" s="1"/>
  <c r="AH164" i="1" a="1"/>
  <c r="AH164" i="1" s="1"/>
  <c r="C82" i="4" s="1"/>
  <c r="AG164" i="1" a="1"/>
  <c r="AG164" i="1" s="1"/>
  <c r="AF164" i="1" a="1"/>
  <c r="AF164" i="1" s="1"/>
  <c r="B82" i="4" s="1"/>
  <c r="AE164" i="1" a="1"/>
  <c r="AE164" i="1" s="1"/>
  <c r="D173" i="3" s="1"/>
  <c r="AD164" i="1" a="1"/>
  <c r="AD164" i="1" s="1"/>
  <c r="C173" i="3" s="1"/>
  <c r="AC164" i="1" a="1"/>
  <c r="AC164" i="1" s="1"/>
  <c r="AB164" i="1" a="1"/>
  <c r="AB164" i="1" s="1"/>
  <c r="B173" i="3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D81" i="4" s="1"/>
  <c r="AH163" i="1" a="1"/>
  <c r="AH163" i="1" s="1"/>
  <c r="C81" i="4" s="1"/>
  <c r="AG163" i="1" a="1"/>
  <c r="AG163" i="1" s="1"/>
  <c r="AF163" i="1" a="1"/>
  <c r="AF163" i="1" s="1"/>
  <c r="B81" i="4" s="1"/>
  <c r="AE163" i="1" a="1"/>
  <c r="AE163" i="1" s="1"/>
  <c r="D172" i="3" s="1"/>
  <c r="AD163" i="1" a="1"/>
  <c r="AD163" i="1" s="1"/>
  <c r="C172" i="3" s="1"/>
  <c r="AC163" i="1" a="1"/>
  <c r="AC163" i="1" s="1"/>
  <c r="AB163" i="1" a="1"/>
  <c r="AB163" i="1" s="1"/>
  <c r="B172" i="3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D80" i="4" s="1"/>
  <c r="AH162" i="1" a="1"/>
  <c r="AH162" i="1" s="1"/>
  <c r="C80" i="4" s="1"/>
  <c r="AG162" i="1" a="1"/>
  <c r="AG162" i="1" s="1"/>
  <c r="AF162" i="1" a="1"/>
  <c r="AF162" i="1" s="1"/>
  <c r="B80" i="4" s="1"/>
  <c r="AE162" i="1" a="1"/>
  <c r="AE162" i="1" s="1"/>
  <c r="D171" i="3" s="1"/>
  <c r="AD162" i="1" a="1"/>
  <c r="AD162" i="1" s="1"/>
  <c r="C171" i="3" s="1"/>
  <c r="AC162" i="1" a="1"/>
  <c r="AC162" i="1" s="1"/>
  <c r="AB162" i="1" a="1"/>
  <c r="AB162" i="1" s="1"/>
  <c r="B171" i="3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D79" i="4" s="1"/>
  <c r="AH161" i="1" a="1"/>
  <c r="AH161" i="1" s="1"/>
  <c r="C79" i="4" s="1"/>
  <c r="AG161" i="1" a="1"/>
  <c r="AG161" i="1" s="1"/>
  <c r="AF161" i="1" a="1"/>
  <c r="AF161" i="1" s="1"/>
  <c r="B79" i="4" s="1"/>
  <c r="AE161" i="1" a="1"/>
  <c r="AE161" i="1" s="1"/>
  <c r="D170" i="3" s="1"/>
  <c r="AD161" i="1" a="1"/>
  <c r="AD161" i="1" s="1"/>
  <c r="C170" i="3" s="1"/>
  <c r="AC161" i="1" a="1"/>
  <c r="AC161" i="1" s="1"/>
  <c r="AB161" i="1" a="1"/>
  <c r="AB161" i="1" s="1"/>
  <c r="B170" i="3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D78" i="4" s="1"/>
  <c r="AH160" i="1" a="1"/>
  <c r="AH160" i="1" s="1"/>
  <c r="C78" i="4" s="1"/>
  <c r="AG160" i="1" a="1"/>
  <c r="AG160" i="1" s="1"/>
  <c r="AF160" i="1" a="1"/>
  <c r="AF160" i="1" s="1"/>
  <c r="B78" i="4" s="1"/>
  <c r="AE160" i="1" a="1"/>
  <c r="AE160" i="1" s="1"/>
  <c r="D169" i="3" s="1"/>
  <c r="AD160" i="1" a="1"/>
  <c r="AD160" i="1" s="1"/>
  <c r="C169" i="3" s="1"/>
  <c r="AC160" i="1" a="1"/>
  <c r="AC160" i="1" s="1"/>
  <c r="AB160" i="1" a="1"/>
  <c r="AB160" i="1" s="1"/>
  <c r="B169" i="3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D77" i="4" s="1"/>
  <c r="AH159" i="1" a="1"/>
  <c r="AH159" i="1" s="1"/>
  <c r="C77" i="4" s="1"/>
  <c r="AG159" i="1" a="1"/>
  <c r="AG159" i="1" s="1"/>
  <c r="AF159" i="1" a="1"/>
  <c r="AF159" i="1" s="1"/>
  <c r="B77" i="4" s="1"/>
  <c r="AE159" i="1" a="1"/>
  <c r="AE159" i="1" s="1"/>
  <c r="D168" i="3" s="1"/>
  <c r="AD159" i="1" a="1"/>
  <c r="AD159" i="1" s="1"/>
  <c r="C168" i="3" s="1"/>
  <c r="AC159" i="1" a="1"/>
  <c r="AC159" i="1" s="1"/>
  <c r="AB159" i="1" a="1"/>
  <c r="AB159" i="1" s="1"/>
  <c r="B168" i="3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D162" i="3" s="1"/>
  <c r="AD157" i="1" a="1"/>
  <c r="AD157" i="1" s="1"/>
  <c r="C162" i="3" s="1"/>
  <c r="AC157" i="1" a="1"/>
  <c r="AC157" i="1" s="1"/>
  <c r="AB157" i="1" a="1"/>
  <c r="AB157" i="1" s="1"/>
  <c r="B162" i="3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D161" i="3" s="1"/>
  <c r="AD156" i="1" a="1"/>
  <c r="AD156" i="1" s="1"/>
  <c r="C161" i="3" s="1"/>
  <c r="AC156" i="1" a="1"/>
  <c r="AC156" i="1" s="1"/>
  <c r="AB156" i="1" a="1"/>
  <c r="AB156" i="1" s="1"/>
  <c r="B161" i="3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D160" i="3" s="1"/>
  <c r="AD155" i="1" a="1"/>
  <c r="AD155" i="1" s="1"/>
  <c r="C160" i="3" s="1"/>
  <c r="AC155" i="1" a="1"/>
  <c r="AC155" i="1" s="1"/>
  <c r="AB155" i="1" a="1"/>
  <c r="AB155" i="1" s="1"/>
  <c r="B160" i="3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D159" i="3" s="1"/>
  <c r="AD154" i="1" a="1"/>
  <c r="AD154" i="1" s="1"/>
  <c r="C159" i="3" s="1"/>
  <c r="AC154" i="1" a="1"/>
  <c r="AC154" i="1" s="1"/>
  <c r="AB154" i="1" a="1"/>
  <c r="AB154" i="1" s="1"/>
  <c r="B159" i="3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D158" i="3" s="1"/>
  <c r="AD153" i="1" a="1"/>
  <c r="AD153" i="1" s="1"/>
  <c r="C158" i="3" s="1"/>
  <c r="AC153" i="1" a="1"/>
  <c r="AC153" i="1" s="1"/>
  <c r="AB153" i="1" a="1"/>
  <c r="AB153" i="1" s="1"/>
  <c r="B158" i="3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D157" i="3" s="1"/>
  <c r="AD152" i="1" a="1"/>
  <c r="AD152" i="1" s="1"/>
  <c r="C157" i="3" s="1"/>
  <c r="AC152" i="1" a="1"/>
  <c r="AC152" i="1" s="1"/>
  <c r="AB152" i="1" a="1"/>
  <c r="AB152" i="1" s="1"/>
  <c r="B157" i="3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D156" i="3" s="1"/>
  <c r="AD151" i="1" a="1"/>
  <c r="AD151" i="1" s="1"/>
  <c r="C156" i="3" s="1"/>
  <c r="AC151" i="1" a="1"/>
  <c r="AC151" i="1" s="1"/>
  <c r="AB151" i="1" a="1"/>
  <c r="AB151" i="1" s="1"/>
  <c r="B156" i="3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D155" i="3" s="1"/>
  <c r="AD150" i="1" a="1"/>
  <c r="AD150" i="1" s="1"/>
  <c r="C155" i="3" s="1"/>
  <c r="AC150" i="1" a="1"/>
  <c r="AC150" i="1" s="1"/>
  <c r="AB150" i="1" a="1"/>
  <c r="AB150" i="1" s="1"/>
  <c r="B155" i="3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D149" i="3" s="1"/>
  <c r="AD141" i="1" a="1"/>
  <c r="AD141" i="1" s="1"/>
  <c r="C149" i="3" s="1"/>
  <c r="AC141" i="1" a="1"/>
  <c r="AC141" i="1" s="1"/>
  <c r="AB141" i="1" a="1"/>
  <c r="AB141" i="1" s="1"/>
  <c r="B149" i="3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D148" i="3" s="1"/>
  <c r="AD140" i="1" a="1"/>
  <c r="AD140" i="1" s="1"/>
  <c r="C148" i="3" s="1"/>
  <c r="AC140" i="1" a="1"/>
  <c r="AC140" i="1" s="1"/>
  <c r="AB140" i="1" a="1"/>
  <c r="AB140" i="1" s="1"/>
  <c r="B148" i="3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D147" i="3" s="1"/>
  <c r="AD139" i="1" a="1"/>
  <c r="AD139" i="1" s="1"/>
  <c r="C147" i="3" s="1"/>
  <c r="AC139" i="1" a="1"/>
  <c r="AC139" i="1" s="1"/>
  <c r="AB139" i="1" a="1"/>
  <c r="AB139" i="1" s="1"/>
  <c r="B147" i="3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D146" i="3" s="1"/>
  <c r="AD138" i="1" a="1"/>
  <c r="AD138" i="1" s="1"/>
  <c r="C146" i="3" s="1"/>
  <c r="AC138" i="1" a="1"/>
  <c r="AC138" i="1" s="1"/>
  <c r="AB138" i="1" a="1"/>
  <c r="AB138" i="1" s="1"/>
  <c r="B146" i="3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D145" i="3" s="1"/>
  <c r="AD137" i="1" a="1"/>
  <c r="AD137" i="1" s="1"/>
  <c r="C145" i="3" s="1"/>
  <c r="AC137" i="1" a="1"/>
  <c r="AC137" i="1" s="1"/>
  <c r="AB137" i="1" a="1"/>
  <c r="AB137" i="1" s="1"/>
  <c r="B145" i="3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D144" i="3" s="1"/>
  <c r="AD136" i="1" a="1"/>
  <c r="AD136" i="1" s="1"/>
  <c r="C144" i="3" s="1"/>
  <c r="AC136" i="1" a="1"/>
  <c r="AC136" i="1" s="1"/>
  <c r="AB136" i="1" a="1"/>
  <c r="AB136" i="1" s="1"/>
  <c r="B144" i="3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D143" i="3" s="1"/>
  <c r="AD135" i="1" a="1"/>
  <c r="AD135" i="1" s="1"/>
  <c r="C143" i="3" s="1"/>
  <c r="AC135" i="1" a="1"/>
  <c r="AC135" i="1" s="1"/>
  <c r="AB135" i="1" a="1"/>
  <c r="AB135" i="1" s="1"/>
  <c r="B143" i="3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D142" i="3" s="1"/>
  <c r="AD134" i="1" a="1"/>
  <c r="AD134" i="1" s="1"/>
  <c r="C142" i="3" s="1"/>
  <c r="AC134" i="1" a="1"/>
  <c r="AC134" i="1" s="1"/>
  <c r="AB134" i="1" a="1"/>
  <c r="AB134" i="1" s="1"/>
  <c r="B142" i="3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D136" i="3" s="1"/>
  <c r="AD133" i="1" a="1"/>
  <c r="AD133" i="1" s="1"/>
  <c r="C136" i="3" s="1"/>
  <c r="AC133" i="1" a="1"/>
  <c r="AC133" i="1" s="1"/>
  <c r="AB133" i="1" a="1"/>
  <c r="AB133" i="1" s="1"/>
  <c r="B136" i="3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D135" i="3" s="1"/>
  <c r="AD132" i="1" a="1"/>
  <c r="AD132" i="1" s="1"/>
  <c r="C135" i="3" s="1"/>
  <c r="AC132" i="1" a="1"/>
  <c r="AC132" i="1" s="1"/>
  <c r="AB132" i="1" a="1"/>
  <c r="AB132" i="1" s="1"/>
  <c r="B135" i="3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D134" i="3" s="1"/>
  <c r="AD131" i="1" a="1"/>
  <c r="AD131" i="1" s="1"/>
  <c r="C134" i="3" s="1"/>
  <c r="AC131" i="1" a="1"/>
  <c r="AC131" i="1" s="1"/>
  <c r="AB131" i="1" a="1"/>
  <c r="AB131" i="1" s="1"/>
  <c r="B134" i="3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D133" i="3" s="1"/>
  <c r="AD130" i="1" a="1"/>
  <c r="AD130" i="1" s="1"/>
  <c r="C133" i="3" s="1"/>
  <c r="AC130" i="1" a="1"/>
  <c r="AC130" i="1" s="1"/>
  <c r="AB130" i="1" a="1"/>
  <c r="AB130" i="1" s="1"/>
  <c r="B133" i="3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D132" i="3" s="1"/>
  <c r="AD129" i="1" a="1"/>
  <c r="AD129" i="1" s="1"/>
  <c r="C132" i="3" s="1"/>
  <c r="AC129" i="1" a="1"/>
  <c r="AC129" i="1" s="1"/>
  <c r="AB129" i="1" a="1"/>
  <c r="AB129" i="1" s="1"/>
  <c r="B132" i="3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D131" i="3" s="1"/>
  <c r="AD128" i="1" a="1"/>
  <c r="AD128" i="1" s="1"/>
  <c r="C131" i="3" s="1"/>
  <c r="AC128" i="1" a="1"/>
  <c r="AC128" i="1" s="1"/>
  <c r="AB128" i="1" a="1"/>
  <c r="AB128" i="1" s="1"/>
  <c r="B131" i="3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D130" i="3" s="1"/>
  <c r="AD127" i="1" a="1"/>
  <c r="AD127" i="1" s="1"/>
  <c r="C130" i="3" s="1"/>
  <c r="AC127" i="1" a="1"/>
  <c r="AC127" i="1" s="1"/>
  <c r="AB127" i="1" a="1"/>
  <c r="AB127" i="1" s="1"/>
  <c r="B130" i="3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D129" i="3" s="1"/>
  <c r="AD126" i="1" a="1"/>
  <c r="AD126" i="1" s="1"/>
  <c r="C129" i="3" s="1"/>
  <c r="AC126" i="1" a="1"/>
  <c r="AC126" i="1" s="1"/>
  <c r="AB126" i="1" a="1"/>
  <c r="AB126" i="1" s="1"/>
  <c r="B129" i="3" s="1"/>
  <c r="AM108" i="1" a="1"/>
  <c r="AM108" i="1" s="1"/>
  <c r="D71" i="4" s="1"/>
  <c r="AL108" i="1" a="1"/>
  <c r="AL108" i="1" s="1"/>
  <c r="C71" i="4" s="1"/>
  <c r="AK108" i="1" a="1"/>
  <c r="AK108" i="1" s="1"/>
  <c r="AJ108" i="1" a="1"/>
  <c r="AJ108" i="1" s="1"/>
  <c r="B71" i="4" s="1"/>
  <c r="AI108" i="1" a="1"/>
  <c r="AI108" i="1" s="1"/>
  <c r="D58" i="4" s="1"/>
  <c r="AH108" i="1" a="1"/>
  <c r="AH108" i="1" s="1"/>
  <c r="C58" i="4" s="1"/>
  <c r="AG108" i="1" a="1"/>
  <c r="AG108" i="1" s="1"/>
  <c r="AF108" i="1" a="1"/>
  <c r="AF108" i="1" s="1"/>
  <c r="B58" i="4" s="1"/>
  <c r="AE108" i="1" a="1"/>
  <c r="AE108" i="1" s="1"/>
  <c r="D123" i="3" s="1"/>
  <c r="AD108" i="1" a="1"/>
  <c r="AD108" i="1" s="1"/>
  <c r="C123" i="3" s="1"/>
  <c r="AC108" i="1" a="1"/>
  <c r="AC108" i="1" s="1"/>
  <c r="AB108" i="1" a="1"/>
  <c r="AB108" i="1" s="1"/>
  <c r="B123" i="3" s="1"/>
  <c r="AM107" i="1" a="1"/>
  <c r="AM107" i="1" s="1"/>
  <c r="D70" i="4" s="1"/>
  <c r="AL107" i="1" a="1"/>
  <c r="AL107" i="1" s="1"/>
  <c r="C70" i="4" s="1"/>
  <c r="AK107" i="1" a="1"/>
  <c r="AK107" i="1" s="1"/>
  <c r="AJ107" i="1" a="1"/>
  <c r="AJ107" i="1" s="1"/>
  <c r="B70" i="4" s="1"/>
  <c r="AI107" i="1" a="1"/>
  <c r="AI107" i="1" s="1"/>
  <c r="D57" i="4" s="1"/>
  <c r="AH107" i="1" a="1"/>
  <c r="AH107" i="1" s="1"/>
  <c r="C57" i="4" s="1"/>
  <c r="AG107" i="1" a="1"/>
  <c r="AG107" i="1" s="1"/>
  <c r="AF107" i="1" a="1"/>
  <c r="AF107" i="1" s="1"/>
  <c r="B57" i="4" s="1"/>
  <c r="AE107" i="1" a="1"/>
  <c r="AE107" i="1" s="1"/>
  <c r="D122" i="3" s="1"/>
  <c r="AD107" i="1" a="1"/>
  <c r="AD107" i="1" s="1"/>
  <c r="C122" i="3" s="1"/>
  <c r="AC107" i="1" a="1"/>
  <c r="AC107" i="1" s="1"/>
  <c r="AB107" i="1" a="1"/>
  <c r="AB107" i="1" s="1"/>
  <c r="B122" i="3" s="1"/>
  <c r="AM106" i="1" a="1"/>
  <c r="AM106" i="1" s="1"/>
  <c r="D69" i="4" s="1"/>
  <c r="AL106" i="1" a="1"/>
  <c r="AL106" i="1" s="1"/>
  <c r="C69" i="4" s="1"/>
  <c r="AK106" i="1" a="1"/>
  <c r="AK106" i="1" s="1"/>
  <c r="AJ106" i="1" a="1"/>
  <c r="AJ106" i="1" s="1"/>
  <c r="B69" i="4" s="1"/>
  <c r="AI106" i="1" a="1"/>
  <c r="AI106" i="1" s="1"/>
  <c r="D56" i="4" s="1"/>
  <c r="AH106" i="1" a="1"/>
  <c r="AH106" i="1" s="1"/>
  <c r="C56" i="4" s="1"/>
  <c r="AG106" i="1" a="1"/>
  <c r="AG106" i="1" s="1"/>
  <c r="AF106" i="1" a="1"/>
  <c r="AF106" i="1" s="1"/>
  <c r="B56" i="4" s="1"/>
  <c r="AE106" i="1" a="1"/>
  <c r="AE106" i="1" s="1"/>
  <c r="D121" i="3" s="1"/>
  <c r="AD106" i="1" a="1"/>
  <c r="AD106" i="1" s="1"/>
  <c r="C121" i="3" s="1"/>
  <c r="AC106" i="1" a="1"/>
  <c r="AC106" i="1" s="1"/>
  <c r="AB106" i="1" a="1"/>
  <c r="AB106" i="1" s="1"/>
  <c r="B121" i="3" s="1"/>
  <c r="AM105" i="1" a="1"/>
  <c r="AM105" i="1" s="1"/>
  <c r="D68" i="4" s="1"/>
  <c r="AL105" i="1" a="1"/>
  <c r="AL105" i="1" s="1"/>
  <c r="C68" i="4" s="1"/>
  <c r="AK105" i="1" a="1"/>
  <c r="AK105" i="1" s="1"/>
  <c r="AJ105" i="1" a="1"/>
  <c r="AJ105" i="1" s="1"/>
  <c r="B68" i="4" s="1"/>
  <c r="AI105" i="1" a="1"/>
  <c r="AI105" i="1" s="1"/>
  <c r="D55" i="4" s="1"/>
  <c r="AH105" i="1" a="1"/>
  <c r="AH105" i="1" s="1"/>
  <c r="C55" i="4" s="1"/>
  <c r="AG105" i="1" a="1"/>
  <c r="AG105" i="1" s="1"/>
  <c r="AF105" i="1" a="1"/>
  <c r="AF105" i="1" s="1"/>
  <c r="B55" i="4" s="1"/>
  <c r="AE105" i="1" a="1"/>
  <c r="AE105" i="1" s="1"/>
  <c r="D120" i="3" s="1"/>
  <c r="AD105" i="1" a="1"/>
  <c r="AD105" i="1" s="1"/>
  <c r="C120" i="3" s="1"/>
  <c r="AC105" i="1" a="1"/>
  <c r="AC105" i="1" s="1"/>
  <c r="AB105" i="1" a="1"/>
  <c r="AB105" i="1" s="1"/>
  <c r="B120" i="3" s="1"/>
  <c r="AM104" i="1" a="1"/>
  <c r="AM104" i="1" s="1"/>
  <c r="D67" i="4" s="1"/>
  <c r="AL104" i="1" a="1"/>
  <c r="AL104" i="1" s="1"/>
  <c r="C67" i="4" s="1"/>
  <c r="AK104" i="1" a="1"/>
  <c r="AK104" i="1" s="1"/>
  <c r="AJ104" i="1" a="1"/>
  <c r="AJ104" i="1" s="1"/>
  <c r="B67" i="4" s="1"/>
  <c r="AI104" i="1" a="1"/>
  <c r="AI104" i="1" s="1"/>
  <c r="D54" i="4" s="1"/>
  <c r="AH104" i="1" a="1"/>
  <c r="AH104" i="1" s="1"/>
  <c r="C54" i="4" s="1"/>
  <c r="AG104" i="1" a="1"/>
  <c r="AG104" i="1" s="1"/>
  <c r="AF104" i="1" a="1"/>
  <c r="AF104" i="1" s="1"/>
  <c r="B54" i="4" s="1"/>
  <c r="AE104" i="1" a="1"/>
  <c r="AE104" i="1" s="1"/>
  <c r="D119" i="3" s="1"/>
  <c r="AD104" i="1" a="1"/>
  <c r="AD104" i="1" s="1"/>
  <c r="C119" i="3" s="1"/>
  <c r="AC104" i="1" a="1"/>
  <c r="AC104" i="1" s="1"/>
  <c r="AB104" i="1" a="1"/>
  <c r="AB104" i="1" s="1"/>
  <c r="B119" i="3" s="1"/>
  <c r="AM103" i="1" a="1"/>
  <c r="AM103" i="1" s="1"/>
  <c r="D66" i="4" s="1"/>
  <c r="AL103" i="1" a="1"/>
  <c r="AL103" i="1" s="1"/>
  <c r="C66" i="4" s="1"/>
  <c r="AK103" i="1" a="1"/>
  <c r="AK103" i="1" s="1"/>
  <c r="AJ103" i="1" a="1"/>
  <c r="AJ103" i="1" s="1"/>
  <c r="B66" i="4" s="1"/>
  <c r="AI103" i="1" a="1"/>
  <c r="AI103" i="1" s="1"/>
  <c r="D53" i="4" s="1"/>
  <c r="AH103" i="1" a="1"/>
  <c r="AH103" i="1" s="1"/>
  <c r="C53" i="4" s="1"/>
  <c r="AG103" i="1" a="1"/>
  <c r="AG103" i="1" s="1"/>
  <c r="AF103" i="1" a="1"/>
  <c r="AF103" i="1" s="1"/>
  <c r="B53" i="4" s="1"/>
  <c r="AE103" i="1" a="1"/>
  <c r="AE103" i="1" s="1"/>
  <c r="D118" i="3" s="1"/>
  <c r="AD103" i="1" a="1"/>
  <c r="AD103" i="1" s="1"/>
  <c r="C118" i="3" s="1"/>
  <c r="AC103" i="1" a="1"/>
  <c r="AC103" i="1" s="1"/>
  <c r="AB103" i="1" a="1"/>
  <c r="AB103" i="1" s="1"/>
  <c r="B118" i="3" s="1"/>
  <c r="AM102" i="1" a="1"/>
  <c r="AM102" i="1" s="1"/>
  <c r="D65" i="4" s="1"/>
  <c r="AL102" i="1" a="1"/>
  <c r="AL102" i="1" s="1"/>
  <c r="C65" i="4" s="1"/>
  <c r="AK102" i="1" a="1"/>
  <c r="AK102" i="1" s="1"/>
  <c r="AJ102" i="1" a="1"/>
  <c r="AJ102" i="1" s="1"/>
  <c r="B65" i="4" s="1"/>
  <c r="AI102" i="1" a="1"/>
  <c r="AI102" i="1" s="1"/>
  <c r="D52" i="4" s="1"/>
  <c r="AH102" i="1" a="1"/>
  <c r="AH102" i="1" s="1"/>
  <c r="C52" i="4" s="1"/>
  <c r="AG102" i="1" a="1"/>
  <c r="AG102" i="1" s="1"/>
  <c r="AF102" i="1" a="1"/>
  <c r="AF102" i="1" s="1"/>
  <c r="B52" i="4" s="1"/>
  <c r="AE102" i="1" a="1"/>
  <c r="AE102" i="1" s="1"/>
  <c r="D117" i="3" s="1"/>
  <c r="AD102" i="1" a="1"/>
  <c r="AD102" i="1" s="1"/>
  <c r="C117" i="3" s="1"/>
  <c r="AC102" i="1" a="1"/>
  <c r="AC102" i="1" s="1"/>
  <c r="AB102" i="1" a="1"/>
  <c r="AB102" i="1" s="1"/>
  <c r="B117" i="3" s="1"/>
  <c r="AM101" i="1" a="1"/>
  <c r="AM101" i="1" s="1"/>
  <c r="D64" i="4" s="1"/>
  <c r="AL101" i="1" a="1"/>
  <c r="AL101" i="1" s="1"/>
  <c r="C64" i="4" s="1"/>
  <c r="AK101" i="1" a="1"/>
  <c r="AK101" i="1" s="1"/>
  <c r="AJ101" i="1" a="1"/>
  <c r="AJ101" i="1" s="1"/>
  <c r="B64" i="4" s="1"/>
  <c r="AI101" i="1" a="1"/>
  <c r="AI101" i="1" s="1"/>
  <c r="D51" i="4" s="1"/>
  <c r="AH101" i="1" a="1"/>
  <c r="AH101" i="1" s="1"/>
  <c r="C51" i="4" s="1"/>
  <c r="AG101" i="1" a="1"/>
  <c r="AG101" i="1" s="1"/>
  <c r="AF101" i="1" a="1"/>
  <c r="AF101" i="1" s="1"/>
  <c r="B51" i="4" s="1"/>
  <c r="AE101" i="1" a="1"/>
  <c r="AE101" i="1" s="1"/>
  <c r="D116" i="3" s="1"/>
  <c r="AD101" i="1" a="1"/>
  <c r="AD101" i="1" s="1"/>
  <c r="C116" i="3" s="1"/>
  <c r="AC101" i="1" a="1"/>
  <c r="AC101" i="1" s="1"/>
  <c r="AB101" i="1" a="1"/>
  <c r="AB101" i="1" s="1"/>
  <c r="B116" i="3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D110" i="3" s="1"/>
  <c r="AD96" i="1" a="1"/>
  <c r="AD96" i="1" s="1"/>
  <c r="C110" i="3" s="1"/>
  <c r="AC96" i="1" a="1"/>
  <c r="AC96" i="1" s="1"/>
  <c r="AB96" i="1" a="1"/>
  <c r="AB96" i="1" s="1"/>
  <c r="B110" i="3" s="1"/>
  <c r="AM95" i="1" a="1"/>
  <c r="AM95" i="1" s="1"/>
  <c r="AL95" i="1" a="1"/>
  <c r="AL95" i="1" s="1"/>
  <c r="AK95" i="1" a="1"/>
  <c r="AK95" i="1" s="1"/>
  <c r="AJ95" i="1" a="1"/>
  <c r="AJ95" i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D109" i="3" s="1"/>
  <c r="AD95" i="1" a="1"/>
  <c r="AD95" i="1" s="1"/>
  <c r="C109" i="3" s="1"/>
  <c r="AC95" i="1" a="1"/>
  <c r="AC95" i="1" s="1"/>
  <c r="AB95" i="1" a="1"/>
  <c r="AB95" i="1" s="1"/>
  <c r="B109" i="3" s="1"/>
  <c r="AM94" i="1" a="1"/>
  <c r="AM94" i="1" s="1"/>
  <c r="AL94" i="1" a="1"/>
  <c r="AL94" i="1" s="1"/>
  <c r="AK94" i="1" a="1"/>
  <c r="AK94" i="1" s="1"/>
  <c r="AJ94" i="1" a="1"/>
  <c r="AJ94" i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D108" i="3" s="1"/>
  <c r="AD94" i="1" a="1"/>
  <c r="AD94" i="1" s="1"/>
  <c r="C108" i="3" s="1"/>
  <c r="AC94" i="1" a="1"/>
  <c r="AC94" i="1" s="1"/>
  <c r="AB94" i="1" a="1"/>
  <c r="AB94" i="1" s="1"/>
  <c r="B108" i="3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D107" i="3" s="1"/>
  <c r="AD93" i="1" a="1"/>
  <c r="AD93" i="1" s="1"/>
  <c r="C107" i="3" s="1"/>
  <c r="AC93" i="1" a="1"/>
  <c r="AC93" i="1" s="1"/>
  <c r="AB93" i="1" a="1"/>
  <c r="AB93" i="1"/>
  <c r="B107" i="3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D106" i="3" s="1"/>
  <c r="AD92" i="1" a="1"/>
  <c r="AD92" i="1" s="1"/>
  <c r="C106" i="3" s="1"/>
  <c r="AC92" i="1" a="1"/>
  <c r="AC92" i="1" s="1"/>
  <c r="AB92" i="1" a="1"/>
  <c r="AB92" i="1"/>
  <c r="B106" i="3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D105" i="3" s="1"/>
  <c r="AD91" i="1" a="1"/>
  <c r="AD91" i="1" s="1"/>
  <c r="C105" i="3" s="1"/>
  <c r="AC91" i="1" a="1"/>
  <c r="AC91" i="1" s="1"/>
  <c r="AB91" i="1" a="1"/>
  <c r="AB91" i="1" s="1"/>
  <c r="B105" i="3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/>
  <c r="AE90" i="1" a="1"/>
  <c r="AE90" i="1"/>
  <c r="D104" i="3" s="1"/>
  <c r="AD90" i="1" a="1"/>
  <c r="AD90" i="1" s="1"/>
  <c r="C104" i="3" s="1"/>
  <c r="AC90" i="1" a="1"/>
  <c r="AC90" i="1" s="1"/>
  <c r="AB90" i="1" a="1"/>
  <c r="AB90" i="1"/>
  <c r="B104" i="3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/>
  <c r="AH89" i="1" a="1"/>
  <c r="AH89" i="1" s="1"/>
  <c r="AG89" i="1" a="1"/>
  <c r="AG89" i="1" s="1"/>
  <c r="AF89" i="1" a="1"/>
  <c r="AF89" i="1" s="1"/>
  <c r="AE89" i="1" a="1"/>
  <c r="AE89" i="1" s="1"/>
  <c r="D103" i="3" s="1"/>
  <c r="AD89" i="1" a="1"/>
  <c r="AD89" i="1" s="1"/>
  <c r="C103" i="3" s="1"/>
  <c r="AC89" i="1" a="1"/>
  <c r="AC89" i="1"/>
  <c r="AB89" i="1" a="1"/>
  <c r="AB89" i="1" s="1"/>
  <c r="B103" i="3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D97" i="3" s="1"/>
  <c r="AD84" i="1" a="1"/>
  <c r="AD84" i="1" s="1"/>
  <c r="C97" i="3" s="1"/>
  <c r="AC84" i="1" a="1"/>
  <c r="AC84" i="1" s="1"/>
  <c r="AB84" i="1" a="1"/>
  <c r="AB84" i="1" s="1"/>
  <c r="B97" i="3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D96" i="3" s="1"/>
  <c r="AD83" i="1" a="1"/>
  <c r="AD83" i="1" s="1"/>
  <c r="C96" i="3" s="1"/>
  <c r="AC83" i="1" a="1"/>
  <c r="AC83" i="1" s="1"/>
  <c r="AB83" i="1" a="1"/>
  <c r="AB83" i="1" s="1"/>
  <c r="B96" i="3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/>
  <c r="AH82" i="1" a="1"/>
  <c r="AH82" i="1" s="1"/>
  <c r="AG82" i="1" a="1"/>
  <c r="AG82" i="1" s="1"/>
  <c r="AF82" i="1" a="1"/>
  <c r="AF82" i="1" s="1"/>
  <c r="AE82" i="1" a="1"/>
  <c r="AE82" i="1" s="1"/>
  <c r="D95" i="3" s="1"/>
  <c r="AD82" i="1" a="1"/>
  <c r="AD82" i="1" s="1"/>
  <c r="C95" i="3" s="1"/>
  <c r="AC82" i="1" a="1"/>
  <c r="AC82" i="1" s="1"/>
  <c r="AB82" i="1" a="1"/>
  <c r="AB82" i="1" s="1"/>
  <c r="B95" i="3" s="1"/>
  <c r="AM81" i="1" a="1"/>
  <c r="AM81" i="1" s="1"/>
  <c r="AL81" i="1" a="1"/>
  <c r="AL81" i="1" s="1"/>
  <c r="AK81" i="1" a="1"/>
  <c r="AK81" i="1"/>
  <c r="AJ81" i="1" a="1"/>
  <c r="AJ81" i="1"/>
  <c r="AI81" i="1" a="1"/>
  <c r="AI81" i="1" s="1"/>
  <c r="AH81" i="1" a="1"/>
  <c r="AH81" i="1" s="1"/>
  <c r="AG81" i="1" a="1"/>
  <c r="AG81" i="1"/>
  <c r="AF81" i="1" a="1"/>
  <c r="AF81" i="1" s="1"/>
  <c r="AE81" i="1" a="1"/>
  <c r="AE81" i="1" s="1"/>
  <c r="D94" i="3" s="1"/>
  <c r="AD81" i="1" a="1"/>
  <c r="AD81" i="1" s="1"/>
  <c r="C94" i="3" s="1"/>
  <c r="AC81" i="1" a="1"/>
  <c r="AC81" i="1" s="1"/>
  <c r="AB81" i="1" a="1"/>
  <c r="AB81" i="1"/>
  <c r="B94" i="3" s="1"/>
  <c r="AM80" i="1" a="1"/>
  <c r="AM80" i="1"/>
  <c r="AL80" i="1" a="1"/>
  <c r="AL80" i="1" s="1"/>
  <c r="AK80" i="1" a="1"/>
  <c r="AK80" i="1" s="1"/>
  <c r="AJ80" i="1" a="1"/>
  <c r="AJ80" i="1"/>
  <c r="AI80" i="1" a="1"/>
  <c r="AI80" i="1" s="1"/>
  <c r="AH80" i="1" a="1"/>
  <c r="AH80" i="1" s="1"/>
  <c r="AG80" i="1" a="1"/>
  <c r="AG80" i="1"/>
  <c r="AF80" i="1" a="1"/>
  <c r="AF80" i="1" s="1"/>
  <c r="AE80" i="1" a="1"/>
  <c r="AE80" i="1" s="1"/>
  <c r="D93" i="3" s="1"/>
  <c r="AD80" i="1" a="1"/>
  <c r="AD80" i="1" s="1"/>
  <c r="C93" i="3" s="1"/>
  <c r="AC80" i="1" a="1"/>
  <c r="AC80" i="1" s="1"/>
  <c r="AB80" i="1" a="1"/>
  <c r="AB80" i="1" s="1"/>
  <c r="B93" i="3" s="1"/>
  <c r="AM79" i="1" a="1"/>
  <c r="AM79" i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D92" i="3" s="1"/>
  <c r="AD79" i="1" a="1"/>
  <c r="AD79" i="1" s="1"/>
  <c r="C92" i="3" s="1"/>
  <c r="AC79" i="1" a="1"/>
  <c r="AC79" i="1" s="1"/>
  <c r="AB79" i="1" a="1"/>
  <c r="AB79" i="1" s="1"/>
  <c r="B92" i="3" s="1"/>
  <c r="AM78" i="1" a="1"/>
  <c r="AM78" i="1" s="1"/>
  <c r="AL78" i="1" a="1"/>
  <c r="AL78" i="1" s="1"/>
  <c r="AK78" i="1" a="1"/>
  <c r="AK78" i="1"/>
  <c r="AJ78" i="1" a="1"/>
  <c r="AJ78" i="1" s="1"/>
  <c r="AI78" i="1" a="1"/>
  <c r="AI78" i="1" s="1"/>
  <c r="AH78" i="1" a="1"/>
  <c r="AH78" i="1" s="1"/>
  <c r="AG78" i="1" a="1"/>
  <c r="AG78" i="1" s="1"/>
  <c r="AF78" i="1" a="1"/>
  <c r="AF78" i="1"/>
  <c r="AE78" i="1" a="1"/>
  <c r="AE78" i="1"/>
  <c r="D91" i="3" s="1"/>
  <c r="AD78" i="1" a="1"/>
  <c r="AD78" i="1" s="1"/>
  <c r="C91" i="3" s="1"/>
  <c r="AC78" i="1" a="1"/>
  <c r="AC78" i="1" s="1"/>
  <c r="AB78" i="1" a="1"/>
  <c r="AB78" i="1"/>
  <c r="B91" i="3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/>
  <c r="AH77" i="1" a="1"/>
  <c r="AH77" i="1" s="1"/>
  <c r="AG77" i="1" a="1"/>
  <c r="AG77" i="1" s="1"/>
  <c r="AF77" i="1" a="1"/>
  <c r="AF77" i="1" s="1"/>
  <c r="AE77" i="1" a="1"/>
  <c r="AE77" i="1" s="1"/>
  <c r="D90" i="3" s="1"/>
  <c r="AD77" i="1" a="1"/>
  <c r="AD77" i="1" s="1"/>
  <c r="C90" i="3" s="1"/>
  <c r="AC77" i="1" a="1"/>
  <c r="AC77" i="1"/>
  <c r="AB77" i="1" a="1"/>
  <c r="AB77" i="1" s="1"/>
  <c r="B90" i="3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D84" i="3" s="1"/>
  <c r="AD75" i="1" a="1"/>
  <c r="AD75" i="1" s="1"/>
  <c r="C84" i="3" s="1"/>
  <c r="AC75" i="1" a="1"/>
  <c r="AC75" i="1" s="1"/>
  <c r="AB75" i="1" a="1"/>
  <c r="AB75" i="1" s="1"/>
  <c r="B84" i="3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D83" i="3" s="1"/>
  <c r="AD74" i="1" a="1"/>
  <c r="AD74" i="1" s="1"/>
  <c r="C83" i="3" s="1"/>
  <c r="AC74" i="1" a="1"/>
  <c r="AC74" i="1" s="1"/>
  <c r="AB74" i="1" a="1"/>
  <c r="AB74" i="1" s="1"/>
  <c r="B83" i="3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D82" i="3" s="1"/>
  <c r="AD73" i="1" a="1"/>
  <c r="AD73" i="1" s="1"/>
  <c r="C82" i="3" s="1"/>
  <c r="AC73" i="1" a="1"/>
  <c r="AC73" i="1" s="1"/>
  <c r="AB73" i="1" a="1"/>
  <c r="AB73" i="1" s="1"/>
  <c r="B82" i="3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D81" i="3" s="1"/>
  <c r="AD72" i="1" a="1"/>
  <c r="AD72" i="1" s="1"/>
  <c r="C81" i="3" s="1"/>
  <c r="AC72" i="1" a="1"/>
  <c r="AC72" i="1" s="1"/>
  <c r="AB72" i="1" a="1"/>
  <c r="AB72" i="1" s="1"/>
  <c r="B81" i="3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D80" i="3" s="1"/>
  <c r="AD71" i="1" a="1"/>
  <c r="AD71" i="1" s="1"/>
  <c r="C80" i="3" s="1"/>
  <c r="AC71" i="1" a="1"/>
  <c r="AC71" i="1" s="1"/>
  <c r="AB71" i="1" a="1"/>
  <c r="AB71" i="1" s="1"/>
  <c r="B80" i="3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D79" i="3" s="1"/>
  <c r="AD70" i="1" a="1"/>
  <c r="AD70" i="1" s="1"/>
  <c r="C79" i="3" s="1"/>
  <c r="AC70" i="1" a="1"/>
  <c r="AC70" i="1" s="1"/>
  <c r="AB70" i="1" a="1"/>
  <c r="AB70" i="1" s="1"/>
  <c r="B79" i="3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D78" i="3" s="1"/>
  <c r="AD69" i="1" a="1"/>
  <c r="AD69" i="1" s="1"/>
  <c r="C78" i="3" s="1"/>
  <c r="AC69" i="1" a="1"/>
  <c r="AC69" i="1" s="1"/>
  <c r="AB69" i="1" a="1"/>
  <c r="AB69" i="1" s="1"/>
  <c r="B78" i="3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D77" i="3" s="1"/>
  <c r="AD68" i="1" a="1"/>
  <c r="AD68" i="1" s="1"/>
  <c r="C77" i="3" s="1"/>
  <c r="AC68" i="1" a="1"/>
  <c r="AC68" i="1" s="1"/>
  <c r="AB68" i="1" a="1"/>
  <c r="AB68" i="1" s="1"/>
  <c r="B77" i="3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D45" i="4" s="1"/>
  <c r="AH63" i="1" a="1"/>
  <c r="AH63" i="1" s="1"/>
  <c r="C45" i="4" s="1"/>
  <c r="AG63" i="1" a="1"/>
  <c r="AG63" i="1" s="1"/>
  <c r="AF63" i="1" a="1"/>
  <c r="AF63" i="1" s="1"/>
  <c r="B45" i="4" s="1"/>
  <c r="AE63" i="1" a="1"/>
  <c r="AE63" i="1" s="1"/>
  <c r="D71" i="3" s="1"/>
  <c r="AD63" i="1" a="1"/>
  <c r="AD63" i="1" s="1"/>
  <c r="C71" i="3" s="1"/>
  <c r="AC63" i="1" a="1"/>
  <c r="AC63" i="1" s="1"/>
  <c r="AB63" i="1" a="1"/>
  <c r="AB63" i="1" s="1"/>
  <c r="B71" i="3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D44" i="4" s="1"/>
  <c r="AH62" i="1" a="1"/>
  <c r="AH62" i="1" s="1"/>
  <c r="C44" i="4" s="1"/>
  <c r="AG62" i="1" a="1"/>
  <c r="AG62" i="1" s="1"/>
  <c r="AF62" i="1" a="1"/>
  <c r="AF62" i="1" s="1"/>
  <c r="B44" i="4" s="1"/>
  <c r="AE62" i="1" a="1"/>
  <c r="AE62" i="1" s="1"/>
  <c r="D70" i="3" s="1"/>
  <c r="AD62" i="1" a="1"/>
  <c r="AD62" i="1" s="1"/>
  <c r="C70" i="3" s="1"/>
  <c r="AC62" i="1" a="1"/>
  <c r="AC62" i="1" s="1"/>
  <c r="AB62" i="1" a="1"/>
  <c r="AB62" i="1" s="1"/>
  <c r="B70" i="3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D43" i="4" s="1"/>
  <c r="AH61" i="1" a="1"/>
  <c r="AH61" i="1" s="1"/>
  <c r="C43" i="4" s="1"/>
  <c r="AG61" i="1" a="1"/>
  <c r="AG61" i="1" s="1"/>
  <c r="AF61" i="1" a="1"/>
  <c r="AF61" i="1" s="1"/>
  <c r="B43" i="4" s="1"/>
  <c r="AE61" i="1" a="1"/>
  <c r="AE61" i="1" s="1"/>
  <c r="D69" i="3" s="1"/>
  <c r="AD61" i="1" a="1"/>
  <c r="AD61" i="1" s="1"/>
  <c r="C69" i="3" s="1"/>
  <c r="AC61" i="1" a="1"/>
  <c r="AC61" i="1" s="1"/>
  <c r="AB61" i="1" a="1"/>
  <c r="AB61" i="1" s="1"/>
  <c r="B69" i="3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D42" i="4" s="1"/>
  <c r="AH60" i="1" a="1"/>
  <c r="AH60" i="1" s="1"/>
  <c r="C42" i="4" s="1"/>
  <c r="AG60" i="1" a="1"/>
  <c r="AG60" i="1" s="1"/>
  <c r="AF60" i="1" a="1"/>
  <c r="AF60" i="1" s="1"/>
  <c r="B42" i="4" s="1"/>
  <c r="AE60" i="1" a="1"/>
  <c r="AE60" i="1" s="1"/>
  <c r="D68" i="3" s="1"/>
  <c r="AD60" i="1" a="1"/>
  <c r="AD60" i="1" s="1"/>
  <c r="C68" i="3" s="1"/>
  <c r="AC60" i="1" a="1"/>
  <c r="AC60" i="1" s="1"/>
  <c r="AB60" i="1" a="1"/>
  <c r="AB60" i="1" s="1"/>
  <c r="B68" i="3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D41" i="4" s="1"/>
  <c r="AH59" i="1" a="1"/>
  <c r="AH59" i="1" s="1"/>
  <c r="C41" i="4" s="1"/>
  <c r="AG59" i="1" a="1"/>
  <c r="AG59" i="1" s="1"/>
  <c r="AF59" i="1" a="1"/>
  <c r="AF59" i="1" s="1"/>
  <c r="B41" i="4" s="1"/>
  <c r="AE59" i="1" a="1"/>
  <c r="AE59" i="1" s="1"/>
  <c r="D67" i="3" s="1"/>
  <c r="AD59" i="1" a="1"/>
  <c r="AD59" i="1" s="1"/>
  <c r="C67" i="3" s="1"/>
  <c r="AC59" i="1" a="1"/>
  <c r="AC59" i="1" s="1"/>
  <c r="AB59" i="1" a="1"/>
  <c r="AB59" i="1" s="1"/>
  <c r="B67" i="3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D40" i="4" s="1"/>
  <c r="AH58" i="1" a="1"/>
  <c r="AH58" i="1" s="1"/>
  <c r="C40" i="4" s="1"/>
  <c r="AG58" i="1" a="1"/>
  <c r="AG58" i="1" s="1"/>
  <c r="AF58" i="1" a="1"/>
  <c r="AF58" i="1" s="1"/>
  <c r="B40" i="4" s="1"/>
  <c r="AE58" i="1" a="1"/>
  <c r="AE58" i="1" s="1"/>
  <c r="D66" i="3" s="1"/>
  <c r="AD58" i="1" a="1"/>
  <c r="AD58" i="1" s="1"/>
  <c r="C66" i="3" s="1"/>
  <c r="AC58" i="1" a="1"/>
  <c r="AC58" i="1" s="1"/>
  <c r="AB58" i="1" a="1"/>
  <c r="AB58" i="1" s="1"/>
  <c r="B66" i="3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D39" i="4" s="1"/>
  <c r="AH57" i="1" a="1"/>
  <c r="AH57" i="1" s="1"/>
  <c r="C39" i="4" s="1"/>
  <c r="AG57" i="1" a="1"/>
  <c r="AG57" i="1" s="1"/>
  <c r="AF57" i="1" a="1"/>
  <c r="AF57" i="1" s="1"/>
  <c r="B39" i="4" s="1"/>
  <c r="AE57" i="1" a="1"/>
  <c r="AE57" i="1" s="1"/>
  <c r="D65" i="3" s="1"/>
  <c r="AD57" i="1" a="1"/>
  <c r="AD57" i="1" s="1"/>
  <c r="C65" i="3" s="1"/>
  <c r="AC57" i="1" a="1"/>
  <c r="AC57" i="1" s="1"/>
  <c r="AB57" i="1" a="1"/>
  <c r="AB57" i="1" s="1"/>
  <c r="B65" i="3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D38" i="4" s="1"/>
  <c r="AH56" i="1" a="1"/>
  <c r="AH56" i="1" s="1"/>
  <c r="C38" i="4" s="1"/>
  <c r="AG56" i="1" a="1"/>
  <c r="AG56" i="1" s="1"/>
  <c r="AF56" i="1" a="1"/>
  <c r="AF56" i="1" s="1"/>
  <c r="B38" i="4" s="1"/>
  <c r="AE56" i="1" a="1"/>
  <c r="AE56" i="1" s="1"/>
  <c r="D64" i="3" s="1"/>
  <c r="AD56" i="1" a="1"/>
  <c r="AD56" i="1" s="1"/>
  <c r="C64" i="3" s="1"/>
  <c r="AC56" i="1" a="1"/>
  <c r="AC56" i="1" s="1"/>
  <c r="AB56" i="1" a="1"/>
  <c r="AB56" i="1" s="1"/>
  <c r="B64" i="3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D58" i="3" s="1"/>
  <c r="AD55" i="1" a="1"/>
  <c r="AD55" i="1" s="1"/>
  <c r="C58" i="3" s="1"/>
  <c r="AC55" i="1" a="1"/>
  <c r="AC55" i="1" s="1"/>
  <c r="AB55" i="1" a="1"/>
  <c r="AB55" i="1" s="1"/>
  <c r="B58" i="3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D57" i="3" s="1"/>
  <c r="AD54" i="1" a="1"/>
  <c r="AD54" i="1" s="1"/>
  <c r="C57" i="3" s="1"/>
  <c r="AC54" i="1" a="1"/>
  <c r="AC54" i="1" s="1"/>
  <c r="AB54" i="1" a="1"/>
  <c r="AB54" i="1" s="1"/>
  <c r="B57" i="3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D56" i="3" s="1"/>
  <c r="AD53" i="1" a="1"/>
  <c r="AD53" i="1" s="1"/>
  <c r="C56" i="3" s="1"/>
  <c r="AC53" i="1" a="1"/>
  <c r="AC53" i="1" s="1"/>
  <c r="AB53" i="1" a="1"/>
  <c r="AB53" i="1" s="1"/>
  <c r="B56" i="3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D55" i="3" s="1"/>
  <c r="AD52" i="1" a="1"/>
  <c r="AD52" i="1" s="1"/>
  <c r="C55" i="3" s="1"/>
  <c r="AC52" i="1" a="1"/>
  <c r="AC52" i="1" s="1"/>
  <c r="AB52" i="1" a="1"/>
  <c r="AB52" i="1" s="1"/>
  <c r="B55" i="3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D54" i="3" s="1"/>
  <c r="AD51" i="1" a="1"/>
  <c r="AD51" i="1" s="1"/>
  <c r="C54" i="3" s="1"/>
  <c r="AC51" i="1" a="1"/>
  <c r="AC51" i="1" s="1"/>
  <c r="AB51" i="1" a="1"/>
  <c r="AB51" i="1" s="1"/>
  <c r="B54" i="3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D53" i="3" s="1"/>
  <c r="AD50" i="1" a="1"/>
  <c r="AD50" i="1" s="1"/>
  <c r="C53" i="3" s="1"/>
  <c r="AC50" i="1" a="1"/>
  <c r="AC50" i="1" s="1"/>
  <c r="AB50" i="1" a="1"/>
  <c r="AB50" i="1" s="1"/>
  <c r="B53" i="3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D52" i="3" s="1"/>
  <c r="AD49" i="1" a="1"/>
  <c r="AD49" i="1" s="1"/>
  <c r="C52" i="3" s="1"/>
  <c r="AC49" i="1" a="1"/>
  <c r="AC49" i="1" s="1"/>
  <c r="AB49" i="1" a="1"/>
  <c r="AB49" i="1" s="1"/>
  <c r="B52" i="3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D51" i="3" s="1"/>
  <c r="AD48" i="1" a="1"/>
  <c r="AD48" i="1" s="1"/>
  <c r="C51" i="3" s="1"/>
  <c r="AC48" i="1" a="1"/>
  <c r="AC48" i="1" s="1"/>
  <c r="AB48" i="1" a="1"/>
  <c r="AB48" i="1" s="1"/>
  <c r="B51" i="3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D45" i="3" s="1"/>
  <c r="AD42" i="1" a="1"/>
  <c r="AD42" i="1" s="1"/>
  <c r="C45" i="3" s="1"/>
  <c r="AC42" i="1" a="1"/>
  <c r="AC42" i="1" s="1"/>
  <c r="AB42" i="1" a="1"/>
  <c r="AB42" i="1" s="1"/>
  <c r="B45" i="3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D44" i="3" s="1"/>
  <c r="AD41" i="1" a="1"/>
  <c r="AD41" i="1" s="1"/>
  <c r="C44" i="3" s="1"/>
  <c r="AC41" i="1" a="1"/>
  <c r="AC41" i="1" s="1"/>
  <c r="AB41" i="1" a="1"/>
  <c r="AB41" i="1" s="1"/>
  <c r="B44" i="3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D43" i="3" s="1"/>
  <c r="AD40" i="1" a="1"/>
  <c r="AD40" i="1" s="1"/>
  <c r="C43" i="3" s="1"/>
  <c r="AC40" i="1" a="1"/>
  <c r="AC40" i="1" s="1"/>
  <c r="AB40" i="1" a="1"/>
  <c r="AB40" i="1" s="1"/>
  <c r="B43" i="3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D42" i="3" s="1"/>
  <c r="AD39" i="1" a="1"/>
  <c r="AD39" i="1" s="1"/>
  <c r="C42" i="3" s="1"/>
  <c r="AC39" i="1" a="1"/>
  <c r="AC39" i="1" s="1"/>
  <c r="AB39" i="1" a="1"/>
  <c r="AB39" i="1" s="1"/>
  <c r="B42" i="3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D41" i="3" s="1"/>
  <c r="AD38" i="1" a="1"/>
  <c r="AD38" i="1" s="1"/>
  <c r="C41" i="3" s="1"/>
  <c r="AC38" i="1" a="1"/>
  <c r="AC38" i="1" s="1"/>
  <c r="AB38" i="1" a="1"/>
  <c r="AB38" i="1" s="1"/>
  <c r="B41" i="3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D40" i="3" s="1"/>
  <c r="AD37" i="1" a="1"/>
  <c r="AD37" i="1" s="1"/>
  <c r="C40" i="3" s="1"/>
  <c r="AC37" i="1" a="1"/>
  <c r="AC37" i="1" s="1"/>
  <c r="AB37" i="1" a="1"/>
  <c r="AB37" i="1" s="1"/>
  <c r="B40" i="3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D39" i="3" s="1"/>
  <c r="AD36" i="1" a="1"/>
  <c r="AD36" i="1" s="1"/>
  <c r="C39" i="3" s="1"/>
  <c r="AC36" i="1" a="1"/>
  <c r="AC36" i="1" s="1"/>
  <c r="AB36" i="1" a="1"/>
  <c r="AB36" i="1" s="1"/>
  <c r="B39" i="3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D38" i="3" s="1"/>
  <c r="AD35" i="1" a="1"/>
  <c r="AD35" i="1" s="1"/>
  <c r="C38" i="3" s="1"/>
  <c r="AC35" i="1" a="1"/>
  <c r="AC35" i="1" s="1"/>
  <c r="AB35" i="1" a="1"/>
  <c r="AB35" i="1" s="1"/>
  <c r="B38" i="3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D32" i="4" s="1"/>
  <c r="AH31" i="1" a="1"/>
  <c r="AH31" i="1" s="1"/>
  <c r="C32" i="4" s="1"/>
  <c r="AG31" i="1" a="1"/>
  <c r="AG31" i="1" s="1"/>
  <c r="AF31" i="1" a="1"/>
  <c r="AF31" i="1" s="1"/>
  <c r="B32" i="4" s="1"/>
  <c r="AE31" i="1" a="1"/>
  <c r="AE31" i="1" s="1"/>
  <c r="D32" i="3" s="1"/>
  <c r="AD31" i="1" a="1"/>
  <c r="AD31" i="1" s="1"/>
  <c r="C32" i="3" s="1"/>
  <c r="AC31" i="1" a="1"/>
  <c r="AC31" i="1" s="1"/>
  <c r="AB31" i="1" a="1"/>
  <c r="AB31" i="1" s="1"/>
  <c r="B32" i="3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D31" i="4" s="1"/>
  <c r="AH30" i="1" a="1"/>
  <c r="AH30" i="1" s="1"/>
  <c r="C31" i="4" s="1"/>
  <c r="AG30" i="1" a="1"/>
  <c r="AG30" i="1" s="1"/>
  <c r="AF30" i="1" a="1"/>
  <c r="AF30" i="1" s="1"/>
  <c r="B31" i="4" s="1"/>
  <c r="AE30" i="1" a="1"/>
  <c r="AE30" i="1" s="1"/>
  <c r="D31" i="3" s="1"/>
  <c r="AD30" i="1" a="1"/>
  <c r="AD30" i="1" s="1"/>
  <c r="C31" i="3" s="1"/>
  <c r="AC30" i="1" a="1"/>
  <c r="AC30" i="1" s="1"/>
  <c r="AB30" i="1" a="1"/>
  <c r="AB30" i="1" s="1"/>
  <c r="B31" i="3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D30" i="4" s="1"/>
  <c r="AH29" i="1" a="1"/>
  <c r="AH29" i="1" s="1"/>
  <c r="C30" i="4" s="1"/>
  <c r="AG29" i="1" a="1"/>
  <c r="AG29" i="1" s="1"/>
  <c r="AF29" i="1" a="1"/>
  <c r="AF29" i="1" s="1"/>
  <c r="B30" i="4" s="1"/>
  <c r="AE29" i="1" a="1"/>
  <c r="AE29" i="1" s="1"/>
  <c r="D30" i="3" s="1"/>
  <c r="AD29" i="1" a="1"/>
  <c r="AD29" i="1" s="1"/>
  <c r="C30" i="3" s="1"/>
  <c r="AC29" i="1" a="1"/>
  <c r="AC29" i="1" s="1"/>
  <c r="AB29" i="1" a="1"/>
  <c r="AB29" i="1" s="1"/>
  <c r="B30" i="3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D29" i="4" s="1"/>
  <c r="AH28" i="1" a="1"/>
  <c r="AH28" i="1" s="1"/>
  <c r="C29" i="4" s="1"/>
  <c r="AG28" i="1" a="1"/>
  <c r="AG28" i="1" s="1"/>
  <c r="AF28" i="1" a="1"/>
  <c r="AF28" i="1" s="1"/>
  <c r="B29" i="4" s="1"/>
  <c r="AE28" i="1" a="1"/>
  <c r="AE28" i="1" s="1"/>
  <c r="D29" i="3" s="1"/>
  <c r="AD28" i="1" a="1"/>
  <c r="AD28" i="1" s="1"/>
  <c r="C29" i="3" s="1"/>
  <c r="AC28" i="1" a="1"/>
  <c r="AC28" i="1" s="1"/>
  <c r="AB28" i="1" a="1"/>
  <c r="AB28" i="1" s="1"/>
  <c r="B29" i="3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D28" i="4" s="1"/>
  <c r="AH27" i="1" a="1"/>
  <c r="AH27" i="1" s="1"/>
  <c r="C28" i="4" s="1"/>
  <c r="AG27" i="1" a="1"/>
  <c r="AG27" i="1" s="1"/>
  <c r="AF27" i="1" a="1"/>
  <c r="AF27" i="1" s="1"/>
  <c r="B28" i="4" s="1"/>
  <c r="AE27" i="1" a="1"/>
  <c r="AE27" i="1" s="1"/>
  <c r="D28" i="3" s="1"/>
  <c r="AD27" i="1" a="1"/>
  <c r="AD27" i="1" s="1"/>
  <c r="C28" i="3" s="1"/>
  <c r="AC27" i="1" a="1"/>
  <c r="AC27" i="1" s="1"/>
  <c r="AB27" i="1" a="1"/>
  <c r="AB27" i="1" s="1"/>
  <c r="B28" i="3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D27" i="4" s="1"/>
  <c r="AH26" i="1" a="1"/>
  <c r="AH26" i="1" s="1"/>
  <c r="C27" i="4" s="1"/>
  <c r="AG26" i="1" a="1"/>
  <c r="AG26" i="1" s="1"/>
  <c r="AF26" i="1" a="1"/>
  <c r="AF26" i="1" s="1"/>
  <c r="B27" i="4" s="1"/>
  <c r="AE26" i="1" a="1"/>
  <c r="AE26" i="1" s="1"/>
  <c r="D27" i="3" s="1"/>
  <c r="AD26" i="1" a="1"/>
  <c r="AD26" i="1" s="1"/>
  <c r="C27" i="3" s="1"/>
  <c r="AC26" i="1" a="1"/>
  <c r="AC26" i="1" s="1"/>
  <c r="AB26" i="1" a="1"/>
  <c r="AB26" i="1" s="1"/>
  <c r="B27" i="3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D26" i="4" s="1"/>
  <c r="AH25" i="1" a="1"/>
  <c r="AH25" i="1" s="1"/>
  <c r="C26" i="4" s="1"/>
  <c r="AG25" i="1" a="1"/>
  <c r="AG25" i="1" s="1"/>
  <c r="AF25" i="1" a="1"/>
  <c r="AF25" i="1" s="1"/>
  <c r="B26" i="4" s="1"/>
  <c r="AE25" i="1" a="1"/>
  <c r="AE25" i="1" s="1"/>
  <c r="D26" i="3" s="1"/>
  <c r="AD25" i="1" a="1"/>
  <c r="AD25" i="1" s="1"/>
  <c r="C26" i="3" s="1"/>
  <c r="AC25" i="1" a="1"/>
  <c r="AC25" i="1" s="1"/>
  <c r="AB25" i="1" a="1"/>
  <c r="AB25" i="1" s="1"/>
  <c r="B26" i="3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D25" i="4" s="1"/>
  <c r="AH24" i="1" a="1"/>
  <c r="AH24" i="1" s="1"/>
  <c r="C25" i="4" s="1"/>
  <c r="AG24" i="1" a="1"/>
  <c r="AG24" i="1" s="1"/>
  <c r="AF24" i="1" a="1"/>
  <c r="AF24" i="1" s="1"/>
  <c r="B25" i="4" s="1"/>
  <c r="AE24" i="1" a="1"/>
  <c r="AE24" i="1" s="1"/>
  <c r="D25" i="3" s="1"/>
  <c r="AD24" i="1" a="1"/>
  <c r="AD24" i="1" s="1"/>
  <c r="C25" i="3" s="1"/>
  <c r="AC24" i="1" a="1"/>
  <c r="AC24" i="1" s="1"/>
  <c r="AB24" i="1" a="1"/>
  <c r="AB24" i="1" s="1"/>
  <c r="B25" i="3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D19" i="4" s="1"/>
  <c r="AH18" i="1" a="1"/>
  <c r="AH18" i="1" s="1"/>
  <c r="C19" i="4" s="1"/>
  <c r="AG18" i="1" a="1"/>
  <c r="AG18" i="1" s="1"/>
  <c r="AF18" i="1" a="1"/>
  <c r="AF18" i="1" s="1"/>
  <c r="B19" i="4" s="1"/>
  <c r="AE18" i="1" a="1"/>
  <c r="AE18" i="1" s="1"/>
  <c r="D19" i="3" s="1"/>
  <c r="AD18" i="1" a="1"/>
  <c r="AD18" i="1" s="1"/>
  <c r="C19" i="3" s="1"/>
  <c r="AC18" i="1" a="1"/>
  <c r="AC18" i="1" s="1"/>
  <c r="AB18" i="1" a="1"/>
  <c r="AB18" i="1" s="1"/>
  <c r="B19" i="3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D18" i="4" s="1"/>
  <c r="AH17" i="1" a="1"/>
  <c r="AH17" i="1" s="1"/>
  <c r="C18" i="4" s="1"/>
  <c r="AG17" i="1" a="1"/>
  <c r="AG17" i="1" s="1"/>
  <c r="AF17" i="1" a="1"/>
  <c r="AF17" i="1" s="1"/>
  <c r="B18" i="4" s="1"/>
  <c r="AE17" i="1" a="1"/>
  <c r="AE17" i="1" s="1"/>
  <c r="D18" i="3" s="1"/>
  <c r="AD17" i="1" a="1"/>
  <c r="AD17" i="1" s="1"/>
  <c r="C18" i="3" s="1"/>
  <c r="AC17" i="1" a="1"/>
  <c r="AC17" i="1" s="1"/>
  <c r="AB17" i="1" a="1"/>
  <c r="AB17" i="1" s="1"/>
  <c r="B18" i="3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D17" i="4" s="1"/>
  <c r="AH16" i="1" a="1"/>
  <c r="AH16" i="1" s="1"/>
  <c r="C17" i="4" s="1"/>
  <c r="AG16" i="1" a="1"/>
  <c r="AG16" i="1" s="1"/>
  <c r="AF16" i="1" a="1"/>
  <c r="AF16" i="1" s="1"/>
  <c r="B17" i="4" s="1"/>
  <c r="AE16" i="1" a="1"/>
  <c r="AE16" i="1" s="1"/>
  <c r="D17" i="3" s="1"/>
  <c r="AD16" i="1" a="1"/>
  <c r="AD16" i="1" s="1"/>
  <c r="C17" i="3" s="1"/>
  <c r="AC16" i="1" a="1"/>
  <c r="AC16" i="1" s="1"/>
  <c r="AB16" i="1" a="1"/>
  <c r="AB16" i="1" s="1"/>
  <c r="B17" i="3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D16" i="4" s="1"/>
  <c r="AH15" i="1" a="1"/>
  <c r="AH15" i="1" s="1"/>
  <c r="C16" i="4" s="1"/>
  <c r="AG15" i="1" a="1"/>
  <c r="AG15" i="1" s="1"/>
  <c r="AF15" i="1" a="1"/>
  <c r="AF15" i="1" s="1"/>
  <c r="B16" i="4" s="1"/>
  <c r="AE15" i="1" a="1"/>
  <c r="AE15" i="1" s="1"/>
  <c r="D16" i="3" s="1"/>
  <c r="AD15" i="1" a="1"/>
  <c r="AD15" i="1" s="1"/>
  <c r="C16" i="3" s="1"/>
  <c r="AC15" i="1" a="1"/>
  <c r="AC15" i="1" s="1"/>
  <c r="AB15" i="1" a="1"/>
  <c r="AB15" i="1" s="1"/>
  <c r="B16" i="3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D15" i="4" s="1"/>
  <c r="AH14" i="1" a="1"/>
  <c r="AH14" i="1" s="1"/>
  <c r="C15" i="4" s="1"/>
  <c r="AG14" i="1" a="1"/>
  <c r="AG14" i="1" s="1"/>
  <c r="AF14" i="1" a="1"/>
  <c r="AF14" i="1" s="1"/>
  <c r="B15" i="4" s="1"/>
  <c r="AE14" i="1" a="1"/>
  <c r="AE14" i="1" s="1"/>
  <c r="D15" i="3" s="1"/>
  <c r="AD14" i="1" a="1"/>
  <c r="AD14" i="1" s="1"/>
  <c r="C15" i="3" s="1"/>
  <c r="AC14" i="1" a="1"/>
  <c r="AC14" i="1" s="1"/>
  <c r="AB14" i="1" a="1"/>
  <c r="AB14" i="1" s="1"/>
  <c r="B15" i="3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D14" i="4" s="1"/>
  <c r="AH13" i="1" a="1"/>
  <c r="AH13" i="1" s="1"/>
  <c r="C14" i="4" s="1"/>
  <c r="AG13" i="1" a="1"/>
  <c r="AG13" i="1" s="1"/>
  <c r="AF13" i="1" a="1"/>
  <c r="AF13" i="1" s="1"/>
  <c r="B14" i="4" s="1"/>
  <c r="AE13" i="1" a="1"/>
  <c r="AE13" i="1" s="1"/>
  <c r="D14" i="3" s="1"/>
  <c r="AD13" i="1" a="1"/>
  <c r="AD13" i="1" s="1"/>
  <c r="C14" i="3" s="1"/>
  <c r="AC13" i="1" a="1"/>
  <c r="AC13" i="1" s="1"/>
  <c r="AB13" i="1" a="1"/>
  <c r="AB13" i="1" s="1"/>
  <c r="B14" i="3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D13" i="4" s="1"/>
  <c r="AH12" i="1" a="1"/>
  <c r="AH12" i="1" s="1"/>
  <c r="C13" i="4" s="1"/>
  <c r="AG12" i="1" a="1"/>
  <c r="AG12" i="1" s="1"/>
  <c r="AF12" i="1" a="1"/>
  <c r="AF12" i="1" s="1"/>
  <c r="B13" i="4" s="1"/>
  <c r="AE12" i="1" a="1"/>
  <c r="AE12" i="1" s="1"/>
  <c r="D13" i="3" s="1"/>
  <c r="AD12" i="1" a="1"/>
  <c r="AD12" i="1" s="1"/>
  <c r="C13" i="3" s="1"/>
  <c r="AC12" i="1" a="1"/>
  <c r="AC12" i="1" s="1"/>
  <c r="AB12" i="1" a="1"/>
  <c r="AB12" i="1" s="1"/>
  <c r="B13" i="3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D12" i="4" s="1"/>
  <c r="AH11" i="1" a="1"/>
  <c r="AH11" i="1" s="1"/>
  <c r="C12" i="4" s="1"/>
  <c r="AG11" i="1" a="1"/>
  <c r="AG11" i="1" s="1"/>
  <c r="AF11" i="1" a="1"/>
  <c r="AF11" i="1" s="1"/>
  <c r="B12" i="4" s="1"/>
  <c r="AE11" i="1" a="1"/>
  <c r="AE11" i="1" s="1"/>
  <c r="D12" i="3" s="1"/>
  <c r="AD11" i="1" a="1"/>
  <c r="AD11" i="1" s="1"/>
  <c r="C12" i="3" s="1"/>
  <c r="AC11" i="1" a="1"/>
  <c r="AC11" i="1" s="1"/>
  <c r="AB11" i="1" a="1"/>
  <c r="AB11" i="1" s="1"/>
  <c r="B12" i="3" s="1"/>
  <c r="R258" i="12" l="1"/>
  <c r="R72" i="4"/>
  <c r="R107" i="4"/>
  <c r="R170" i="3"/>
  <c r="R44" i="5"/>
  <c r="R317" i="3"/>
  <c r="R159" i="12"/>
  <c r="R291" i="12"/>
  <c r="R252" i="3"/>
  <c r="R71" i="4"/>
  <c r="R328" i="3"/>
  <c r="R26" i="3"/>
  <c r="R53" i="5"/>
  <c r="R288" i="3"/>
  <c r="R50" i="12"/>
  <c r="R171" i="5"/>
  <c r="R224" i="5"/>
  <c r="R192" i="12"/>
  <c r="R41" i="12"/>
  <c r="R160" i="11"/>
  <c r="R260" i="11"/>
  <c r="R365" i="11"/>
  <c r="R246" i="3"/>
  <c r="R40" i="3"/>
  <c r="R74" i="4"/>
  <c r="R80" i="4"/>
  <c r="R109" i="6"/>
  <c r="R44" i="12"/>
  <c r="R53" i="12"/>
  <c r="R170" i="12"/>
  <c r="R72" i="12"/>
  <c r="R230" i="11"/>
  <c r="R82" i="11"/>
  <c r="R81" i="11"/>
  <c r="R316" i="3"/>
  <c r="R197" i="12"/>
  <c r="R239" i="11"/>
  <c r="R255" i="11"/>
  <c r="R368" i="11"/>
  <c r="R320" i="11"/>
  <c r="R146" i="11"/>
  <c r="R290" i="11"/>
  <c r="R53" i="11"/>
  <c r="R13" i="11"/>
  <c r="R33" i="11"/>
  <c r="R338" i="11"/>
  <c r="R183" i="5"/>
  <c r="R93" i="4"/>
  <c r="R276" i="3"/>
  <c r="R122" i="5"/>
  <c r="R250" i="3"/>
  <c r="R57" i="5"/>
  <c r="R239" i="3"/>
  <c r="R304" i="3"/>
  <c r="R208" i="5"/>
  <c r="R213" i="5"/>
  <c r="R120" i="3"/>
  <c r="R116" i="3"/>
  <c r="R263" i="3"/>
  <c r="R343" i="11"/>
  <c r="R89" i="11"/>
  <c r="R216" i="11"/>
  <c r="R142" i="12"/>
  <c r="R123" i="12"/>
  <c r="R103" i="12"/>
  <c r="R282" i="12"/>
  <c r="R307" i="11"/>
  <c r="R39" i="4"/>
  <c r="R20" i="11"/>
  <c r="R29" i="11"/>
  <c r="R371" i="11"/>
  <c r="R34" i="11"/>
  <c r="R298" i="12"/>
  <c r="R145" i="12"/>
  <c r="R146" i="12"/>
  <c r="R250" i="12"/>
  <c r="R117" i="12"/>
  <c r="R308" i="12"/>
  <c r="R239" i="12"/>
  <c r="R271" i="12"/>
  <c r="R105" i="12"/>
  <c r="R29" i="12"/>
  <c r="R42" i="12"/>
  <c r="R128" i="12"/>
  <c r="R173" i="12"/>
  <c r="R280" i="12"/>
  <c r="R290" i="3"/>
  <c r="R286" i="3"/>
  <c r="R117" i="4"/>
  <c r="R83" i="4"/>
  <c r="R223" i="5"/>
  <c r="R129" i="4"/>
  <c r="R121" i="5"/>
  <c r="R195" i="5"/>
  <c r="R105" i="4"/>
  <c r="R95" i="5"/>
  <c r="R56" i="5"/>
  <c r="R222" i="3"/>
  <c r="R107" i="5"/>
  <c r="R38" i="5"/>
  <c r="R196" i="3"/>
  <c r="R79" i="5"/>
  <c r="R234" i="3"/>
  <c r="R129" i="6"/>
  <c r="R158" i="3"/>
  <c r="R327" i="3"/>
  <c r="R145" i="3"/>
  <c r="R65" i="4"/>
  <c r="R222" i="11"/>
  <c r="R135" i="11"/>
  <c r="R424" i="11"/>
  <c r="R335" i="11"/>
  <c r="R415" i="11"/>
  <c r="R96" i="11"/>
  <c r="R339" i="11"/>
  <c r="R408" i="11"/>
  <c r="R67" i="11"/>
  <c r="R325" i="11"/>
  <c r="R344" i="11"/>
  <c r="R90" i="11"/>
  <c r="R177" i="11"/>
  <c r="R199" i="11"/>
  <c r="R321" i="11"/>
  <c r="R303" i="12"/>
  <c r="R82" i="12"/>
  <c r="R110" i="12"/>
  <c r="R237" i="12"/>
  <c r="R203" i="12"/>
  <c r="R38" i="12"/>
  <c r="R51" i="12"/>
  <c r="R91" i="12"/>
  <c r="R277" i="12"/>
  <c r="R213" i="12"/>
  <c r="R99" i="12"/>
  <c r="R156" i="12"/>
  <c r="R125" i="12"/>
  <c r="R18" i="12"/>
  <c r="R28" i="12"/>
  <c r="R218" i="12"/>
  <c r="R206" i="12"/>
  <c r="R30" i="12"/>
  <c r="R100" i="12"/>
  <c r="R193" i="12"/>
  <c r="R65" i="11"/>
  <c r="R36" i="11"/>
  <c r="R44" i="11"/>
  <c r="R296" i="11"/>
  <c r="R77" i="11"/>
  <c r="R388" i="11"/>
  <c r="R248" i="11"/>
  <c r="R99" i="11"/>
  <c r="R178" i="11"/>
  <c r="R142" i="11"/>
  <c r="R281" i="11"/>
  <c r="R163" i="11"/>
  <c r="R49" i="11"/>
  <c r="R263" i="11"/>
  <c r="R359" i="11"/>
  <c r="R200" i="11"/>
  <c r="R161" i="11"/>
  <c r="R292" i="11"/>
  <c r="R101" i="11"/>
  <c r="R350" i="11"/>
  <c r="R202" i="11"/>
  <c r="R312" i="11"/>
  <c r="R98" i="11"/>
  <c r="R282" i="11"/>
  <c r="R131" i="11"/>
  <c r="R112" i="11"/>
  <c r="R154" i="11"/>
  <c r="R167" i="11"/>
  <c r="R258" i="11"/>
  <c r="R83" i="11"/>
  <c r="R337" i="11"/>
  <c r="R336" i="11"/>
  <c r="R189" i="11"/>
  <c r="R221" i="3"/>
  <c r="R42" i="3"/>
  <c r="R38" i="3"/>
  <c r="R43" i="4"/>
  <c r="R69" i="3"/>
  <c r="R132" i="3"/>
  <c r="R253" i="3"/>
  <c r="R272" i="3"/>
  <c r="R96" i="6"/>
  <c r="R92" i="6"/>
  <c r="R168" i="5"/>
  <c r="R26" i="5"/>
  <c r="R17" i="5"/>
  <c r="R130" i="4"/>
  <c r="R12" i="6"/>
  <c r="R92" i="4"/>
  <c r="R81" i="6"/>
  <c r="R65" i="6"/>
  <c r="R120" i="5"/>
  <c r="R116" i="5"/>
  <c r="R55" i="5"/>
  <c r="R16" i="3"/>
  <c r="R262" i="3"/>
  <c r="R233" i="3"/>
  <c r="R318" i="3"/>
  <c r="R131" i="6"/>
  <c r="R172" i="4"/>
  <c r="R97" i="5"/>
  <c r="R94" i="5"/>
  <c r="R90" i="5"/>
  <c r="R287" i="3"/>
  <c r="R39" i="5"/>
  <c r="R120" i="6"/>
  <c r="R116" i="6"/>
  <c r="R237" i="5"/>
  <c r="R197" i="3"/>
  <c r="R300" i="3"/>
  <c r="R84" i="3"/>
  <c r="R77" i="3"/>
  <c r="R55" i="4"/>
  <c r="R223" i="12"/>
  <c r="R189" i="12"/>
  <c r="R48" i="12"/>
  <c r="R46" i="12"/>
  <c r="R196" i="12"/>
  <c r="R119" i="12"/>
  <c r="R304" i="12"/>
  <c r="R21" i="12"/>
  <c r="R14" i="12"/>
  <c r="R300" i="12"/>
  <c r="R253" i="12"/>
  <c r="R104" i="12"/>
  <c r="R190" i="12"/>
  <c r="R201" i="12"/>
  <c r="R166" i="12"/>
  <c r="R176" i="12"/>
  <c r="R292" i="12"/>
  <c r="R376" i="11"/>
  <c r="R137" i="11"/>
  <c r="R348" i="11"/>
  <c r="R274" i="11"/>
  <c r="R405" i="11"/>
  <c r="R329" i="11"/>
  <c r="R243" i="11"/>
  <c r="R102" i="11"/>
  <c r="R52" i="11"/>
  <c r="R118" i="11"/>
  <c r="R232" i="11"/>
  <c r="R60" i="11"/>
  <c r="R127" i="11"/>
  <c r="R184" i="11"/>
  <c r="R73" i="11"/>
  <c r="R194" i="11"/>
  <c r="R297" i="11"/>
  <c r="R176" i="11"/>
  <c r="R187" i="11"/>
  <c r="R79" i="11"/>
  <c r="R254" i="11"/>
  <c r="R226" i="11"/>
  <c r="R225" i="11"/>
  <c r="R265" i="11"/>
  <c r="R50" i="11"/>
  <c r="R346" i="11"/>
  <c r="R267" i="12"/>
  <c r="R88" i="12"/>
  <c r="R171" i="12"/>
  <c r="R289" i="12"/>
  <c r="R314" i="12"/>
  <c r="R16" i="12"/>
  <c r="R261" i="12"/>
  <c r="R249" i="12"/>
  <c r="R195" i="12"/>
  <c r="R259" i="12"/>
  <c r="R109" i="12"/>
  <c r="R236" i="12"/>
  <c r="R287" i="12"/>
  <c r="R131" i="12"/>
  <c r="R275" i="12"/>
  <c r="R121" i="12"/>
  <c r="R106" i="12"/>
  <c r="R129" i="12"/>
  <c r="R220" i="12"/>
  <c r="R144" i="12"/>
  <c r="R248" i="12"/>
  <c r="R225" i="12"/>
  <c r="R183" i="12"/>
  <c r="R290" i="12"/>
  <c r="R75" i="11"/>
  <c r="R403" i="11"/>
  <c r="R113" i="11"/>
  <c r="R215" i="11"/>
  <c r="R262" i="11"/>
  <c r="R76" i="11"/>
  <c r="R229" i="11"/>
  <c r="R149" i="11"/>
  <c r="R186" i="11"/>
  <c r="R322" i="11"/>
  <c r="R373" i="11"/>
  <c r="R349" i="11"/>
  <c r="R381" i="11"/>
  <c r="R340" i="11"/>
  <c r="R394" i="11"/>
  <c r="R119" i="11"/>
  <c r="R209" i="11"/>
  <c r="R64" i="11"/>
  <c r="R123" i="11"/>
  <c r="R212" i="11"/>
  <c r="R144" i="11"/>
  <c r="R380" i="11"/>
  <c r="R23" i="11"/>
  <c r="R133" i="11"/>
  <c r="R30" i="11"/>
  <c r="R280" i="11"/>
  <c r="R228" i="11"/>
  <c r="R86" i="11"/>
  <c r="R54" i="11"/>
  <c r="R152" i="11"/>
  <c r="R179" i="11"/>
  <c r="R270" i="11"/>
  <c r="R423" i="11"/>
  <c r="R300" i="11"/>
  <c r="R233" i="11"/>
  <c r="R351" i="11"/>
  <c r="R139" i="11"/>
  <c r="R158" i="11"/>
  <c r="R246" i="11"/>
  <c r="R400" i="11"/>
  <c r="R395" i="11"/>
  <c r="R147" i="11"/>
  <c r="R39" i="11"/>
  <c r="R195" i="11"/>
  <c r="R355" i="11"/>
  <c r="R165" i="11"/>
  <c r="R132" i="11"/>
  <c r="R79" i="4"/>
  <c r="R42" i="4"/>
  <c r="R14" i="5"/>
  <c r="R30" i="5"/>
  <c r="R279" i="3"/>
  <c r="R25" i="4"/>
  <c r="R28" i="3"/>
  <c r="R182" i="5"/>
  <c r="R94" i="6"/>
  <c r="R93" i="6"/>
  <c r="R173" i="5"/>
  <c r="R107" i="6"/>
  <c r="R106" i="6"/>
  <c r="R13" i="6"/>
  <c r="R26" i="6"/>
  <c r="R120" i="4"/>
  <c r="R56" i="4"/>
  <c r="R52" i="4"/>
  <c r="R51" i="4"/>
  <c r="R220" i="3"/>
  <c r="R260" i="3"/>
  <c r="R291" i="3"/>
  <c r="R69" i="6"/>
  <c r="R66" i="6"/>
  <c r="R237" i="3"/>
  <c r="R235" i="3"/>
  <c r="R106" i="5"/>
  <c r="R143" i="4"/>
  <c r="R92" i="5"/>
  <c r="R225" i="5"/>
  <c r="R222" i="5"/>
  <c r="R134" i="6"/>
  <c r="R133" i="6"/>
  <c r="R130" i="6"/>
  <c r="R238" i="5"/>
  <c r="R14" i="4"/>
  <c r="R83" i="3"/>
  <c r="R185" i="3"/>
  <c r="R183" i="3"/>
  <c r="R181" i="3"/>
  <c r="R198" i="5"/>
  <c r="R194" i="5"/>
  <c r="R149" i="3"/>
  <c r="R148" i="3"/>
  <c r="R123" i="3"/>
  <c r="R162" i="3"/>
  <c r="R157" i="3"/>
  <c r="R163" i="12"/>
  <c r="R305" i="12"/>
  <c r="R191" i="12"/>
  <c r="R55" i="12"/>
  <c r="R172" i="12"/>
  <c r="R257" i="12"/>
  <c r="R102" i="12"/>
  <c r="R148" i="12"/>
  <c r="R84" i="12"/>
  <c r="R162" i="12"/>
  <c r="R222" i="12"/>
  <c r="R274" i="12"/>
  <c r="R143" i="12"/>
  <c r="R86" i="12"/>
  <c r="R132" i="12"/>
  <c r="R34" i="12"/>
  <c r="R13" i="12"/>
  <c r="R281" i="12"/>
  <c r="R241" i="12"/>
  <c r="R198" i="12"/>
  <c r="R307" i="12"/>
  <c r="R37" i="12"/>
  <c r="R226" i="12"/>
  <c r="R187" i="12"/>
  <c r="R107" i="12"/>
  <c r="R311" i="12"/>
  <c r="R137" i="12"/>
  <c r="R134" i="12"/>
  <c r="R94" i="12"/>
  <c r="R310" i="12"/>
  <c r="R228" i="12"/>
  <c r="R263" i="12"/>
  <c r="R208" i="12"/>
  <c r="R295" i="12"/>
  <c r="R301" i="11"/>
  <c r="R148" i="11"/>
  <c r="R291" i="11"/>
  <c r="R401" i="11"/>
  <c r="R416" i="11"/>
  <c r="R198" i="11"/>
  <c r="R278" i="11"/>
  <c r="R172" i="11"/>
  <c r="R143" i="11"/>
  <c r="R38" i="11"/>
  <c r="R168" i="11"/>
  <c r="R389" i="11"/>
  <c r="R259" i="11"/>
  <c r="R235" i="11"/>
  <c r="R58" i="11"/>
  <c r="R159" i="11"/>
  <c r="R42" i="11"/>
  <c r="R220" i="11"/>
  <c r="R236" i="11"/>
  <c r="R157" i="11"/>
  <c r="R342" i="11"/>
  <c r="R190" i="11"/>
  <c r="R196" i="11"/>
  <c r="R43" i="11"/>
  <c r="R170" i="11"/>
  <c r="R95" i="11"/>
  <c r="R286" i="11"/>
  <c r="R353" i="11"/>
  <c r="R223" i="11"/>
  <c r="R304" i="11"/>
  <c r="R105" i="11"/>
  <c r="R93" i="11"/>
  <c r="R245" i="11"/>
  <c r="R204" i="11"/>
  <c r="R330" i="11"/>
  <c r="R61" i="11"/>
  <c r="R18" i="11"/>
  <c r="R164" i="11"/>
  <c r="R420" i="11"/>
  <c r="R37" i="11"/>
  <c r="R14" i="11"/>
  <c r="R100" i="11"/>
  <c r="R273" i="11"/>
  <c r="R193" i="11"/>
  <c r="R363" i="11"/>
  <c r="R175" i="11"/>
  <c r="R28" i="11"/>
  <c r="R231" i="11"/>
  <c r="R247" i="11"/>
  <c r="R237" i="11"/>
  <c r="R306" i="11"/>
  <c r="R256" i="11"/>
  <c r="R207" i="11"/>
  <c r="R377" i="11"/>
  <c r="R310" i="11"/>
  <c r="R206" i="11"/>
  <c r="R140" i="11"/>
  <c r="R242" i="11"/>
  <c r="R208" i="11"/>
  <c r="R66" i="11"/>
  <c r="R90" i="12"/>
  <c r="R157" i="12"/>
  <c r="R233" i="12"/>
  <c r="R155" i="12"/>
  <c r="R204" i="12"/>
  <c r="R194" i="12"/>
  <c r="R264" i="12"/>
  <c r="R245" i="12"/>
  <c r="R252" i="12"/>
  <c r="R116" i="12"/>
  <c r="R120" i="12"/>
  <c r="R273" i="12"/>
  <c r="R15" i="12"/>
  <c r="R186" i="12"/>
  <c r="R19" i="12"/>
  <c r="R229" i="12"/>
  <c r="R188" i="12"/>
  <c r="R182" i="12"/>
  <c r="R108" i="12"/>
  <c r="R238" i="12"/>
  <c r="R185" i="12"/>
  <c r="R118" i="12"/>
  <c r="R262" i="12"/>
  <c r="R139" i="12"/>
  <c r="R184" i="12"/>
  <c r="R309" i="12"/>
  <c r="R81" i="12"/>
  <c r="R65" i="12"/>
  <c r="R297" i="12"/>
  <c r="R286" i="12"/>
  <c r="R210" i="12"/>
  <c r="R179" i="12"/>
  <c r="R285" i="12"/>
  <c r="R74" i="12"/>
  <c r="R276" i="12"/>
  <c r="R56" i="12"/>
  <c r="R62" i="12"/>
  <c r="R66" i="12"/>
  <c r="R20" i="12"/>
  <c r="R174" i="12"/>
  <c r="R36" i="12"/>
  <c r="R216" i="12"/>
  <c r="R54" i="12"/>
  <c r="R169" i="12"/>
  <c r="R227" i="12"/>
  <c r="R215" i="12"/>
  <c r="R167" i="12"/>
  <c r="R98" i="12"/>
  <c r="R284" i="12"/>
  <c r="R293" i="12"/>
  <c r="R302" i="12"/>
  <c r="R127" i="12"/>
  <c r="R39" i="12"/>
  <c r="R367" i="11"/>
  <c r="R51" i="11"/>
  <c r="R125" i="11"/>
  <c r="R386" i="11"/>
  <c r="R62" i="11"/>
  <c r="R398" i="11"/>
  <c r="R314" i="11"/>
  <c r="R181" i="11"/>
  <c r="R84" i="11"/>
  <c r="R332" i="11"/>
  <c r="R120" i="11"/>
  <c r="R210" i="11"/>
  <c r="R219" i="11"/>
  <c r="R94" i="11"/>
  <c r="R108" i="11"/>
  <c r="R87" i="11"/>
  <c r="R309" i="11"/>
  <c r="R32" i="11"/>
  <c r="R213" i="11"/>
  <c r="R261" i="11"/>
  <c r="R269" i="11"/>
  <c r="R272" i="11"/>
  <c r="R285" i="11"/>
  <c r="R241" i="11"/>
  <c r="R238" i="11"/>
  <c r="R362" i="11"/>
  <c r="R382" i="11"/>
  <c r="R374" i="11"/>
  <c r="R328" i="11"/>
  <c r="R319" i="11"/>
  <c r="R409" i="11"/>
  <c r="R383" i="11"/>
  <c r="R138" i="11"/>
  <c r="R323" i="11"/>
  <c r="R85" i="11"/>
  <c r="R117" i="11"/>
  <c r="R347" i="11"/>
  <c r="R316" i="11"/>
  <c r="R354" i="11"/>
  <c r="R327" i="11"/>
  <c r="R318" i="11"/>
  <c r="R218" i="11"/>
  <c r="R393" i="11"/>
  <c r="R162" i="11"/>
  <c r="R298" i="11"/>
  <c r="R47" i="11"/>
  <c r="R201" i="11"/>
  <c r="R31" i="11"/>
  <c r="R252" i="11"/>
  <c r="R271" i="11"/>
  <c r="R114" i="11"/>
  <c r="R46" i="11"/>
  <c r="R419" i="11"/>
  <c r="R275" i="11"/>
  <c r="R224" i="11"/>
  <c r="R266" i="11"/>
  <c r="R26" i="11"/>
  <c r="R385" i="11"/>
  <c r="R122" i="11"/>
  <c r="R311" i="11"/>
  <c r="R78" i="11"/>
  <c r="R294" i="11"/>
  <c r="R97" i="11"/>
  <c r="R267" i="11"/>
  <c r="R288" i="11"/>
  <c r="R17" i="11"/>
  <c r="R116" i="11"/>
  <c r="R366" i="11"/>
  <c r="R124" i="11"/>
  <c r="R35" i="11"/>
  <c r="R91" i="11"/>
  <c r="R70" i="11"/>
  <c r="R191" i="11"/>
  <c r="R390" i="11"/>
  <c r="R174" i="11"/>
  <c r="R249" i="11"/>
  <c r="R197" i="11"/>
  <c r="R375" i="11"/>
  <c r="R387" i="11"/>
  <c r="R357" i="11"/>
  <c r="R279" i="11"/>
  <c r="R48" i="11"/>
  <c r="R221" i="11"/>
  <c r="R55" i="11"/>
  <c r="R171" i="11"/>
  <c r="R106" i="11"/>
  <c r="R361" i="11"/>
  <c r="R253" i="11"/>
  <c r="R45" i="11"/>
  <c r="R402" i="11"/>
  <c r="R68" i="11"/>
  <c r="R214" i="11"/>
  <c r="R203" i="11"/>
  <c r="R341" i="11"/>
  <c r="R345" i="11"/>
  <c r="R299" i="11"/>
  <c r="R251" i="11"/>
  <c r="R192" i="11"/>
  <c r="R126" i="11"/>
  <c r="R103" i="11"/>
  <c r="R174" i="3"/>
  <c r="R173" i="3"/>
  <c r="R172" i="3"/>
  <c r="R168" i="3"/>
  <c r="R43" i="3"/>
  <c r="R122" i="4"/>
  <c r="R247" i="3"/>
  <c r="R56" i="3"/>
  <c r="R55" i="3"/>
  <c r="R51" i="3"/>
  <c r="R41" i="4"/>
  <c r="R68" i="3"/>
  <c r="R67" i="3"/>
  <c r="R95" i="6"/>
  <c r="R174" i="5"/>
  <c r="R170" i="5"/>
  <c r="R266" i="3"/>
  <c r="R261" i="3"/>
  <c r="R132" i="4"/>
  <c r="R16" i="5"/>
  <c r="R275" i="3"/>
  <c r="R58" i="5"/>
  <c r="R52" i="5"/>
  <c r="R17" i="6"/>
  <c r="R91" i="4"/>
  <c r="R28" i="5"/>
  <c r="R225" i="3"/>
  <c r="R224" i="3"/>
  <c r="R198" i="3"/>
  <c r="R145" i="5"/>
  <c r="R143" i="5"/>
  <c r="R292" i="3"/>
  <c r="R285" i="3"/>
  <c r="R146" i="4"/>
  <c r="R58" i="4"/>
  <c r="R54" i="4"/>
  <c r="R27" i="6"/>
  <c r="P36" i="6"/>
  <c r="R117" i="3"/>
  <c r="R81" i="3"/>
  <c r="R78" i="3"/>
  <c r="R235" i="5"/>
  <c r="R82" i="5"/>
  <c r="R78" i="5"/>
  <c r="R66" i="4"/>
  <c r="R80" i="6"/>
  <c r="R68" i="6"/>
  <c r="R64" i="6"/>
  <c r="R159" i="5"/>
  <c r="R157" i="5"/>
  <c r="R131" i="3"/>
  <c r="R118" i="5"/>
  <c r="P192" i="5"/>
  <c r="R27" i="4"/>
  <c r="R26" i="4"/>
  <c r="R30" i="3"/>
  <c r="R29" i="3"/>
  <c r="P36" i="3"/>
  <c r="R109" i="5"/>
  <c r="R108" i="6"/>
  <c r="R105" i="6"/>
  <c r="R210" i="5"/>
  <c r="R209" i="5"/>
  <c r="R108" i="4"/>
  <c r="R104" i="4"/>
  <c r="R103" i="4"/>
  <c r="R329" i="3"/>
  <c r="R325" i="3"/>
  <c r="R319" i="3"/>
  <c r="R312" i="3"/>
  <c r="R170" i="4"/>
  <c r="R169" i="4"/>
  <c r="R240" i="3"/>
  <c r="R303" i="3"/>
  <c r="R301" i="3"/>
  <c r="R15" i="4"/>
  <c r="R17" i="3"/>
  <c r="R15" i="3"/>
  <c r="R13" i="3"/>
  <c r="R12" i="3"/>
  <c r="R144" i="3"/>
  <c r="R160" i="3"/>
  <c r="R156" i="3"/>
  <c r="R155" i="3"/>
  <c r="R182" i="3"/>
  <c r="R269" i="12"/>
  <c r="R60" i="12"/>
  <c r="R63" i="12"/>
  <c r="R207" i="12"/>
  <c r="R140" i="12"/>
  <c r="R141" i="12"/>
  <c r="R80" i="12"/>
  <c r="R59" i="12"/>
  <c r="R219" i="12"/>
  <c r="R260" i="12"/>
  <c r="R279" i="12"/>
  <c r="R75" i="12"/>
  <c r="R232" i="12"/>
  <c r="R178" i="12"/>
  <c r="R177" i="12"/>
  <c r="R294" i="12"/>
  <c r="R76" i="12"/>
  <c r="R89" i="12"/>
  <c r="R254" i="12"/>
  <c r="R151" i="12"/>
  <c r="R211" i="12"/>
  <c r="R288" i="12"/>
  <c r="R175" i="12"/>
  <c r="R52" i="12"/>
  <c r="R95" i="12"/>
  <c r="R93" i="12"/>
  <c r="R243" i="12"/>
  <c r="R70" i="12"/>
  <c r="R313" i="12"/>
  <c r="R301" i="12"/>
  <c r="R235" i="12"/>
  <c r="R246" i="12"/>
  <c r="R181" i="12"/>
  <c r="R113" i="12"/>
  <c r="R272" i="12"/>
  <c r="R73" i="12"/>
  <c r="R78" i="12"/>
  <c r="R25" i="12"/>
  <c r="R97" i="12"/>
  <c r="R61" i="12"/>
  <c r="R68" i="12"/>
  <c r="R214" i="12"/>
  <c r="R136" i="12"/>
  <c r="R135" i="12"/>
  <c r="R168" i="12"/>
  <c r="R240" i="12"/>
  <c r="F23" i="10"/>
  <c r="F24" i="10" s="1"/>
  <c r="J23" i="10"/>
  <c r="J24" i="10" s="1"/>
  <c r="R111" i="12"/>
  <c r="R79" i="12"/>
  <c r="R251" i="12"/>
  <c r="R278" i="12"/>
  <c r="R85" i="12"/>
  <c r="R23" i="12"/>
  <c r="R154" i="12"/>
  <c r="R231" i="12"/>
  <c r="R101" i="12"/>
  <c r="R268" i="12"/>
  <c r="R31" i="12"/>
  <c r="R33" i="12"/>
  <c r="R112" i="12"/>
  <c r="R160" i="12"/>
  <c r="R161" i="12"/>
  <c r="R234" i="12"/>
  <c r="R283" i="12"/>
  <c r="R164" i="12"/>
  <c r="R150" i="12"/>
  <c r="R122" i="12"/>
  <c r="R217" i="12"/>
  <c r="R247" i="12"/>
  <c r="R200" i="12"/>
  <c r="R133" i="12"/>
  <c r="R158" i="12"/>
  <c r="R242" i="12"/>
  <c r="R67" i="12"/>
  <c r="R296" i="12"/>
  <c r="R270" i="12"/>
  <c r="R180" i="12"/>
  <c r="R152" i="12"/>
  <c r="R69" i="12"/>
  <c r="R35" i="12"/>
  <c r="R244" i="12"/>
  <c r="R205" i="12"/>
  <c r="R312" i="12"/>
  <c r="R138" i="12"/>
  <c r="R32" i="12"/>
  <c r="R71" i="12"/>
  <c r="R124" i="12"/>
  <c r="R43" i="12"/>
  <c r="R96" i="12"/>
  <c r="R266" i="12"/>
  <c r="R230" i="12"/>
  <c r="R126" i="12"/>
  <c r="R255" i="12"/>
  <c r="R153" i="12"/>
  <c r="R87" i="12"/>
  <c r="R45" i="12"/>
  <c r="R24" i="12"/>
  <c r="R49" i="12"/>
  <c r="R115" i="12"/>
  <c r="R92" i="12"/>
  <c r="R202" i="12"/>
  <c r="R209" i="12"/>
  <c r="R26" i="12"/>
  <c r="R130" i="12"/>
  <c r="R114" i="12"/>
  <c r="R306" i="12"/>
  <c r="R58" i="12"/>
  <c r="R199" i="12"/>
  <c r="R299" i="12"/>
  <c r="R17" i="12"/>
  <c r="R265" i="12"/>
  <c r="R22" i="12"/>
  <c r="R64" i="12"/>
  <c r="R149" i="12"/>
  <c r="R57" i="12"/>
  <c r="R165" i="12"/>
  <c r="R224" i="12"/>
  <c r="R221" i="12"/>
  <c r="R315" i="12"/>
  <c r="R47" i="12"/>
  <c r="R147" i="12"/>
  <c r="R212" i="12"/>
  <c r="R77" i="12"/>
  <c r="R40" i="12"/>
  <c r="R83" i="12"/>
  <c r="R256" i="12"/>
  <c r="R27" i="12"/>
  <c r="R276" i="11"/>
  <c r="R397" i="11"/>
  <c r="R88" i="11"/>
  <c r="R305" i="11"/>
  <c r="R121" i="11"/>
  <c r="R156" i="11"/>
  <c r="R211" i="11"/>
  <c r="R71" i="11"/>
  <c r="R334" i="11"/>
  <c r="R69" i="11"/>
  <c r="R22" i="11"/>
  <c r="R63" i="11"/>
  <c r="R372" i="11"/>
  <c r="R308" i="11"/>
  <c r="R129" i="11"/>
  <c r="R418" i="11"/>
  <c r="R410" i="11"/>
  <c r="R313" i="11"/>
  <c r="R134" i="11"/>
  <c r="R104" i="11"/>
  <c r="R295" i="11"/>
  <c r="R24" i="11"/>
  <c r="R153" i="11"/>
  <c r="R27" i="11"/>
  <c r="R25" i="11"/>
  <c r="R217" i="11"/>
  <c r="R412" i="11"/>
  <c r="R115" i="11"/>
  <c r="R227" i="11"/>
  <c r="R111" i="11"/>
  <c r="R407" i="11"/>
  <c r="R379" i="11"/>
  <c r="R72" i="11"/>
  <c r="R80" i="11"/>
  <c r="R141" i="11"/>
  <c r="R422" i="11"/>
  <c r="R240" i="11"/>
  <c r="R411" i="11"/>
  <c r="R384" i="11"/>
  <c r="R326" i="11"/>
  <c r="R21" i="11"/>
  <c r="R173" i="11"/>
  <c r="R109" i="11"/>
  <c r="R74" i="11"/>
  <c r="R180" i="11"/>
  <c r="R277" i="11"/>
  <c r="R145" i="11"/>
  <c r="R333" i="11"/>
  <c r="R257" i="11"/>
  <c r="R417" i="11"/>
  <c r="R130" i="11"/>
  <c r="R356" i="11"/>
  <c r="R413" i="11"/>
  <c r="R185" i="11"/>
  <c r="R284" i="11"/>
  <c r="R155" i="11"/>
  <c r="R128" i="11"/>
  <c r="R369" i="11"/>
  <c r="R183" i="11"/>
  <c r="R378" i="11"/>
  <c r="R303" i="11"/>
  <c r="R317" i="11"/>
  <c r="R151" i="11"/>
  <c r="R396" i="11"/>
  <c r="R166" i="11"/>
  <c r="R283" i="11"/>
  <c r="R19" i="11"/>
  <c r="R404" i="11"/>
  <c r="R331" i="11"/>
  <c r="R414" i="11"/>
  <c r="R15" i="11"/>
  <c r="R188" i="11"/>
  <c r="R302" i="11"/>
  <c r="R234" i="11"/>
  <c r="R169" i="11"/>
  <c r="R182" i="11"/>
  <c r="R392" i="11"/>
  <c r="R360" i="11"/>
  <c r="R352" i="11"/>
  <c r="R370" i="11"/>
  <c r="R56" i="11"/>
  <c r="R136" i="11"/>
  <c r="R364" i="11"/>
  <c r="R150" i="11"/>
  <c r="R244" i="11"/>
  <c r="R41" i="11"/>
  <c r="R92" i="11"/>
  <c r="R406" i="11"/>
  <c r="R391" i="11"/>
  <c r="R107" i="11"/>
  <c r="R287" i="11"/>
  <c r="R358" i="11"/>
  <c r="R315" i="11"/>
  <c r="R57" i="11"/>
  <c r="R59" i="11"/>
  <c r="R399" i="11"/>
  <c r="R268" i="11"/>
  <c r="R293" i="11"/>
  <c r="R110" i="11"/>
  <c r="R324" i="11"/>
  <c r="R250" i="11"/>
  <c r="R289" i="11"/>
  <c r="R421" i="11"/>
  <c r="R40" i="11"/>
  <c r="R205" i="11"/>
  <c r="R264" i="11"/>
  <c r="R16" i="11"/>
  <c r="R169" i="3"/>
  <c r="R82" i="4"/>
  <c r="R81" i="4"/>
  <c r="R78" i="4"/>
  <c r="R145" i="4"/>
  <c r="R144" i="4"/>
  <c r="R57" i="4"/>
  <c r="R53" i="4"/>
  <c r="R60" i="3"/>
  <c r="R53" i="3"/>
  <c r="R121" i="3"/>
  <c r="R118" i="3"/>
  <c r="R249" i="3"/>
  <c r="R248" i="3"/>
  <c r="M14" i="7"/>
  <c r="R45" i="3"/>
  <c r="R41" i="3"/>
  <c r="R39" i="3"/>
  <c r="R40" i="4"/>
  <c r="R66" i="3"/>
  <c r="R65" i="3"/>
  <c r="R29" i="5"/>
  <c r="R27" i="5"/>
  <c r="P36" i="5"/>
  <c r="R123" i="4"/>
  <c r="R121" i="4"/>
  <c r="R119" i="4"/>
  <c r="R118" i="4"/>
  <c r="M21" i="10"/>
  <c r="M20" i="8"/>
  <c r="M12" i="8"/>
  <c r="R18" i="5"/>
  <c r="R15" i="5"/>
  <c r="R13" i="5"/>
  <c r="R29" i="6"/>
  <c r="R28" i="6"/>
  <c r="R25" i="6"/>
  <c r="R277" i="3"/>
  <c r="R82" i="3"/>
  <c r="R79" i="3"/>
  <c r="R226" i="5"/>
  <c r="P231" i="5"/>
  <c r="R95" i="4"/>
  <c r="R94" i="4"/>
  <c r="R16" i="6"/>
  <c r="R15" i="6"/>
  <c r="R14" i="6"/>
  <c r="R197" i="5"/>
  <c r="R196" i="5"/>
  <c r="R90" i="6"/>
  <c r="R175" i="5"/>
  <c r="R172" i="5"/>
  <c r="R169" i="5"/>
  <c r="R68" i="4"/>
  <c r="R67" i="4"/>
  <c r="R82" i="6"/>
  <c r="R79" i="6"/>
  <c r="R78" i="6"/>
  <c r="R70" i="6"/>
  <c r="R67" i="6"/>
  <c r="R119" i="5"/>
  <c r="R117" i="5"/>
  <c r="R186" i="5"/>
  <c r="R185" i="5"/>
  <c r="R184" i="5"/>
  <c r="R181" i="5"/>
  <c r="R103" i="6"/>
  <c r="R199" i="3"/>
  <c r="R195" i="3"/>
  <c r="R289" i="3"/>
  <c r="R47" i="5"/>
  <c r="R46" i="5"/>
  <c r="R43" i="5"/>
  <c r="R42" i="5"/>
  <c r="R41" i="5"/>
  <c r="R29" i="4"/>
  <c r="R28" i="4"/>
  <c r="R27" i="3"/>
  <c r="R25" i="3"/>
  <c r="R96" i="5"/>
  <c r="R93" i="5"/>
  <c r="R91" i="5"/>
  <c r="P140" i="6"/>
  <c r="R132" i="6"/>
  <c r="R234" i="5"/>
  <c r="R305" i="3"/>
  <c r="R302" i="3"/>
  <c r="R223" i="3"/>
  <c r="R135" i="3"/>
  <c r="R134" i="3"/>
  <c r="R130" i="3"/>
  <c r="R129" i="3"/>
  <c r="R105" i="5"/>
  <c r="R104" i="5"/>
  <c r="R148" i="5"/>
  <c r="R147" i="5"/>
  <c r="R146" i="5"/>
  <c r="R144" i="5"/>
  <c r="R142" i="5"/>
  <c r="R315" i="3"/>
  <c r="R314" i="3"/>
  <c r="R311" i="3"/>
  <c r="R330" i="3"/>
  <c r="R326" i="3"/>
  <c r="R119" i="6"/>
  <c r="R118" i="6"/>
  <c r="R117" i="6"/>
  <c r="P218" i="5"/>
  <c r="R212" i="5"/>
  <c r="R211" i="5"/>
  <c r="R13" i="4"/>
  <c r="R14" i="3"/>
  <c r="R158" i="5"/>
  <c r="R156" i="5"/>
  <c r="R155" i="5"/>
  <c r="R106" i="4"/>
  <c r="R171" i="4"/>
  <c r="R133" i="4"/>
  <c r="R131" i="4"/>
  <c r="R265" i="3"/>
  <c r="R259" i="3"/>
  <c r="R238" i="3"/>
  <c r="R236" i="3"/>
  <c r="P88" i="5"/>
  <c r="R184" i="3"/>
  <c r="R146" i="3"/>
  <c r="R143" i="3"/>
  <c r="R142" i="3"/>
  <c r="R159" i="3"/>
  <c r="Q23" i="3"/>
  <c r="K340" i="3"/>
  <c r="K341" i="3" s="1"/>
  <c r="H26" i="7"/>
  <c r="H38" i="7" s="1"/>
  <c r="H39" i="7" s="1"/>
  <c r="P88" i="3"/>
  <c r="Q49" i="3"/>
  <c r="P62" i="3"/>
  <c r="Q101" i="3"/>
  <c r="P153" i="3"/>
  <c r="P166" i="3"/>
  <c r="P231" i="3"/>
  <c r="M12" i="7"/>
  <c r="M32" i="7"/>
  <c r="P309" i="3"/>
  <c r="M13" i="8"/>
  <c r="M24" i="8"/>
  <c r="P205" i="5"/>
  <c r="P75" i="6"/>
  <c r="Q88" i="6"/>
  <c r="P114" i="6"/>
  <c r="Q75" i="3"/>
  <c r="R90" i="3"/>
  <c r="Q231" i="3"/>
  <c r="P283" i="3"/>
  <c r="P335" i="3"/>
  <c r="M16" i="8"/>
  <c r="P88" i="4"/>
  <c r="P101" i="4"/>
  <c r="P127" i="4"/>
  <c r="F31" i="9"/>
  <c r="F32" i="9" s="1"/>
  <c r="P62" i="5"/>
  <c r="P127" i="5"/>
  <c r="P23" i="6"/>
  <c r="P62" i="6"/>
  <c r="R77" i="6"/>
  <c r="R64" i="3"/>
  <c r="P192" i="3"/>
  <c r="P244" i="3"/>
  <c r="F26" i="8"/>
  <c r="F27" i="8" s="1"/>
  <c r="P179" i="4"/>
  <c r="Q127" i="5"/>
  <c r="P140" i="5"/>
  <c r="P244" i="5"/>
  <c r="Q23" i="6"/>
  <c r="P101" i="6"/>
  <c r="P114" i="3"/>
  <c r="P127" i="6"/>
  <c r="P75" i="4"/>
  <c r="M35" i="8"/>
  <c r="E26" i="8"/>
  <c r="E27" i="8" s="1"/>
  <c r="P140" i="3"/>
  <c r="P322" i="3"/>
  <c r="P49" i="3"/>
  <c r="P101" i="3"/>
  <c r="G26" i="7"/>
  <c r="G38" i="7" s="1"/>
  <c r="G39" i="7" s="1"/>
  <c r="J340" i="3"/>
  <c r="J341" i="3" s="1"/>
  <c r="Q153" i="3"/>
  <c r="Q283" i="3"/>
  <c r="M29" i="7"/>
  <c r="Q62" i="3"/>
  <c r="Q114" i="3"/>
  <c r="P257" i="3"/>
  <c r="P296" i="3"/>
  <c r="R298" i="3"/>
  <c r="Q309" i="3"/>
  <c r="I26" i="7"/>
  <c r="I38" i="7" s="1"/>
  <c r="I39" i="7" s="1"/>
  <c r="L340" i="3"/>
  <c r="L341" i="3" s="1"/>
  <c r="Q257" i="3"/>
  <c r="D21" i="8"/>
  <c r="D26" i="8" s="1"/>
  <c r="D27" i="8" s="1"/>
  <c r="G184" i="4"/>
  <c r="G185" i="4" s="1"/>
  <c r="L21" i="8"/>
  <c r="L26" i="8" s="1"/>
  <c r="L27" i="8" s="1"/>
  <c r="O184" i="4"/>
  <c r="O185" i="4" s="1"/>
  <c r="P166" i="4"/>
  <c r="P23" i="3"/>
  <c r="J26" i="7"/>
  <c r="J38" i="7" s="1"/>
  <c r="J39" i="7" s="1"/>
  <c r="M340" i="3"/>
  <c r="M341" i="3" s="1"/>
  <c r="P75" i="3"/>
  <c r="P127" i="3"/>
  <c r="P179" i="3"/>
  <c r="Q127" i="3"/>
  <c r="Q179" i="3"/>
  <c r="G340" i="3"/>
  <c r="G341" i="3" s="1"/>
  <c r="P62" i="4"/>
  <c r="Q36" i="3"/>
  <c r="Q88" i="3"/>
  <c r="Q140" i="3"/>
  <c r="P205" i="3"/>
  <c r="Q205" i="3"/>
  <c r="H17" i="9"/>
  <c r="H31" i="9" s="1"/>
  <c r="H32" i="9" s="1"/>
  <c r="K249" i="5"/>
  <c r="K250" i="5" s="1"/>
  <c r="M17" i="7"/>
  <c r="M27" i="7"/>
  <c r="M24" i="7"/>
  <c r="M35" i="7"/>
  <c r="M23" i="7"/>
  <c r="M25" i="7"/>
  <c r="M30" i="7"/>
  <c r="M36" i="7"/>
  <c r="M21" i="7"/>
  <c r="Q296" i="3"/>
  <c r="Q88" i="4"/>
  <c r="R90" i="4"/>
  <c r="Q101" i="4"/>
  <c r="J249" i="5"/>
  <c r="J250" i="5" s="1"/>
  <c r="G17" i="9"/>
  <c r="G31" i="9" s="1"/>
  <c r="G32" i="9" s="1"/>
  <c r="Q166" i="3"/>
  <c r="Q192" i="3"/>
  <c r="Q218" i="3"/>
  <c r="Q244" i="3"/>
  <c r="Q322" i="3"/>
  <c r="R324" i="3"/>
  <c r="Q335" i="3"/>
  <c r="H340" i="3"/>
  <c r="H341" i="3" s="1"/>
  <c r="G23" i="8"/>
  <c r="G26" i="8" s="1"/>
  <c r="G27" i="8" s="1"/>
  <c r="J184" i="4"/>
  <c r="J185" i="4" s="1"/>
  <c r="Q62" i="4"/>
  <c r="R64" i="4"/>
  <c r="Q75" i="4"/>
  <c r="Q166" i="4"/>
  <c r="R168" i="4"/>
  <c r="Q179" i="4"/>
  <c r="K26" i="7"/>
  <c r="K38" i="7" s="1"/>
  <c r="N340" i="3"/>
  <c r="N341" i="3" s="1"/>
  <c r="P270" i="3"/>
  <c r="R273" i="3"/>
  <c r="P23" i="4"/>
  <c r="H23" i="8"/>
  <c r="H26" i="8" s="1"/>
  <c r="H27" i="8" s="1"/>
  <c r="K184" i="4"/>
  <c r="K185" i="4" s="1"/>
  <c r="P36" i="4"/>
  <c r="P49" i="4"/>
  <c r="M15" i="8"/>
  <c r="P140" i="4"/>
  <c r="P153" i="4"/>
  <c r="P23" i="5"/>
  <c r="D38" i="7"/>
  <c r="D39" i="7" s="1"/>
  <c r="L38" i="7"/>
  <c r="L39" i="7" s="1"/>
  <c r="M20" i="7"/>
  <c r="M34" i="7"/>
  <c r="M13" i="7"/>
  <c r="M33" i="7"/>
  <c r="M16" i="7"/>
  <c r="M19" i="7"/>
  <c r="M28" i="7"/>
  <c r="M15" i="7"/>
  <c r="Q270" i="3"/>
  <c r="O340" i="3"/>
  <c r="O341" i="3" s="1"/>
  <c r="R12" i="4"/>
  <c r="Q23" i="4"/>
  <c r="Q36" i="4"/>
  <c r="R38" i="4"/>
  <c r="Q49" i="4"/>
  <c r="Q140" i="4"/>
  <c r="R142" i="4"/>
  <c r="Q153" i="4"/>
  <c r="R12" i="5"/>
  <c r="Q23" i="5"/>
  <c r="E38" i="7"/>
  <c r="E39" i="7" s="1"/>
  <c r="M31" i="7"/>
  <c r="P114" i="4"/>
  <c r="H184" i="4"/>
  <c r="H185" i="4" s="1"/>
  <c r="H17" i="10"/>
  <c r="H23" i="10" s="1"/>
  <c r="K145" i="6"/>
  <c r="K146" i="6" s="1"/>
  <c r="F26" i="7"/>
  <c r="F38" i="7" s="1"/>
  <c r="F39" i="7" s="1"/>
  <c r="I340" i="3"/>
  <c r="I341" i="3" s="1"/>
  <c r="Q114" i="4"/>
  <c r="R116" i="4"/>
  <c r="Q127" i="4"/>
  <c r="M25" i="9"/>
  <c r="P114" i="5"/>
  <c r="P166" i="5"/>
  <c r="Q179" i="5"/>
  <c r="M184" i="4"/>
  <c r="M185" i="4" s="1"/>
  <c r="E31" i="9"/>
  <c r="E32" i="9" s="1"/>
  <c r="M26" i="9"/>
  <c r="M28" i="9"/>
  <c r="Q101" i="5"/>
  <c r="R103" i="5"/>
  <c r="Q114" i="5"/>
  <c r="N184" i="4"/>
  <c r="N185" i="4" s="1"/>
  <c r="M18" i="9"/>
  <c r="P179" i="5"/>
  <c r="Q218" i="5"/>
  <c r="R221" i="5"/>
  <c r="Q231" i="5"/>
  <c r="I249" i="5"/>
  <c r="I250" i="5" s="1"/>
  <c r="I26" i="8"/>
  <c r="I27" i="8" s="1"/>
  <c r="I184" i="4"/>
  <c r="I185" i="4" s="1"/>
  <c r="I17" i="9"/>
  <c r="I31" i="9" s="1"/>
  <c r="I32" i="9" s="1"/>
  <c r="L249" i="5"/>
  <c r="L250" i="5" s="1"/>
  <c r="P75" i="5"/>
  <c r="Q205" i="5"/>
  <c r="J26" i="8"/>
  <c r="J27" i="8" s="1"/>
  <c r="J17" i="9"/>
  <c r="J31" i="9" s="1"/>
  <c r="J32" i="9" s="1"/>
  <c r="M249" i="5"/>
  <c r="M250" i="5" s="1"/>
  <c r="Q75" i="5"/>
  <c r="R77" i="5"/>
  <c r="Q88" i="5"/>
  <c r="K26" i="8"/>
  <c r="K27" i="8" s="1"/>
  <c r="K17" i="9"/>
  <c r="K31" i="9" s="1"/>
  <c r="K32" i="9" s="1"/>
  <c r="N249" i="5"/>
  <c r="N250" i="5" s="1"/>
  <c r="R25" i="5"/>
  <c r="Q36" i="5"/>
  <c r="P49" i="5"/>
  <c r="R51" i="5"/>
  <c r="Q62" i="5"/>
  <c r="P153" i="5"/>
  <c r="M22" i="7"/>
  <c r="M18" i="7"/>
  <c r="M19" i="8"/>
  <c r="M18" i="8"/>
  <c r="M17" i="8"/>
  <c r="M14" i="8"/>
  <c r="M22" i="8"/>
  <c r="L184" i="4"/>
  <c r="L185" i="4" s="1"/>
  <c r="D17" i="9"/>
  <c r="G249" i="5"/>
  <c r="G250" i="5" s="1"/>
  <c r="L17" i="9"/>
  <c r="L31" i="9" s="1"/>
  <c r="L32" i="9" s="1"/>
  <c r="O249" i="5"/>
  <c r="O250" i="5" s="1"/>
  <c r="Q49" i="5"/>
  <c r="M23" i="9"/>
  <c r="P101" i="5"/>
  <c r="Q153" i="5"/>
  <c r="Q244" i="5"/>
  <c r="R233" i="5"/>
  <c r="Q140" i="5"/>
  <c r="Q166" i="5"/>
  <c r="Q192" i="5"/>
  <c r="H249" i="5"/>
  <c r="H250" i="5" s="1"/>
  <c r="Q36" i="6"/>
  <c r="M15" i="10"/>
  <c r="P88" i="6"/>
  <c r="Q114" i="6"/>
  <c r="M15" i="9"/>
  <c r="M22" i="9"/>
  <c r="M12" i="9"/>
  <c r="M16" i="9"/>
  <c r="K17" i="10"/>
  <c r="K23" i="10" s="1"/>
  <c r="N145" i="6"/>
  <c r="N146" i="6" s="1"/>
  <c r="Q62" i="6"/>
  <c r="R207" i="5"/>
  <c r="M21" i="9"/>
  <c r="E17" i="10"/>
  <c r="E23" i="10" s="1"/>
  <c r="E24" i="10" s="1"/>
  <c r="H145" i="6"/>
  <c r="H146" i="6" s="1"/>
  <c r="R38" i="6"/>
  <c r="Q49" i="6"/>
  <c r="J145" i="6"/>
  <c r="J146" i="6" s="1"/>
  <c r="M27" i="9"/>
  <c r="M19" i="9"/>
  <c r="M29" i="9"/>
  <c r="M24" i="9"/>
  <c r="M13" i="9"/>
  <c r="M20" i="9"/>
  <c r="M14" i="9"/>
  <c r="D17" i="10"/>
  <c r="G145" i="6"/>
  <c r="G146" i="6" s="1"/>
  <c r="L17" i="10"/>
  <c r="L23" i="10" s="1"/>
  <c r="L24" i="10" s="1"/>
  <c r="O145" i="6"/>
  <c r="O146" i="6" s="1"/>
  <c r="M20" i="10"/>
  <c r="M16" i="10"/>
  <c r="M12" i="10"/>
  <c r="M19" i="10"/>
  <c r="Q140" i="6"/>
  <c r="I145" i="6"/>
  <c r="I146" i="6" s="1"/>
  <c r="Q75" i="6"/>
  <c r="Q101" i="6"/>
  <c r="Q127" i="6"/>
  <c r="M145" i="6"/>
  <c r="M146" i="6" s="1"/>
  <c r="G23" i="10"/>
  <c r="G24" i="10" s="1"/>
  <c r="M14" i="10"/>
  <c r="M13" i="10"/>
  <c r="M47" i="7"/>
  <c r="I17" i="10"/>
  <c r="I23" i="10" s="1"/>
  <c r="I24" i="10" s="1"/>
  <c r="L145" i="6"/>
  <c r="L146" i="6" s="1"/>
  <c r="M18" i="10"/>
  <c r="M32" i="10"/>
  <c r="P323" i="12"/>
  <c r="P324" i="12" s="1"/>
  <c r="M40" i="9"/>
  <c r="P433" i="11"/>
  <c r="P434" i="11" s="1"/>
  <c r="L25" i="10" l="1"/>
  <c r="L28" i="8"/>
  <c r="L33" i="9"/>
  <c r="L40" i="7"/>
  <c r="K24" i="10"/>
  <c r="K25" i="10"/>
  <c r="K33" i="9"/>
  <c r="K28" i="8"/>
  <c r="K39" i="7"/>
  <c r="K40" i="7"/>
  <c r="J25" i="10"/>
  <c r="J28" i="8"/>
  <c r="J33" i="9"/>
  <c r="J40" i="7"/>
  <c r="I33" i="9"/>
  <c r="I25" i="10"/>
  <c r="I40" i="7"/>
  <c r="I28" i="8"/>
  <c r="H33" i="9"/>
  <c r="H24" i="10"/>
  <c r="H25" i="10"/>
  <c r="H28" i="8"/>
  <c r="H40" i="7"/>
  <c r="G25" i="10"/>
  <c r="G33" i="9"/>
  <c r="G40" i="7"/>
  <c r="G28" i="8"/>
  <c r="F25" i="10"/>
  <c r="F33" i="9"/>
  <c r="F28" i="8"/>
  <c r="F40" i="7"/>
  <c r="D41" i="10"/>
  <c r="D44" i="8"/>
  <c r="E25" i="10"/>
  <c r="E33" i="9"/>
  <c r="E28" i="8"/>
  <c r="E40" i="7"/>
  <c r="D72" i="7"/>
  <c r="P145" i="6"/>
  <c r="D28" i="8"/>
  <c r="D40" i="7"/>
  <c r="Q340" i="3"/>
  <c r="Q145" i="6"/>
  <c r="D56" i="9"/>
  <c r="D40" i="10"/>
  <c r="M26" i="7"/>
  <c r="A20" i="7" s="1" a="1"/>
  <c r="D75" i="7"/>
  <c r="D57" i="7"/>
  <c r="D43" i="8"/>
  <c r="D47" i="9"/>
  <c r="D76" i="7"/>
  <c r="D62" i="7"/>
  <c r="D61" i="9"/>
  <c r="M17" i="10"/>
  <c r="A20" i="10" s="1" a="1"/>
  <c r="A20" i="10" s="1"/>
  <c r="D23" i="10"/>
  <c r="D65" i="7"/>
  <c r="P249" i="5"/>
  <c r="P184" i="4"/>
  <c r="A35" i="7" a="1"/>
  <c r="D60" i="7"/>
  <c r="D46" i="10"/>
  <c r="D63" i="9"/>
  <c r="D39" i="10"/>
  <c r="M17" i="9"/>
  <c r="A22" i="9" s="1" a="1"/>
  <c r="A22" i="9" s="1"/>
  <c r="D31" i="9"/>
  <c r="M23" i="8"/>
  <c r="Q249" i="5"/>
  <c r="Q184" i="4"/>
  <c r="D63" i="7"/>
  <c r="D58" i="7"/>
  <c r="A24" i="7" a="1"/>
  <c r="M21" i="8"/>
  <c r="D47" i="8" s="1"/>
  <c r="D54" i="9"/>
  <c r="D61" i="7"/>
  <c r="D56" i="7"/>
  <c r="D47" i="10"/>
  <c r="A18" i="10" a="1"/>
  <c r="D62" i="9"/>
  <c r="D60" i="9"/>
  <c r="D53" i="8"/>
  <c r="D77" i="7"/>
  <c r="D52" i="9"/>
  <c r="A34" i="7" a="1"/>
  <c r="D59" i="7"/>
  <c r="D54" i="7"/>
  <c r="P340" i="3"/>
  <c r="D55" i="7"/>
  <c r="D74" i="7" l="1"/>
  <c r="D55" i="9"/>
  <c r="D50" i="9"/>
  <c r="D73" i="7"/>
  <c r="D59" i="9"/>
  <c r="D42" i="10"/>
  <c r="D53" i="9"/>
  <c r="D67" i="7"/>
  <c r="D58" i="9"/>
  <c r="A15" i="10" a="1"/>
  <c r="D45" i="10"/>
  <c r="D57" i="9"/>
  <c r="A18" i="8" a="1"/>
  <c r="A18" i="8" s="1"/>
  <c r="D71" i="7"/>
  <c r="A17" i="7" a="1"/>
  <c r="A17" i="7" s="1"/>
  <c r="A18" i="7" a="1"/>
  <c r="A18" i="7" s="1"/>
  <c r="D68" i="7"/>
  <c r="A21" i="7" a="1"/>
  <c r="A21" i="7" s="1"/>
  <c r="A23" i="7" a="1"/>
  <c r="A23" i="7" s="1"/>
  <c r="A13" i="7" a="1"/>
  <c r="A13" i="7" s="1"/>
  <c r="A25" i="7" a="1"/>
  <c r="A25" i="7" s="1"/>
  <c r="D49" i="9"/>
  <c r="D64" i="7"/>
  <c r="D69" i="7"/>
  <c r="D51" i="9"/>
  <c r="A15" i="10"/>
  <c r="D43" i="10"/>
  <c r="D52" i="8"/>
  <c r="A12" i="9" a="1"/>
  <c r="A12" i="9" s="1"/>
  <c r="A13" i="9" a="1"/>
  <c r="A13" i="9" s="1"/>
  <c r="D50" i="8"/>
  <c r="A18" i="10"/>
  <c r="D70" i="7"/>
  <c r="D51" i="8"/>
  <c r="D49" i="8"/>
  <c r="A30" i="7" a="1"/>
  <c r="A30" i="7" s="1"/>
  <c r="A16" i="7" a="1"/>
  <c r="A16" i="7" s="1"/>
  <c r="D48" i="9"/>
  <c r="D48" i="8"/>
  <c r="D46" i="8"/>
  <c r="A31" i="7" a="1"/>
  <c r="A31" i="7" s="1"/>
  <c r="A28" i="7" a="1"/>
  <c r="A28" i="7" s="1"/>
  <c r="A29" i="7" a="1"/>
  <c r="A29" i="7" s="1"/>
  <c r="A27" i="7" a="1"/>
  <c r="A27" i="7" s="1"/>
  <c r="A33" i="7" a="1"/>
  <c r="A33" i="7" s="1"/>
  <c r="D66" i="7"/>
  <c r="A16" i="10" a="1"/>
  <c r="A16" i="10" s="1"/>
  <c r="A12" i="10" a="1"/>
  <c r="A12" i="10" s="1"/>
  <c r="D44" i="10"/>
  <c r="A19" i="10" a="1"/>
  <c r="A19" i="10" s="1"/>
  <c r="A46" i="10" s="1"/>
  <c r="D45" i="8"/>
  <c r="D24" i="10"/>
  <c r="D25" i="10"/>
  <c r="A34" i="7"/>
  <c r="A24" i="7"/>
  <c r="A35" i="7"/>
  <c r="A20" i="7"/>
  <c r="D32" i="9"/>
  <c r="D33" i="9"/>
  <c r="A14" i="9" a="1"/>
  <c r="A14" i="9" s="1"/>
  <c r="A14" i="10" a="1"/>
  <c r="A14" i="10" s="1"/>
  <c r="A13" i="10" a="1"/>
  <c r="A13" i="10" s="1"/>
  <c r="A29" i="9" a="1"/>
  <c r="A29" i="9" s="1"/>
  <c r="A17" i="8" a="1"/>
  <c r="A17" i="8" s="1"/>
  <c r="A21" i="9" a="1"/>
  <c r="A21" i="9" s="1"/>
  <c r="A18" i="9" a="1"/>
  <c r="A18" i="9" s="1"/>
  <c r="D53" i="7"/>
  <c r="M38" i="7"/>
  <c r="A26" i="7" a="1"/>
  <c r="A26" i="7" s="1"/>
  <c r="A14" i="7" a="1"/>
  <c r="A14" i="7" s="1"/>
  <c r="A12" i="7" a="1"/>
  <c r="A12" i="7" s="1"/>
  <c r="A32" i="7" a="1"/>
  <c r="A32" i="7" s="1"/>
  <c r="A15" i="9" a="1"/>
  <c r="A15" i="9" s="1"/>
  <c r="A21" i="8" a="1"/>
  <c r="A21" i="8" s="1"/>
  <c r="D42" i="8"/>
  <c r="A27" i="9" a="1"/>
  <c r="A27" i="9" s="1"/>
  <c r="A19" i="8" a="1"/>
  <c r="A19" i="8" s="1"/>
  <c r="D46" i="9"/>
  <c r="M31" i="9"/>
  <c r="A17" i="9" a="1"/>
  <c r="A17" i="9" s="1"/>
  <c r="A28" i="9" a="1"/>
  <c r="A28" i="9" s="1"/>
  <c r="A15" i="7" a="1"/>
  <c r="A15" i="7" s="1"/>
  <c r="A24" i="9" a="1"/>
  <c r="A24" i="9" s="1"/>
  <c r="D41" i="8"/>
  <c r="M26" i="8"/>
  <c r="A23" i="8" a="1"/>
  <c r="A23" i="8" s="1"/>
  <c r="A24" i="8" a="1"/>
  <c r="A24" i="8" s="1"/>
  <c r="A16" i="8" a="1"/>
  <c r="A16" i="8" s="1"/>
  <c r="A13" i="8" a="1"/>
  <c r="A13" i="8" s="1"/>
  <c r="A20" i="8" a="1"/>
  <c r="A20" i="8" s="1"/>
  <c r="A12" i="8" a="1"/>
  <c r="A12" i="8" s="1"/>
  <c r="A15" i="8" a="1"/>
  <c r="A15" i="8" s="1"/>
  <c r="A22" i="8" a="1"/>
  <c r="A22" i="8" s="1"/>
  <c r="A16" i="9" a="1"/>
  <c r="A16" i="9" s="1"/>
  <c r="A14" i="8" a="1"/>
  <c r="A14" i="8" s="1"/>
  <c r="A19" i="9" a="1"/>
  <c r="A19" i="9" s="1"/>
  <c r="D38" i="10"/>
  <c r="M23" i="10"/>
  <c r="A17" i="10" a="1"/>
  <c r="A17" i="10" s="1"/>
  <c r="A21" i="10" a="1"/>
  <c r="A21" i="10" s="1"/>
  <c r="A19" i="7" a="1"/>
  <c r="A19" i="7" s="1"/>
  <c r="A22" i="7" a="1"/>
  <c r="A22" i="7" s="1"/>
  <c r="A23" i="9" a="1"/>
  <c r="A23" i="9" s="1"/>
  <c r="A25" i="9" a="1"/>
  <c r="A25" i="9" s="1"/>
  <c r="A20" i="9" a="1"/>
  <c r="A20" i="9" s="1"/>
  <c r="A36" i="7" a="1"/>
  <c r="A36" i="7" s="1"/>
  <c r="A26" i="9" a="1"/>
  <c r="A26" i="9" s="1"/>
  <c r="A62" i="9" l="1"/>
  <c r="A52" i="9"/>
  <c r="A41" i="10"/>
  <c r="A58" i="9"/>
  <c r="A55" i="7"/>
  <c r="A47" i="9"/>
  <c r="A43" i="10"/>
  <c r="A38" i="10"/>
  <c r="A39" i="10"/>
  <c r="A50" i="9"/>
  <c r="A42" i="8"/>
  <c r="A45" i="8"/>
  <c r="A73" i="7"/>
  <c r="A74" i="7"/>
  <c r="A72" i="7"/>
  <c r="A67" i="7"/>
  <c r="A42" i="10"/>
  <c r="A69" i="7"/>
  <c r="A62" i="7"/>
  <c r="A59" i="7"/>
  <c r="A75" i="7"/>
  <c r="A53" i="7"/>
  <c r="A68" i="7"/>
  <c r="A71" i="7"/>
  <c r="A63" i="9"/>
  <c r="A54" i="9"/>
  <c r="A59" i="9"/>
  <c r="A61" i="9"/>
  <c r="A46" i="9"/>
  <c r="A50" i="8"/>
  <c r="A51" i="8"/>
  <c r="A53" i="8"/>
  <c r="A47" i="8"/>
  <c r="A45" i="10"/>
  <c r="A47" i="10"/>
  <c r="A44" i="10"/>
  <c r="A40" i="10"/>
  <c r="A49" i="9"/>
  <c r="A57" i="9"/>
  <c r="A55" i="9"/>
  <c r="A53" i="9"/>
  <c r="A51" i="9"/>
  <c r="A48" i="9"/>
  <c r="A60" i="9"/>
  <c r="A56" i="9"/>
  <c r="A43" i="8"/>
  <c r="A48" i="8"/>
  <c r="A44" i="8"/>
  <c r="A49" i="8"/>
  <c r="A52" i="8"/>
  <c r="A46" i="8"/>
  <c r="A41" i="8"/>
  <c r="A64" i="7"/>
  <c r="A58" i="7"/>
  <c r="A76" i="7"/>
  <c r="A57" i="7"/>
  <c r="A56" i="7"/>
  <c r="A54" i="7"/>
  <c r="A63" i="7"/>
  <c r="A65" i="7"/>
  <c r="A61" i="7"/>
  <c r="A77" i="7"/>
  <c r="A60" i="7"/>
  <c r="A66" i="7"/>
  <c r="A70" i="7"/>
  <c r="M24" i="10"/>
  <c r="M25" i="10"/>
  <c r="M27" i="8"/>
  <c r="M28" i="8"/>
  <c r="M32" i="9"/>
  <c r="M33" i="9"/>
  <c r="M39" i="7"/>
  <c r="M40" i="7"/>
</calcChain>
</file>

<file path=xl/sharedStrings.xml><?xml version="1.0" encoding="utf-8"?>
<sst xmlns="http://schemas.openxmlformats.org/spreadsheetml/2006/main" count="6608" uniqueCount="1569">
  <si>
    <t>Tournament Details - Rosters</t>
  </si>
  <si>
    <t>MSC Cincinnati Collegiate Classic</t>
  </si>
  <si>
    <t>Tier 2</t>
  </si>
  <si>
    <t>USBC</t>
  </si>
  <si>
    <t>978</t>
  </si>
  <si>
    <t>9</t>
  </si>
  <si>
    <t>0</t>
  </si>
  <si>
    <t>5</t>
  </si>
  <si>
    <t/>
  </si>
  <si>
    <t>7</t>
  </si>
  <si>
    <t>IBCYouth</t>
  </si>
  <si>
    <t>&lt;&lt;Dates&gt;&gt;</t>
  </si>
  <si>
    <t>&lt;&lt;Event#&gt;&gt;</t>
  </si>
  <si>
    <t>01/22/2022 - 01/23/2022</t>
  </si>
  <si>
    <t>V</t>
  </si>
  <si>
    <t>&lt;&lt;Location&gt;&gt;</t>
  </si>
  <si>
    <t>Cincinnati, OH</t>
  </si>
  <si>
    <t>JV1</t>
  </si>
  <si>
    <t>JV2</t>
  </si>
  <si>
    <t>Men's Division</t>
  </si>
  <si>
    <t>Cert No:</t>
  </si>
  <si>
    <t>6685</t>
  </si>
  <si>
    <t>School/Team</t>
  </si>
  <si>
    <t>State</t>
  </si>
  <si>
    <t>Bowler ID</t>
  </si>
  <si>
    <t>Bowler</t>
  </si>
  <si>
    <t>Division</t>
  </si>
  <si>
    <t>Bethel University (TN)</t>
  </si>
  <si>
    <t>18-70677</t>
  </si>
  <si>
    <t>Christopher Davenport</t>
  </si>
  <si>
    <t xml:space="preserve"> </t>
  </si>
  <si>
    <t>8468-4444</t>
  </si>
  <si>
    <t>Dalton Tilghman</t>
  </si>
  <si>
    <t>17-84082</t>
  </si>
  <si>
    <t>Daniel Belew</t>
  </si>
  <si>
    <t>8024-571</t>
  </si>
  <si>
    <t>David Proctor</t>
  </si>
  <si>
    <t>8914-2011</t>
  </si>
  <si>
    <t>Evan Kiefer</t>
  </si>
  <si>
    <t>19-1989</t>
  </si>
  <si>
    <t>Jackson Henderson</t>
  </si>
  <si>
    <t>9281-11588</t>
  </si>
  <si>
    <t>James Johnson</t>
  </si>
  <si>
    <t>11-464349</t>
  </si>
  <si>
    <t>Logan Goodman</t>
  </si>
  <si>
    <t>15-93246</t>
  </si>
  <si>
    <t>Malcolm Porter</t>
  </si>
  <si>
    <t>5569-7185</t>
  </si>
  <si>
    <t>Mathew Crawford</t>
  </si>
  <si>
    <t>11-398807</t>
  </si>
  <si>
    <t>Richard (Trey) Martin</t>
  </si>
  <si>
    <t>7914-1922</t>
  </si>
  <si>
    <t>Tommy Butler</t>
  </si>
  <si>
    <t>11-462162</t>
  </si>
  <si>
    <t>Tyler McKinney</t>
  </si>
  <si>
    <t>Blue Mountain College</t>
  </si>
  <si>
    <t>19-67495</t>
  </si>
  <si>
    <t>Cole Tomlin</t>
  </si>
  <si>
    <t>6114-221</t>
  </si>
  <si>
    <t>Drew Turberville</t>
  </si>
  <si>
    <t>19-42959</t>
  </si>
  <si>
    <t>Greyson Blair</t>
  </si>
  <si>
    <t>7914-26916</t>
  </si>
  <si>
    <t>Jay Henderson</t>
  </si>
  <si>
    <t>6114-222</t>
  </si>
  <si>
    <t>Josh Turberville</t>
  </si>
  <si>
    <t>8577-2986</t>
  </si>
  <si>
    <t>Logan Akins</t>
  </si>
  <si>
    <t>6114-203</t>
  </si>
  <si>
    <t>Lucas Hartigan</t>
  </si>
  <si>
    <t>8577-2985</t>
  </si>
  <si>
    <t>Mason Timmons</t>
  </si>
  <si>
    <t>20-20285</t>
  </si>
  <si>
    <t>Nikolas Wilcher</t>
  </si>
  <si>
    <t>17-23688</t>
  </si>
  <si>
    <t>Peter Moore</t>
  </si>
  <si>
    <t>20-20298</t>
  </si>
  <si>
    <t>William Porter</t>
  </si>
  <si>
    <t>Campbellsville University</t>
  </si>
  <si>
    <t>8985-5022</t>
  </si>
  <si>
    <t>Ambrose Shirk</t>
  </si>
  <si>
    <t>17-69158</t>
  </si>
  <si>
    <t>Andrew McWhorter</t>
  </si>
  <si>
    <t>18-86967</t>
  </si>
  <si>
    <t>Andrew Swift</t>
  </si>
  <si>
    <t>7914-11696</t>
  </si>
  <si>
    <t>Blake Roberts</t>
  </si>
  <si>
    <t>7914-43718</t>
  </si>
  <si>
    <t>Emanuel Casillas</t>
  </si>
  <si>
    <t>16-42449</t>
  </si>
  <si>
    <t>Kiel Mayer</t>
  </si>
  <si>
    <t>15-117269</t>
  </si>
  <si>
    <t>Michael Kendrick</t>
  </si>
  <si>
    <t>11-591918</t>
  </si>
  <si>
    <t>Nathan Whaley</t>
  </si>
  <si>
    <t>15-181729</t>
  </si>
  <si>
    <t>Noah Mardis</t>
  </si>
  <si>
    <t>5908-446</t>
  </si>
  <si>
    <t>Winston Cook</t>
  </si>
  <si>
    <t>15-135768</t>
  </si>
  <si>
    <t>Zach Currie</t>
  </si>
  <si>
    <t>19-5596</t>
  </si>
  <si>
    <t>Zachary Budd</t>
  </si>
  <si>
    <t>11-689585</t>
  </si>
  <si>
    <t>Zachery McCoy</t>
  </si>
  <si>
    <t>Cincinnati ,University Of</t>
  </si>
  <si>
    <t>11-94682</t>
  </si>
  <si>
    <t>Ethan Walton</t>
  </si>
  <si>
    <t>21-14278</t>
  </si>
  <si>
    <t>Jack Wilson</t>
  </si>
  <si>
    <t>15-125144</t>
  </si>
  <si>
    <t>Justin Bartholomew</t>
  </si>
  <si>
    <t>18-91634</t>
  </si>
  <si>
    <t>Nathan Hartness</t>
  </si>
  <si>
    <t>9440-68575</t>
  </si>
  <si>
    <t>Robert Kelly</t>
  </si>
  <si>
    <t>6503-2181</t>
  </si>
  <si>
    <t>Samuel Jones</t>
  </si>
  <si>
    <t>18-91589</t>
  </si>
  <si>
    <t>Sherron Peacock</t>
  </si>
  <si>
    <t>Cumberland University</t>
  </si>
  <si>
    <t>19-71543</t>
  </si>
  <si>
    <t>Alex Barlow</t>
  </si>
  <si>
    <t>6684-301</t>
  </si>
  <si>
    <t>Andrew Scantland</t>
  </si>
  <si>
    <t>8546-1764</t>
  </si>
  <si>
    <t>Caleb Gregory</t>
  </si>
  <si>
    <t>11-359781</t>
  </si>
  <si>
    <t>Casey Estep</t>
  </si>
  <si>
    <t>18-52843</t>
  </si>
  <si>
    <t>Grayson Hemontolor</t>
  </si>
  <si>
    <t>11-359779</t>
  </si>
  <si>
    <t>Logan Estep</t>
  </si>
  <si>
    <t>20-33136</t>
  </si>
  <si>
    <t>Mason Adcok</t>
  </si>
  <si>
    <t>17-77117</t>
  </si>
  <si>
    <t>Matthew Charlton</t>
  </si>
  <si>
    <t>19-6124</t>
  </si>
  <si>
    <t>Matthew Dominey</t>
  </si>
  <si>
    <t>8252-21992</t>
  </si>
  <si>
    <t>Nathan Parrott</t>
  </si>
  <si>
    <t>16-99164</t>
  </si>
  <si>
    <t>Taylor Fielder</t>
  </si>
  <si>
    <t>11-360522</t>
  </si>
  <si>
    <t>Wesley Estep</t>
  </si>
  <si>
    <t>Kentucky Wesleyan</t>
  </si>
  <si>
    <t>7914-3283</t>
  </si>
  <si>
    <t>Austin Vickers</t>
  </si>
  <si>
    <t>19-63574</t>
  </si>
  <si>
    <t>Cole Hoehler</t>
  </si>
  <si>
    <t>15-145728</t>
  </si>
  <si>
    <t>Dalton Karstens</t>
  </si>
  <si>
    <t>11-45217</t>
  </si>
  <si>
    <t>Evan Decker</t>
  </si>
  <si>
    <t>5914-7547</t>
  </si>
  <si>
    <t>George (Trey) Ravens</t>
  </si>
  <si>
    <t>5617-4263</t>
  </si>
  <si>
    <t>Josiah Benner</t>
  </si>
  <si>
    <t>11-327794</t>
  </si>
  <si>
    <t>Kelton Boyland</t>
  </si>
  <si>
    <t>6455-5764</t>
  </si>
  <si>
    <t>Seth Koloski</t>
  </si>
  <si>
    <t>11-380457</t>
  </si>
  <si>
    <t>Trent Stacy</t>
  </si>
  <si>
    <t>Life University</t>
  </si>
  <si>
    <t>16-21698</t>
  </si>
  <si>
    <t>Adarius Reese</t>
  </si>
  <si>
    <t>15-5216</t>
  </si>
  <si>
    <t>Andrew Martin</t>
  </si>
  <si>
    <t>9782-2698</t>
  </si>
  <si>
    <t>Bryan Holcomb</t>
  </si>
  <si>
    <t>18-12290</t>
  </si>
  <si>
    <t>Colby Hagemoser</t>
  </si>
  <si>
    <t>11-753150</t>
  </si>
  <si>
    <t>Craig Sanders</t>
  </si>
  <si>
    <t>11-349432</t>
  </si>
  <si>
    <t>Duane Jones</t>
  </si>
  <si>
    <t>5588-4728</t>
  </si>
  <si>
    <t>Heather Dumas</t>
  </si>
  <si>
    <t>11-640081</t>
  </si>
  <si>
    <t>Hunter Harper</t>
  </si>
  <si>
    <t>16-141962</t>
  </si>
  <si>
    <t>Patrick Rudolph</t>
  </si>
  <si>
    <t>11-308332</t>
  </si>
  <si>
    <t>Rachael Taylor</t>
  </si>
  <si>
    <t>11-240603</t>
  </si>
  <si>
    <t>Stormy Wallace</t>
  </si>
  <si>
    <t>18-12284</t>
  </si>
  <si>
    <t>Tristan Erickson</t>
  </si>
  <si>
    <t>Lincoln Memorial University</t>
  </si>
  <si>
    <t>11-604510</t>
  </si>
  <si>
    <t>Alan Randolph</t>
  </si>
  <si>
    <t>11-241326</t>
  </si>
  <si>
    <t>Alexander Linnenbrink</t>
  </si>
  <si>
    <t>6504-6088</t>
  </si>
  <si>
    <t>Austin Rinehart</t>
  </si>
  <si>
    <t>11-157963</t>
  </si>
  <si>
    <t>Braedyn Hofmeister</t>
  </si>
  <si>
    <t>9506-11207</t>
  </si>
  <si>
    <t>Ian Friesner</t>
  </si>
  <si>
    <t>21-6481</t>
  </si>
  <si>
    <t>Jaycee Newton</t>
  </si>
  <si>
    <t>18-39213</t>
  </si>
  <si>
    <t>Joshua Moore</t>
  </si>
  <si>
    <t>11-379065</t>
  </si>
  <si>
    <t>Lucas Rattigan-Coe</t>
  </si>
  <si>
    <t>8148-75710</t>
  </si>
  <si>
    <t>Matthew Mikels</t>
  </si>
  <si>
    <t>5559-764</t>
  </si>
  <si>
    <t>Sean Lighty</t>
  </si>
  <si>
    <t>5525-2002</t>
  </si>
  <si>
    <t>Zachary Cook</t>
  </si>
  <si>
    <t>11-616503</t>
  </si>
  <si>
    <t>Zachary Keene</t>
  </si>
  <si>
    <t>Lindenwood University</t>
  </si>
  <si>
    <t>6455-5561</t>
  </si>
  <si>
    <t>Andrew Sacks</t>
  </si>
  <si>
    <t>11-305608</t>
  </si>
  <si>
    <t>Blake Reiger</t>
  </si>
  <si>
    <t>5581-5925</t>
  </si>
  <si>
    <t>Brandon Cruz</t>
  </si>
  <si>
    <t>11-645936</t>
  </si>
  <si>
    <t>Caleb Horton</t>
  </si>
  <si>
    <t>18-48013</t>
  </si>
  <si>
    <t>Callum Stewart</t>
  </si>
  <si>
    <t>11-422992</t>
  </si>
  <si>
    <t>Christian Lanan</t>
  </si>
  <si>
    <t>5743-4217</t>
  </si>
  <si>
    <t>Christopher Albanese</t>
  </si>
  <si>
    <t>8663-27327</t>
  </si>
  <si>
    <t>Dalton Kemp</t>
  </si>
  <si>
    <t>8482-467</t>
  </si>
  <si>
    <t>Garrett Jolly</t>
  </si>
  <si>
    <t>16-147279</t>
  </si>
  <si>
    <t>Graham Mortimore</t>
  </si>
  <si>
    <t>11-719508</t>
  </si>
  <si>
    <t>Jared Felipa</t>
  </si>
  <si>
    <t>7063-2626</t>
  </si>
  <si>
    <t>Javier Muniz Vega</t>
  </si>
  <si>
    <t>7914-21550</t>
  </si>
  <si>
    <t>Jonathan Camp</t>
  </si>
  <si>
    <t>8711-21237</t>
  </si>
  <si>
    <t>Jordan Ball</t>
  </si>
  <si>
    <t>17-74924</t>
  </si>
  <si>
    <t>Joseph Post</t>
  </si>
  <si>
    <t>21-12175</t>
  </si>
  <si>
    <t>Juan Pablo Aguirre Moreno</t>
  </si>
  <si>
    <t>11-495004</t>
  </si>
  <si>
    <t>Kyle Siksta</t>
  </si>
  <si>
    <t>16-86758</t>
  </si>
  <si>
    <t>Nate O'Connell</t>
  </si>
  <si>
    <t>20-39877</t>
  </si>
  <si>
    <t>Nathan Mueller</t>
  </si>
  <si>
    <t>5828-911</t>
  </si>
  <si>
    <t>Paul Bakoylis</t>
  </si>
  <si>
    <t>8572-19024</t>
  </si>
  <si>
    <t>Sean Jerome</t>
  </si>
  <si>
    <t>11-275404</t>
  </si>
  <si>
    <t>Seth Cushman</t>
  </si>
  <si>
    <t>6507-11246</t>
  </si>
  <si>
    <t>Spencer Engelby</t>
  </si>
  <si>
    <t>11-51164</t>
  </si>
  <si>
    <t>Thomas Babinchak</t>
  </si>
  <si>
    <t>11-120819</t>
  </si>
  <si>
    <t>Troy Owens</t>
  </si>
  <si>
    <t>Lindsey Wilson College</t>
  </si>
  <si>
    <t>7914-10905</t>
  </si>
  <si>
    <t>Andrew O'Dell</t>
  </si>
  <si>
    <t>5919-634</t>
  </si>
  <si>
    <t>Brandon Pendley</t>
  </si>
  <si>
    <t>7914-42150</t>
  </si>
  <si>
    <t>Jason Womack</t>
  </si>
  <si>
    <t>18-57920</t>
  </si>
  <si>
    <t>Lee Feign</t>
  </si>
  <si>
    <t>16-149154</t>
  </si>
  <si>
    <t>Patrick Walker</t>
  </si>
  <si>
    <t>11-448902</t>
  </si>
  <si>
    <t>Payton Redmon</t>
  </si>
  <si>
    <t>16-88860</t>
  </si>
  <si>
    <t>Peyton Huskey</t>
  </si>
  <si>
    <t>7914-23206</t>
  </si>
  <si>
    <t>Tanner Goodman</t>
  </si>
  <si>
    <t>Michigan ,University Of</t>
  </si>
  <si>
    <t>16-118070</t>
  </si>
  <si>
    <t>Adan Newman</t>
  </si>
  <si>
    <t>11-392494</t>
  </si>
  <si>
    <t>Brendan Chorian</t>
  </si>
  <si>
    <t>9898-1918</t>
  </si>
  <si>
    <t>Dalton Pelath</t>
  </si>
  <si>
    <t>21-14738</t>
  </si>
  <si>
    <t>Evan Nazareno</t>
  </si>
  <si>
    <t>11-461396</t>
  </si>
  <si>
    <t>Gabriel Garfinkel</t>
  </si>
  <si>
    <t>11-522633</t>
  </si>
  <si>
    <t>Jason Dandurand</t>
  </si>
  <si>
    <t>9830-6694</t>
  </si>
  <si>
    <t>Miles Hanbury</t>
  </si>
  <si>
    <t>7368-7857</t>
  </si>
  <si>
    <t>Morgan Hosbein</t>
  </si>
  <si>
    <t>17-102621</t>
  </si>
  <si>
    <t>Nathan Comerford</t>
  </si>
  <si>
    <t>19-14123</t>
  </si>
  <si>
    <t>Samantha Tocco</t>
  </si>
  <si>
    <t>21-16975</t>
  </si>
  <si>
    <t>Sarah Weingartz</t>
  </si>
  <si>
    <t>19-83984</t>
  </si>
  <si>
    <t>Shane Warner</t>
  </si>
  <si>
    <t>11-518103</t>
  </si>
  <si>
    <t>Trenton Lasich</t>
  </si>
  <si>
    <t>21-10404</t>
  </si>
  <si>
    <t>Vincent Wong</t>
  </si>
  <si>
    <t>21-18928</t>
  </si>
  <si>
    <t>William Cottle</t>
  </si>
  <si>
    <t>11-393579</t>
  </si>
  <si>
    <t>Zachary Linder</t>
  </si>
  <si>
    <t>Michigan-Dearborn</t>
  </si>
  <si>
    <t>21-6240</t>
  </si>
  <si>
    <t>Jaylen Watson</t>
  </si>
  <si>
    <t>17-14963</t>
  </si>
  <si>
    <t>Joseph Devita</t>
  </si>
  <si>
    <t>11-460364</t>
  </si>
  <si>
    <t>Luis Carvallo</t>
  </si>
  <si>
    <t>8615-62299</t>
  </si>
  <si>
    <t>Samuel Hughes</t>
  </si>
  <si>
    <t>15-10894</t>
  </si>
  <si>
    <t>Spencer Mccallum</t>
  </si>
  <si>
    <t>8568-371403</t>
  </si>
  <si>
    <t>Stephen Strzalkowski</t>
  </si>
  <si>
    <t>8568-452991</t>
  </si>
  <si>
    <t>Vincent Hunton</t>
  </si>
  <si>
    <t>19-2702</t>
  </si>
  <si>
    <t>Xavier Begerow</t>
  </si>
  <si>
    <t>11-168582</t>
  </si>
  <si>
    <t>Zachary Baum</t>
  </si>
  <si>
    <t>Midway University</t>
  </si>
  <si>
    <t>16-99628</t>
  </si>
  <si>
    <t>Austin Hensley</t>
  </si>
  <si>
    <t>21-3371</t>
  </si>
  <si>
    <t>Austin Mullannix</t>
  </si>
  <si>
    <t>15-174075</t>
  </si>
  <si>
    <t>Caleb Marshall</t>
  </si>
  <si>
    <t>17-25988</t>
  </si>
  <si>
    <t>Daekwon Christopher</t>
  </si>
  <si>
    <t>19-80552</t>
  </si>
  <si>
    <t>Durbin Boggs</t>
  </si>
  <si>
    <t>18-30569</t>
  </si>
  <si>
    <t>Isiah Gordon</t>
  </si>
  <si>
    <t>11-601145</t>
  </si>
  <si>
    <t>Jackson Ryan</t>
  </si>
  <si>
    <t>9615-47699</t>
  </si>
  <si>
    <t>Judson Tabor</t>
  </si>
  <si>
    <t>11-600526</t>
  </si>
  <si>
    <t>Kevin Allen</t>
  </si>
  <si>
    <t>18-40396</t>
  </si>
  <si>
    <t>Lewis Vice</t>
  </si>
  <si>
    <t>11-700332</t>
  </si>
  <si>
    <t>Logan Shaner</t>
  </si>
  <si>
    <t>11-746293</t>
  </si>
  <si>
    <t>Patrick Harmon</t>
  </si>
  <si>
    <t>21-3372</t>
  </si>
  <si>
    <t>Robert Maynard</t>
  </si>
  <si>
    <t>19-6260</t>
  </si>
  <si>
    <t>Ryan Meyers</t>
  </si>
  <si>
    <t>21-3373</t>
  </si>
  <si>
    <t>Thomas Robinson</t>
  </si>
  <si>
    <t>11-304847</t>
  </si>
  <si>
    <t>Troy Lund</t>
  </si>
  <si>
    <t>19-80564</t>
  </si>
  <si>
    <t>Zach Dickerson</t>
  </si>
  <si>
    <t>8760-3844</t>
  </si>
  <si>
    <t>Zackery Halstead</t>
  </si>
  <si>
    <t>Milligan University</t>
  </si>
  <si>
    <t>17-82506</t>
  </si>
  <si>
    <t>Christian Brown</t>
  </si>
  <si>
    <t>16-88846</t>
  </si>
  <si>
    <t>Cooper Brackins</t>
  </si>
  <si>
    <t>15-169678</t>
  </si>
  <si>
    <t>Jameson Whaley</t>
  </si>
  <si>
    <t>21-2841</t>
  </si>
  <si>
    <t>Matthew Richards</t>
  </si>
  <si>
    <t>17-27173</t>
  </si>
  <si>
    <t>Tristan Crawford</t>
  </si>
  <si>
    <t>Pikeville ,University Of</t>
  </si>
  <si>
    <t>11-694789</t>
  </si>
  <si>
    <t>Benjamin Bailey</t>
  </si>
  <si>
    <t>18-93372</t>
  </si>
  <si>
    <t>Blake Hisle</t>
  </si>
  <si>
    <t>6490-3115</t>
  </si>
  <si>
    <t>Bryce Oliver</t>
  </si>
  <si>
    <t>15-168085</t>
  </si>
  <si>
    <t>Chris LeSueur</t>
  </si>
  <si>
    <t>6473-1569</t>
  </si>
  <si>
    <t>Dylan Mishak</t>
  </si>
  <si>
    <t>11-586931</t>
  </si>
  <si>
    <t>Jacob Schrock</t>
  </si>
  <si>
    <t>11-144954</t>
  </si>
  <si>
    <t>Jeffery Dovenbarger</t>
  </si>
  <si>
    <t>18-68167</t>
  </si>
  <si>
    <t>John Holyfield</t>
  </si>
  <si>
    <t>15-41882</t>
  </si>
  <si>
    <t>Joshua Seymore</t>
  </si>
  <si>
    <t>9024-106646</t>
  </si>
  <si>
    <t>Kesean Waldon</t>
  </si>
  <si>
    <t>11-106778</t>
  </si>
  <si>
    <t>Larry Iagulli</t>
  </si>
  <si>
    <t>21-4318</t>
  </si>
  <si>
    <t>Lukas Lehmann</t>
  </si>
  <si>
    <t>11-703329</t>
  </si>
  <si>
    <t>Marchello Carrossellia</t>
  </si>
  <si>
    <t>6339-10437</t>
  </si>
  <si>
    <t>Matteo Cittadino</t>
  </si>
  <si>
    <t>20-32960</t>
  </si>
  <si>
    <t>Matthew Mayhue</t>
  </si>
  <si>
    <t>7914-8361</t>
  </si>
  <si>
    <t>Nicholas Golic</t>
  </si>
  <si>
    <t>18-99877</t>
  </si>
  <si>
    <t>Oscar Moore</t>
  </si>
  <si>
    <t>5914-7459</t>
  </si>
  <si>
    <t>Parker Spencer</t>
  </si>
  <si>
    <t>6455-5066</t>
  </si>
  <si>
    <t>Paul Sacks</t>
  </si>
  <si>
    <t>15-33734</t>
  </si>
  <si>
    <t>Ryan Taylor</t>
  </si>
  <si>
    <t>11-153175</t>
  </si>
  <si>
    <t>Wesley Yazell</t>
  </si>
  <si>
    <t>Shawnee State University</t>
  </si>
  <si>
    <t>11-445918</t>
  </si>
  <si>
    <t>Blake Moore</t>
  </si>
  <si>
    <t>11-267321</t>
  </si>
  <si>
    <t>Brandon Underwood</t>
  </si>
  <si>
    <t>6487-209</t>
  </si>
  <si>
    <t>Cameron Walker</t>
  </si>
  <si>
    <t>20-28492</t>
  </si>
  <si>
    <t>Connor Holmes</t>
  </si>
  <si>
    <t>8797-2397</t>
  </si>
  <si>
    <t>Jackson Lane</t>
  </si>
  <si>
    <t>20-28491</t>
  </si>
  <si>
    <t>Jaden McNish</t>
  </si>
  <si>
    <t>6450-8719</t>
  </si>
  <si>
    <t>Jordan Hughes</t>
  </si>
  <si>
    <t>11-446770</t>
  </si>
  <si>
    <t>Kyle Mace</t>
  </si>
  <si>
    <t>17-9427</t>
  </si>
  <si>
    <t>Makhi Jackson</t>
  </si>
  <si>
    <t>17-102269</t>
  </si>
  <si>
    <t>Raymond Hoff</t>
  </si>
  <si>
    <t>18-5095</t>
  </si>
  <si>
    <t>Rodney Gorley</t>
  </si>
  <si>
    <t>16-119392</t>
  </si>
  <si>
    <t>Sam Clay</t>
  </si>
  <si>
    <t>11-577739</t>
  </si>
  <si>
    <t>Trenton Fuller</t>
  </si>
  <si>
    <t>7914-52475</t>
  </si>
  <si>
    <t>Tyler Roberts</t>
  </si>
  <si>
    <t>7914-46469</t>
  </si>
  <si>
    <t>Zach Otto</t>
  </si>
  <si>
    <t>Siena Heights University</t>
  </si>
  <si>
    <t>11-513107</t>
  </si>
  <si>
    <t>Charles Scopone</t>
  </si>
  <si>
    <t>11-210771</t>
  </si>
  <si>
    <t>Eric Lambert</t>
  </si>
  <si>
    <t>20-23576</t>
  </si>
  <si>
    <t>Nathan Ewing</t>
  </si>
  <si>
    <t>11-760610</t>
  </si>
  <si>
    <t>Noah Gascon</t>
  </si>
  <si>
    <t>11-79415</t>
  </si>
  <si>
    <t>Noah Tafanelli</t>
  </si>
  <si>
    <t>17-3177</t>
  </si>
  <si>
    <t>Robert Burcar</t>
  </si>
  <si>
    <t>8568-359138</t>
  </si>
  <si>
    <t>Ryan Reid</t>
  </si>
  <si>
    <t>11-94363</t>
  </si>
  <si>
    <t>Samuel Scheuher</t>
  </si>
  <si>
    <t>11-251803</t>
  </si>
  <si>
    <t>Sean Fitzgibbon</t>
  </si>
  <si>
    <t>19-79622</t>
  </si>
  <si>
    <t>Tyler Scherer</t>
  </si>
  <si>
    <t>Southeastern Illinois College</t>
  </si>
  <si>
    <t>11-292306</t>
  </si>
  <si>
    <t>Aden Hopkins</t>
  </si>
  <si>
    <t>5738-295</t>
  </si>
  <si>
    <t>Brynden Stiles</t>
  </si>
  <si>
    <t>21-10098</t>
  </si>
  <si>
    <t>Cole McDannel</t>
  </si>
  <si>
    <t>955-3232</t>
  </si>
  <si>
    <t>Dalton Rhodes</t>
  </si>
  <si>
    <t>6124-1515</t>
  </si>
  <si>
    <t>Hunter Jones</t>
  </si>
  <si>
    <t>17-96552</t>
  </si>
  <si>
    <t>Izayah Thurman</t>
  </si>
  <si>
    <t>19-2844</t>
  </si>
  <si>
    <t>Jon Frigo</t>
  </si>
  <si>
    <t>9840-3580</t>
  </si>
  <si>
    <t>Justin Mitchell</t>
  </si>
  <si>
    <t>11-149473</t>
  </si>
  <si>
    <t>Nicholas Craig</t>
  </si>
  <si>
    <t>11-149546</t>
  </si>
  <si>
    <t>Noah Middendorf</t>
  </si>
  <si>
    <t>11-317856</t>
  </si>
  <si>
    <t>Sebastian Barton</t>
  </si>
  <si>
    <t>St. Francis (IL) ,University Of</t>
  </si>
  <si>
    <t>5398-145</t>
  </si>
  <si>
    <t>Alec Dudley</t>
  </si>
  <si>
    <t>7914-35089</t>
  </si>
  <si>
    <t>Alexander Middleton</t>
  </si>
  <si>
    <t>8569-8395</t>
  </si>
  <si>
    <t>Andrew Lewis</t>
  </si>
  <si>
    <t>9229-56948</t>
  </si>
  <si>
    <t>Ardani Rodas</t>
  </si>
  <si>
    <t>7914-9422</t>
  </si>
  <si>
    <t>Brandon Williamson</t>
  </si>
  <si>
    <t>11-152253</t>
  </si>
  <si>
    <t>Cameron Jablonski</t>
  </si>
  <si>
    <t>8959-117962</t>
  </si>
  <si>
    <t>Christopher Kelley</t>
  </si>
  <si>
    <t>11-177649</t>
  </si>
  <si>
    <t>Drew Toke</t>
  </si>
  <si>
    <t>11-718565</t>
  </si>
  <si>
    <t>Ethan Kosche</t>
  </si>
  <si>
    <t>5730-32536</t>
  </si>
  <si>
    <t>Evan Jaros</t>
  </si>
  <si>
    <t>7914-3295</t>
  </si>
  <si>
    <t>Gavin McGowan</t>
  </si>
  <si>
    <t>7912-12188</t>
  </si>
  <si>
    <t>Jacob Hubbs</t>
  </si>
  <si>
    <t>519-18906</t>
  </si>
  <si>
    <t>Jeremy Escolar</t>
  </si>
  <si>
    <t>17-54537</t>
  </si>
  <si>
    <t>Jordan Phillips</t>
  </si>
  <si>
    <t>11-487790</t>
  </si>
  <si>
    <t>Jose Munoz</t>
  </si>
  <si>
    <t>11-544963</t>
  </si>
  <si>
    <t>Joseph Lizzio</t>
  </si>
  <si>
    <t>18-90390</t>
  </si>
  <si>
    <t>Joseph Madeja</t>
  </si>
  <si>
    <t>17-95309</t>
  </si>
  <si>
    <t>Lendon Smith</t>
  </si>
  <si>
    <t>17-96439</t>
  </si>
  <si>
    <t>Mason Craig</t>
  </si>
  <si>
    <t>7914-6615</t>
  </si>
  <si>
    <t>Matthew Lauterbach</t>
  </si>
  <si>
    <t>10-1682467</t>
  </si>
  <si>
    <t>Michael Nape</t>
  </si>
  <si>
    <t>5717-1441</t>
  </si>
  <si>
    <t>Nicholas Howard</t>
  </si>
  <si>
    <t>11-495496</t>
  </si>
  <si>
    <t>Peter Milich</t>
  </si>
  <si>
    <t>15-179147</t>
  </si>
  <si>
    <t>Peter Walsh</t>
  </si>
  <si>
    <t>11-342677</t>
  </si>
  <si>
    <t>Theron Mitchell</t>
  </si>
  <si>
    <t>5686-1565</t>
  </si>
  <si>
    <t>Tyler Theobald</t>
  </si>
  <si>
    <t>Tennessee Southern, University Of</t>
  </si>
  <si>
    <t>16-163417</t>
  </si>
  <si>
    <t>Austin Kimes</t>
  </si>
  <si>
    <t>11-755050</t>
  </si>
  <si>
    <t>Blaine Arms</t>
  </si>
  <si>
    <t>11-717408</t>
  </si>
  <si>
    <t>Brian Stinson</t>
  </si>
  <si>
    <t>11-487769</t>
  </si>
  <si>
    <t>Camron Samuels</t>
  </si>
  <si>
    <t>10-1188995</t>
  </si>
  <si>
    <t>Chandler Baggett</t>
  </si>
  <si>
    <t>7914-26467</t>
  </si>
  <si>
    <t>Cody Kizis</t>
  </si>
  <si>
    <t>15-52941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</si>
  <si>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</si>
  <si>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</si>
  <si>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</si>
  <si>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</si>
  <si>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</si>
  <si>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</si>
  <si>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</si>
  <si>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8043-1279</t>
  </si>
  <si>
    <t>Isaac (Zack) Nelson</t>
  </si>
  <si>
    <t>18-5852</t>
  </si>
  <si>
    <t>Jacob McElwee</t>
  </si>
  <si>
    <t>11-472102</t>
  </si>
  <si>
    <t>Jalen Pass</t>
  </si>
  <si>
    <t>8705-7138</t>
  </si>
  <si>
    <t>James Roberts</t>
  </si>
  <si>
    <t>11-647684</t>
  </si>
  <si>
    <t>Jarren Dudden</t>
  </si>
  <si>
    <t>8942-12212</t>
  </si>
  <si>
    <t>Keith Davis</t>
  </si>
  <si>
    <t>11-231885</t>
  </si>
  <si>
    <t>Kevin Brown</t>
  </si>
  <si>
    <t>11-539173</t>
  </si>
  <si>
    <t>Mark Raggard</t>
  </si>
  <si>
    <t>8851-17507</t>
  </si>
  <si>
    <t>Matthew Chapman</t>
  </si>
  <si>
    <t>11-189058</t>
  </si>
  <si>
    <t>Nathan Samuels</t>
  </si>
  <si>
    <t>11-697471</t>
  </si>
  <si>
    <t>Nick Agnew</t>
  </si>
  <si>
    <t>7914-49186</t>
  </si>
  <si>
    <t>Tyler Betz</t>
  </si>
  <si>
    <t>8091-18517</t>
  </si>
  <si>
    <t>William Weiner</t>
  </si>
  <si>
    <t>7914-9550</t>
  </si>
  <si>
    <t>Xavier Powell-Short</t>
  </si>
  <si>
    <t>Tennessee Wesleyan College</t>
  </si>
  <si>
    <t>11-241906</t>
  </si>
  <si>
    <t>Adam Driver</t>
  </si>
  <si>
    <t>8138-9941</t>
  </si>
  <si>
    <t>C J Williams</t>
  </si>
  <si>
    <t>11-230862</t>
  </si>
  <si>
    <t>Devean Littlejohn</t>
  </si>
  <si>
    <t>11-33724</t>
  </si>
  <si>
    <t>Hunter Hardaway</t>
  </si>
  <si>
    <t>15-190184</t>
  </si>
  <si>
    <t>Jacob Watts</t>
  </si>
  <si>
    <t>11-241908</t>
  </si>
  <si>
    <t>Kory Driver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</si>
  <si>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</si>
  <si>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</si>
  <si>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</si>
  <si>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</si>
  <si>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</si>
  <si>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</si>
  <si>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</si>
  <si>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</si>
  <si>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</si>
  <si>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18-4756</t>
  </si>
  <si>
    <t>Brady Brunsman</t>
  </si>
  <si>
    <t>18-95350</t>
  </si>
  <si>
    <t>Cameron Jansing</t>
  </si>
  <si>
    <t>21-3763</t>
  </si>
  <si>
    <t>Carter Wahl</t>
  </si>
  <si>
    <t>17-88966</t>
  </si>
  <si>
    <t>Cole Arsenault</t>
  </si>
  <si>
    <t>7914-54161</t>
  </si>
  <si>
    <t>Ethan Boyers</t>
  </si>
  <si>
    <t>15-81945</t>
  </si>
  <si>
    <t>Ethan Rowe</t>
  </si>
  <si>
    <t>6450-9279</t>
  </si>
  <si>
    <t>Evan Haas</t>
  </si>
  <si>
    <t>16-163150</t>
  </si>
  <si>
    <t>Evan Williams</t>
  </si>
  <si>
    <t>18-35004</t>
  </si>
  <si>
    <t>Jacob Toelke</t>
  </si>
  <si>
    <t>17-99714</t>
  </si>
  <si>
    <t>Joseph Curtis</t>
  </si>
  <si>
    <t>11-423031</t>
  </si>
  <si>
    <t>Max Hennessey</t>
  </si>
  <si>
    <t>11-97991</t>
  </si>
  <si>
    <t>Michael Binkowski</t>
  </si>
  <si>
    <t>6450-7098</t>
  </si>
  <si>
    <t>Myles Anderson</t>
  </si>
  <si>
    <t>6450-9084</t>
  </si>
  <si>
    <t>Nathan McGeorge</t>
  </si>
  <si>
    <t>7914-50086</t>
  </si>
  <si>
    <t>Noah Detrick</t>
  </si>
  <si>
    <t>18-4759</t>
  </si>
  <si>
    <t>Ryan Meyer</t>
  </si>
  <si>
    <t>11-39880</t>
  </si>
  <si>
    <t>Tanner Winnie</t>
  </si>
  <si>
    <t>Tusculum University</t>
  </si>
  <si>
    <t>17-98616</t>
  </si>
  <si>
    <t>Aeron Burkhardt</t>
  </si>
  <si>
    <t>1738-10476</t>
  </si>
  <si>
    <t>Brandon Wolfe</t>
  </si>
  <si>
    <t>11-274685</t>
  </si>
  <si>
    <t>David Lundy</t>
  </si>
  <si>
    <t>11-616902</t>
  </si>
  <si>
    <t>Jared Vermillion</t>
  </si>
  <si>
    <t>11-137336</t>
  </si>
  <si>
    <t>Justin Rodgers</t>
  </si>
  <si>
    <t>11-419365</t>
  </si>
  <si>
    <t>Kevan Taulbee</t>
  </si>
  <si>
    <t>11-734049</t>
  </si>
  <si>
    <t>Lane Bolton</t>
  </si>
  <si>
    <t>11-369242</t>
  </si>
  <si>
    <t>Randall Andrews</t>
  </si>
  <si>
    <t>15-129075</t>
  </si>
  <si>
    <t>Toney Franklin</t>
  </si>
  <si>
    <t>11-270291</t>
  </si>
  <si>
    <t>Tucker Strack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</si>
  <si>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</si>
  <si>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</si>
  <si>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</si>
  <si>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</si>
  <si>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</si>
  <si>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</si>
  <si>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</si>
  <si>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5570-5955</t>
  </si>
  <si>
    <t>Gregory Garrison</t>
  </si>
  <si>
    <t>8252-23714</t>
  </si>
  <si>
    <t>Jeffrey Bell</t>
  </si>
  <si>
    <t>4860-813</t>
  </si>
  <si>
    <t>Jeffrey Carter</t>
  </si>
  <si>
    <t>20-21971</t>
  </si>
  <si>
    <t>Michael Dixon</t>
  </si>
  <si>
    <t>15-128090</t>
  </si>
  <si>
    <t>Rieley Ulanday</t>
  </si>
  <si>
    <t>19-6230</t>
  </si>
  <si>
    <t>Sean Scott</t>
  </si>
  <si>
    <t>University of the Cumberlands</t>
  </si>
  <si>
    <t>11-612474</t>
  </si>
  <si>
    <t>Aaron Warner</t>
  </si>
  <si>
    <t>11-745144</t>
  </si>
  <si>
    <t>Austin Montgomery</t>
  </si>
  <si>
    <t>20-20398</t>
  </si>
  <si>
    <t>Brandon Salazar</t>
  </si>
  <si>
    <t>11-739593</t>
  </si>
  <si>
    <t>Bryce Frantz</t>
  </si>
  <si>
    <t>11-746126</t>
  </si>
  <si>
    <t>Charles Wilken</t>
  </si>
  <si>
    <t>21-4216</t>
  </si>
  <si>
    <t>Donovan Steiner</t>
  </si>
  <si>
    <t>8358-5157</t>
  </si>
  <si>
    <t>Dustin Warmoth</t>
  </si>
  <si>
    <t>11-319368</t>
  </si>
  <si>
    <t>Jason Shiltz</t>
  </si>
  <si>
    <t>8069-30719</t>
  </si>
  <si>
    <t>Liam McNamara</t>
  </si>
  <si>
    <t>11-456083</t>
  </si>
  <si>
    <t>Matt Brown</t>
  </si>
  <si>
    <t>11-155607</t>
  </si>
  <si>
    <t>Robert Borowski</t>
  </si>
  <si>
    <t>19-80458</t>
  </si>
  <si>
    <t>Samuel Belew</t>
  </si>
  <si>
    <t>21-4213</t>
  </si>
  <si>
    <t>Thomas Bemiss</t>
  </si>
  <si>
    <t>11-394324</t>
  </si>
  <si>
    <t>Thomas Mc Neal</t>
  </si>
  <si>
    <t>18-1760</t>
  </si>
  <si>
    <t>Zach Strickland</t>
  </si>
  <si>
    <t>Women's Division</t>
  </si>
  <si>
    <t>16-157284</t>
  </si>
  <si>
    <t>Anna Sesler</t>
  </si>
  <si>
    <t>11-254994</t>
  </si>
  <si>
    <t>Ashley Bearer</t>
  </si>
  <si>
    <t>11-408354</t>
  </si>
  <si>
    <t>Bethany Corriveau</t>
  </si>
  <si>
    <t>19-2003</t>
  </si>
  <si>
    <t>Chloe Amick</t>
  </si>
  <si>
    <t>5762-16925</t>
  </si>
  <si>
    <t>Haley Butkiewicz</t>
  </si>
  <si>
    <t>11-305624</t>
  </si>
  <si>
    <t>Jenna Newton</t>
  </si>
  <si>
    <t>7914-31187</t>
  </si>
  <si>
    <t>Kelly Hartley</t>
  </si>
  <si>
    <t>16-42623</t>
  </si>
  <si>
    <t>Kylee Landreth</t>
  </si>
  <si>
    <t>17-73484</t>
  </si>
  <si>
    <t>Lacy Murphy</t>
  </si>
  <si>
    <t>11-413039</t>
  </si>
  <si>
    <t>Payton Vandenburg</t>
  </si>
  <si>
    <t>8556-1019</t>
  </si>
  <si>
    <t>Rachel Ward</t>
  </si>
  <si>
    <t>11-638429</t>
  </si>
  <si>
    <t>Sierra McLaurin</t>
  </si>
  <si>
    <t>15-244</t>
  </si>
  <si>
    <t>Sydney Gower</t>
  </si>
  <si>
    <t>11-408396</t>
  </si>
  <si>
    <t>Sydney Moyer</t>
  </si>
  <si>
    <t>5386-327</t>
  </si>
  <si>
    <t>T'Kyrah Gibbs</t>
  </si>
  <si>
    <t>20-35376</t>
  </si>
  <si>
    <t>Aubrey Crank</t>
  </si>
  <si>
    <t>5666-6031</t>
  </si>
  <si>
    <t>Dionne McArthur</t>
  </si>
  <si>
    <t>17-98017</t>
  </si>
  <si>
    <t>Emily Readnour</t>
  </si>
  <si>
    <t>16-64474</t>
  </si>
  <si>
    <t>Gillian Baker</t>
  </si>
  <si>
    <t>8250-29130</t>
  </si>
  <si>
    <t>Isabella Martinez</t>
  </si>
  <si>
    <t>11-140769</t>
  </si>
  <si>
    <t>Jenna Elgowsky</t>
  </si>
  <si>
    <t>11-403024</t>
  </si>
  <si>
    <t>Mashayla Atherton</t>
  </si>
  <si>
    <t>11-537019</t>
  </si>
  <si>
    <t>Mirena Combs</t>
  </si>
  <si>
    <t>5919-631</t>
  </si>
  <si>
    <t>Morgan Stone</t>
  </si>
  <si>
    <t>11-101307</t>
  </si>
  <si>
    <t>Morgan Watkins</t>
  </si>
  <si>
    <t>17-98015</t>
  </si>
  <si>
    <t>Payton Pollard</t>
  </si>
  <si>
    <t>16-158828</t>
  </si>
  <si>
    <t>Rachel Langford</t>
  </si>
  <si>
    <t>8652-3467</t>
  </si>
  <si>
    <t>Shelbi Morris</t>
  </si>
  <si>
    <t>16-80400</t>
  </si>
  <si>
    <t>Andrea Chaillet</t>
  </si>
  <si>
    <t>21-14289</t>
  </si>
  <si>
    <t>Caroline Romick</t>
  </si>
  <si>
    <t>7914-44005</t>
  </si>
  <si>
    <t>Emily Thomas</t>
  </si>
  <si>
    <t>21-14288</t>
  </si>
  <si>
    <t>Julie Meece</t>
  </si>
  <si>
    <t>21-14457</t>
  </si>
  <si>
    <t>Katelyn Dennery</t>
  </si>
  <si>
    <t>21-14281</t>
  </si>
  <si>
    <t>Riley Berry</t>
  </si>
  <si>
    <t>20-33141</t>
  </si>
  <si>
    <t>Alexis Law</t>
  </si>
  <si>
    <t>19-6150</t>
  </si>
  <si>
    <t>Alexis Underwood</t>
  </si>
  <si>
    <t>16-125020</t>
  </si>
  <si>
    <t>Ali Davis</t>
  </si>
  <si>
    <t>19-6145</t>
  </si>
  <si>
    <t>Amy Fisher</t>
  </si>
  <si>
    <t>20-33142</t>
  </si>
  <si>
    <t>Caitlin Law</t>
  </si>
  <si>
    <t>21-6753</t>
  </si>
  <si>
    <t>Clara Simms</t>
  </si>
  <si>
    <t>19-80927</t>
  </si>
  <si>
    <t>Emily Foster</t>
  </si>
  <si>
    <t>16-145509</t>
  </si>
  <si>
    <t>Emily Glover</t>
  </si>
  <si>
    <t>15-171287</t>
  </si>
  <si>
    <t>Hattie Isham</t>
  </si>
  <si>
    <t>16-146368</t>
  </si>
  <si>
    <t>Kelci Young</t>
  </si>
  <si>
    <t>15-78430</t>
  </si>
  <si>
    <t>Kristin Sheffield</t>
  </si>
  <si>
    <t>18-101103</t>
  </si>
  <si>
    <t>McKenna Rochelle</t>
  </si>
  <si>
    <t>7914-5172</t>
  </si>
  <si>
    <t>Taylor Higgins</t>
  </si>
  <si>
    <t>11-546323</t>
  </si>
  <si>
    <t>Allison Dunker</t>
  </si>
  <si>
    <t>6944-1254</t>
  </si>
  <si>
    <t>Brittany Schwartz</t>
  </si>
  <si>
    <t>11-60946</t>
  </si>
  <si>
    <t>Emily Barth</t>
  </si>
  <si>
    <t>16-109295</t>
  </si>
  <si>
    <t>Haley Gough</t>
  </si>
  <si>
    <t>11-101614</t>
  </si>
  <si>
    <t>Haylie Frick</t>
  </si>
  <si>
    <t>8825-45058</t>
  </si>
  <si>
    <t>Jasmine Washington</t>
  </si>
  <si>
    <t>6944-1443</t>
  </si>
  <si>
    <t>Justice Heisler</t>
  </si>
  <si>
    <t>11-449668</t>
  </si>
  <si>
    <t>Karsyn Braasch</t>
  </si>
  <si>
    <t>11-732409</t>
  </si>
  <si>
    <t>Kimberlee Matus</t>
  </si>
  <si>
    <t>11-330961</t>
  </si>
  <si>
    <t>Lorena A Santiago Ramos</t>
  </si>
  <si>
    <t>16-137026</t>
  </si>
  <si>
    <t>Madelyn San Soucie</t>
  </si>
  <si>
    <t>21-12122</t>
  </si>
  <si>
    <t>Madi Piersma</t>
  </si>
  <si>
    <t>11-252577</t>
  </si>
  <si>
    <t>Meghan Bacys</t>
  </si>
  <si>
    <t>11-250641</t>
  </si>
  <si>
    <t>Rachel Clementz</t>
  </si>
  <si>
    <t>19-18209</t>
  </si>
  <si>
    <t>Renata Martinez</t>
  </si>
  <si>
    <t>11-341586</t>
  </si>
  <si>
    <t>Samantha Smith</t>
  </si>
  <si>
    <t>11-295060</t>
  </si>
  <si>
    <t>Sydney Liddle</t>
  </si>
  <si>
    <t>16-161359</t>
  </si>
  <si>
    <t>Trinity Capps</t>
  </si>
  <si>
    <t>7914-10910</t>
  </si>
  <si>
    <t>Brooklynne Carroll</t>
  </si>
  <si>
    <t>19-20112</t>
  </si>
  <si>
    <t>Haven Crawford</t>
  </si>
  <si>
    <t>5923-184</t>
  </si>
  <si>
    <t>Jacqueline Oliphant</t>
  </si>
  <si>
    <t>21-9946</t>
  </si>
  <si>
    <t>Janna Plains</t>
  </si>
  <si>
    <t>21-9947</t>
  </si>
  <si>
    <t>Liz Stigers</t>
  </si>
  <si>
    <t>21-9948</t>
  </si>
  <si>
    <t>Maylee Price</t>
  </si>
  <si>
    <t>17-82462</t>
  </si>
  <si>
    <t>Tara Manis</t>
  </si>
  <si>
    <t>11-521376</t>
  </si>
  <si>
    <t>Amanda Williams</t>
  </si>
  <si>
    <t>11-605347</t>
  </si>
  <si>
    <t>Carly Scanlon</t>
  </si>
  <si>
    <t>21-6207</t>
  </si>
  <si>
    <t>Danielle Karzynow</t>
  </si>
  <si>
    <t>15-85866</t>
  </si>
  <si>
    <t>Jasmine Carroll</t>
  </si>
  <si>
    <t>15-197083</t>
  </si>
  <si>
    <t>Jessica Ludwick</t>
  </si>
  <si>
    <t>21-6226</t>
  </si>
  <si>
    <t>Kayla Leonard</t>
  </si>
  <si>
    <t>17-97822</t>
  </si>
  <si>
    <t>Madison Shelton</t>
  </si>
  <si>
    <t>18-17518</t>
  </si>
  <si>
    <t>Olivia Duron</t>
  </si>
  <si>
    <t>8596-26825</t>
  </si>
  <si>
    <t>Afton Lords</t>
  </si>
  <si>
    <t>11-571720</t>
  </si>
  <si>
    <t>Alexis Stewart</t>
  </si>
  <si>
    <t>7914-34220</t>
  </si>
  <si>
    <t>Alexys Switzer</t>
  </si>
  <si>
    <t>8019-40653</t>
  </si>
  <si>
    <t>Arianna Peter</t>
  </si>
  <si>
    <t>15-191883</t>
  </si>
  <si>
    <t>Ashley Smith</t>
  </si>
  <si>
    <t>15-10160</t>
  </si>
  <si>
    <t>Gabrielle Gill</t>
  </si>
  <si>
    <t>11-692354</t>
  </si>
  <si>
    <t>Gracie Wyatt</t>
  </si>
  <si>
    <t>19-67593</t>
  </si>
  <si>
    <t>Hailey Barnett</t>
  </si>
  <si>
    <t>18-81743</t>
  </si>
  <si>
    <t>Madison Roberts</t>
  </si>
  <si>
    <t>20-2900</t>
  </si>
  <si>
    <t>Pieper Mallett</t>
  </si>
  <si>
    <t>7914-48034</t>
  </si>
  <si>
    <t>Taylor Petrey</t>
  </si>
  <si>
    <t>21-5188</t>
  </si>
  <si>
    <t>Alexis Girard</t>
  </si>
  <si>
    <t>11-734238</t>
  </si>
  <si>
    <t>Ashleigh Maldonado</t>
  </si>
  <si>
    <t>11-78450</t>
  </si>
  <si>
    <t>Carrington Russell</t>
  </si>
  <si>
    <t>5956-2822</t>
  </si>
  <si>
    <t>Emily Tull</t>
  </si>
  <si>
    <t>11-348470</t>
  </si>
  <si>
    <t>Erica Warne</t>
  </si>
  <si>
    <t>11-617216</t>
  </si>
  <si>
    <t>Erika Sisk</t>
  </si>
  <si>
    <t>11-101982</t>
  </si>
  <si>
    <t>Erin Thibeault</t>
  </si>
  <si>
    <t>11-411123</t>
  </si>
  <si>
    <t>Faythe Reid</t>
  </si>
  <si>
    <t>11-648329</t>
  </si>
  <si>
    <t>Grace Williams</t>
  </si>
  <si>
    <t>11-473952</t>
  </si>
  <si>
    <t>Hana Hackworth</t>
  </si>
  <si>
    <t>11-42975</t>
  </si>
  <si>
    <t>Kadie Dicken</t>
  </si>
  <si>
    <t>19-81206</t>
  </si>
  <si>
    <t>Kristen Bittner</t>
  </si>
  <si>
    <t>11-240433</t>
  </si>
  <si>
    <t>Kristina Catoe</t>
  </si>
  <si>
    <t>7914-52807</t>
  </si>
  <si>
    <t>Kristina Rowe</t>
  </si>
  <si>
    <t>11-397209</t>
  </si>
  <si>
    <t>Lexia Stolakis</t>
  </si>
  <si>
    <t>11-696645</t>
  </si>
  <si>
    <t>Madison Stanton</t>
  </si>
  <si>
    <t>11-134152</t>
  </si>
  <si>
    <t>Mikayla Blair</t>
  </si>
  <si>
    <t>11-473566</t>
  </si>
  <si>
    <t>Nicole Gilbert</t>
  </si>
  <si>
    <t>21-5186</t>
  </si>
  <si>
    <t>Pia Von Gierszewski</t>
  </si>
  <si>
    <t>11-393643</t>
  </si>
  <si>
    <t>Savannah Croft</t>
  </si>
  <si>
    <t>15-179528</t>
  </si>
  <si>
    <t>Stephanie Crider</t>
  </si>
  <si>
    <t>11-518119</t>
  </si>
  <si>
    <t>Vanessa Fuzie</t>
  </si>
  <si>
    <t>9829-12276</t>
  </si>
  <si>
    <t>Yadieliz Maldonado</t>
  </si>
  <si>
    <t>19-23252</t>
  </si>
  <si>
    <t>Brooklyn Foose</t>
  </si>
  <si>
    <t>11-707333</t>
  </si>
  <si>
    <t>Chloe Long</t>
  </si>
  <si>
    <t>16-123411</t>
  </si>
  <si>
    <t>Hallie Nichols</t>
  </si>
  <si>
    <t>18-92314</t>
  </si>
  <si>
    <t>Hanna Yoho</t>
  </si>
  <si>
    <t>18-8731</t>
  </si>
  <si>
    <t>Hannah Rearick</t>
  </si>
  <si>
    <t>18-5106</t>
  </si>
  <si>
    <t>Mackenzie Mason</t>
  </si>
  <si>
    <t>11-109943</t>
  </si>
  <si>
    <t>MaKayla McDaniel</t>
  </si>
  <si>
    <t>18-90000</t>
  </si>
  <si>
    <t>Olyvia Bittner</t>
  </si>
  <si>
    <t>6455-6388</t>
  </si>
  <si>
    <t>Selena Mingua</t>
  </si>
  <si>
    <t>5730-25753</t>
  </si>
  <si>
    <t>Skylar Lane</t>
  </si>
  <si>
    <t>15-197085</t>
  </si>
  <si>
    <t>Becca Ludwick</t>
  </si>
  <si>
    <t>20-3312</t>
  </si>
  <si>
    <t>Francesca Bontomasi</t>
  </si>
  <si>
    <t>15-190188</t>
  </si>
  <si>
    <t>Hannah Greenwell</t>
  </si>
  <si>
    <t>11-555273</t>
  </si>
  <si>
    <t>Hannah Patch</t>
  </si>
  <si>
    <t>21-4240</t>
  </si>
  <si>
    <t>Kaitlyn Gray</t>
  </si>
  <si>
    <t>21-4241</t>
  </si>
  <si>
    <t>Katelyn Drazba</t>
  </si>
  <si>
    <t>6001-1380</t>
  </si>
  <si>
    <t>Kendall Herron</t>
  </si>
  <si>
    <t>8615-50320</t>
  </si>
  <si>
    <t>Megan Helpman</t>
  </si>
  <si>
    <t>11-670268</t>
  </si>
  <si>
    <t>Meredith Jeffery</t>
  </si>
  <si>
    <t>20-11912</t>
  </si>
  <si>
    <t>Olivia Johnston</t>
  </si>
  <si>
    <t>8414-17665</t>
  </si>
  <si>
    <t>Preslee Stahl</t>
  </si>
  <si>
    <t>21-4242</t>
  </si>
  <si>
    <t>Teri Decker</t>
  </si>
  <si>
    <t>15-172008</t>
  </si>
  <si>
    <t>BreAuna Stone</t>
  </si>
  <si>
    <t>20-61641</t>
  </si>
  <si>
    <t>Karsyn Fritch</t>
  </si>
  <si>
    <t>17-70407</t>
  </si>
  <si>
    <t>Kati Jennings</t>
  </si>
  <si>
    <t>11-268893</t>
  </si>
  <si>
    <t>Paige Troutt</t>
  </si>
  <si>
    <t>20-61661</t>
  </si>
  <si>
    <t>Sara Shackelford</t>
  </si>
  <si>
    <t>11-510837</t>
  </si>
  <si>
    <t>TeeJay Hileman</t>
  </si>
  <si>
    <t>18-9022</t>
  </si>
  <si>
    <t>Abigail Liss</t>
  </si>
  <si>
    <t>11-225306</t>
  </si>
  <si>
    <t>Allison Nape</t>
  </si>
  <si>
    <t>11-454461</t>
  </si>
  <si>
    <t>Estrella De La Rosa</t>
  </si>
  <si>
    <t>11-147027</t>
  </si>
  <si>
    <t>Haley Douglas</t>
  </si>
  <si>
    <t>20-41395</t>
  </si>
  <si>
    <t>Haley Willner</t>
  </si>
  <si>
    <t>11-204504</t>
  </si>
  <si>
    <t>Hannah Jaros</t>
  </si>
  <si>
    <t>17-41489</t>
  </si>
  <si>
    <t>Holly Helsper</t>
  </si>
  <si>
    <t>18-9018</t>
  </si>
  <si>
    <t>Jessica Courchene</t>
  </si>
  <si>
    <t>8663-39561</t>
  </si>
  <si>
    <t>Jocelyn Hernandez</t>
  </si>
  <si>
    <t>5743-4867</t>
  </si>
  <si>
    <t>Kaitlyn Yearsich</t>
  </si>
  <si>
    <t>18-2038</t>
  </si>
  <si>
    <t>Karley Mason</t>
  </si>
  <si>
    <t>15-184674</t>
  </si>
  <si>
    <t>Krystyna Panek</t>
  </si>
  <si>
    <t>5686-2531</t>
  </si>
  <si>
    <t>Laura Rohlfs</t>
  </si>
  <si>
    <t>18-9016</t>
  </si>
  <si>
    <t>Lauren Gould</t>
  </si>
  <si>
    <t>20-41394</t>
  </si>
  <si>
    <t>Madeline Brown</t>
  </si>
  <si>
    <t>5686-2225</t>
  </si>
  <si>
    <t>Megan Allensworth</t>
  </si>
  <si>
    <t>5730-34578</t>
  </si>
  <si>
    <t>Megan Varney</t>
  </si>
  <si>
    <t>5777-2650</t>
  </si>
  <si>
    <t>Samantha Hatagan</t>
  </si>
  <si>
    <t>5730-27183</t>
  </si>
  <si>
    <t>Serenity Quintero</t>
  </si>
  <si>
    <t>7914-3314</t>
  </si>
  <si>
    <t>Suzi Fonck</t>
  </si>
  <si>
    <t>7914-48015</t>
  </si>
  <si>
    <t>Tara Tindall</t>
  </si>
  <si>
    <t>21-12901</t>
  </si>
  <si>
    <t>Taylor Patterson</t>
  </si>
  <si>
    <t>9024-114267</t>
  </si>
  <si>
    <t>Alexa Poston</t>
  </si>
  <si>
    <t>18-101097</t>
  </si>
  <si>
    <t>Alexandria Huntley</t>
  </si>
  <si>
    <t>7914-13915</t>
  </si>
  <si>
    <t>Caitlyn Ennis</t>
  </si>
  <si>
    <t>6309-4228</t>
  </si>
  <si>
    <t>Emily Crone</t>
  </si>
  <si>
    <t>15-197213</t>
  </si>
  <si>
    <t>Hannah Carbocci</t>
  </si>
  <si>
    <t>8774-1934</t>
  </si>
  <si>
    <t>Hannah Wools</t>
  </si>
  <si>
    <t>11-39431</t>
  </si>
  <si>
    <t>Jennifer Clontz</t>
  </si>
  <si>
    <t>15-105956</t>
  </si>
  <si>
    <t>Jennifer Latch</t>
  </si>
  <si>
    <t>18-101938</t>
  </si>
  <si>
    <t>Kara Strong</t>
  </si>
  <si>
    <t>11-231889</t>
  </si>
  <si>
    <t>Kasey Brown</t>
  </si>
  <si>
    <t>11-73564</t>
  </si>
  <si>
    <t>Katie Paris</t>
  </si>
  <si>
    <t>11-307199</t>
  </si>
  <si>
    <t>Lauren Holloway</t>
  </si>
  <si>
    <t>11-231894</t>
  </si>
  <si>
    <t>Lindsay Brown</t>
  </si>
  <si>
    <t>11-428634</t>
  </si>
  <si>
    <t>Mackenzie McIntyre</t>
  </si>
  <si>
    <t>15-156818</t>
  </si>
  <si>
    <t>Sophia Kata</t>
  </si>
  <si>
    <t>7914-28517</t>
  </si>
  <si>
    <t>Trystin Doggette</t>
  </si>
  <si>
    <t>15-83151</t>
  </si>
  <si>
    <t>Aleah White</t>
  </si>
  <si>
    <t>17-22529</t>
  </si>
  <si>
    <t>Katie Dorr</t>
  </si>
  <si>
    <t>17-22585</t>
  </si>
  <si>
    <t>Kyleigh Husted</t>
  </si>
  <si>
    <t>8939-8453</t>
  </si>
  <si>
    <t>Madison Davis</t>
  </si>
  <si>
    <t>7914-16995</t>
  </si>
  <si>
    <t>Makayla Stewart</t>
  </si>
  <si>
    <t>5822-935</t>
  </si>
  <si>
    <t>Natily Haro</t>
  </si>
  <si>
    <t>16-165391</t>
  </si>
  <si>
    <t>Alison Breig</t>
  </si>
  <si>
    <t>20-12875</t>
  </si>
  <si>
    <t>Alison McDonald</t>
  </si>
  <si>
    <t>8652-3050</t>
  </si>
  <si>
    <t>Brooklyn Fryman</t>
  </si>
  <si>
    <t>18-93695</t>
  </si>
  <si>
    <t>Clare Wolber</t>
  </si>
  <si>
    <t>18-93677</t>
  </si>
  <si>
    <t>Danielle Carle</t>
  </si>
  <si>
    <t>11-44605</t>
  </si>
  <si>
    <t>Jaya Jensen</t>
  </si>
  <si>
    <t>11-423027</t>
  </si>
  <si>
    <t>Kateri Hennessey</t>
  </si>
  <si>
    <t>19-86052</t>
  </si>
  <si>
    <t>Leah Anderson</t>
  </si>
  <si>
    <t>7914-51116</t>
  </si>
  <si>
    <t>Lillian Delk</t>
  </si>
  <si>
    <t>20-12859</t>
  </si>
  <si>
    <t>Madison Littleman</t>
  </si>
  <si>
    <t>18-4772</t>
  </si>
  <si>
    <t>Margaret Rohlfs</t>
  </si>
  <si>
    <t>11-423224</t>
  </si>
  <si>
    <t>Maya Floyd</t>
  </si>
  <si>
    <t>18-95353</t>
  </si>
  <si>
    <t>Maycie Merritt</t>
  </si>
  <si>
    <t>20-55241</t>
  </si>
  <si>
    <t>Sarah Harris</t>
  </si>
  <si>
    <t>11-494522</t>
  </si>
  <si>
    <t>Savannah McDonald</t>
  </si>
  <si>
    <t>11-393851</t>
  </si>
  <si>
    <t>Torie Piskur</t>
  </si>
  <si>
    <t>16-7514</t>
  </si>
  <si>
    <t>Amber Thomason</t>
  </si>
  <si>
    <t>7914-44517</t>
  </si>
  <si>
    <t>Anne Levasseur</t>
  </si>
  <si>
    <t>5914-7977</t>
  </si>
  <si>
    <t>Brianna Logsdon</t>
  </si>
  <si>
    <t>11-648885</t>
  </si>
  <si>
    <t>Laura Head</t>
  </si>
  <si>
    <t>17-10180</t>
  </si>
  <si>
    <t>Madelynn Napier</t>
  </si>
  <si>
    <t>11-747594</t>
  </si>
  <si>
    <t>Maya Coleman</t>
  </si>
  <si>
    <t>11-696036</t>
  </si>
  <si>
    <t>Savannah Tillett</t>
  </si>
  <si>
    <t>16-160942</t>
  </si>
  <si>
    <t>Taylor Booth</t>
  </si>
  <si>
    <t>20-3286</t>
  </si>
  <si>
    <t>Alexia Barnes</t>
  </si>
  <si>
    <t>8746-34664</t>
  </si>
  <si>
    <t>Allysen Coryell</t>
  </si>
  <si>
    <t>8069-33529</t>
  </si>
  <si>
    <t>Ashley Nelson</t>
  </si>
  <si>
    <t>18-93604</t>
  </si>
  <si>
    <t>Brooke Stewart</t>
  </si>
  <si>
    <t>16-44193</t>
  </si>
  <si>
    <t>Emma Layman</t>
  </si>
  <si>
    <t>17-43815</t>
  </si>
  <si>
    <t>Erika Taylor</t>
  </si>
  <si>
    <t>11-765785</t>
  </si>
  <si>
    <t>Haleigh Lawwell</t>
  </si>
  <si>
    <t>15-131516</t>
  </si>
  <si>
    <t>Kaitlyn Egan</t>
  </si>
  <si>
    <t>11-393852</t>
  </si>
  <si>
    <t>Kaylie Sipes</t>
  </si>
  <si>
    <t>11-419948</t>
  </si>
  <si>
    <t>Kerrigan Welch</t>
  </si>
  <si>
    <t>11-406229</t>
  </si>
  <si>
    <t>Kiara Abanto</t>
  </si>
  <si>
    <t>15-191175</t>
  </si>
  <si>
    <t>Mckenna Ellen</t>
  </si>
  <si>
    <t>11-404466</t>
  </si>
  <si>
    <t>Mickayla Shannon</t>
  </si>
  <si>
    <t>11-166235</t>
  </si>
  <si>
    <t>ReighAnn Oliphant</t>
  </si>
  <si>
    <t>19-85803</t>
  </si>
  <si>
    <t>Ryleigh Withers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</si>
  <si>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</si>
  <si>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</si>
  <si>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</si>
  <si>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</si>
  <si>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</si>
  <si>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</si>
  <si>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</si>
  <si>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</si>
  <si>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</si>
  <si>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</si>
  <si>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</si>
  <si>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(TN) V</t>
  </si>
  <si>
    <t>Blue Mountain College V</t>
  </si>
  <si>
    <t>Campbellsville University V</t>
  </si>
  <si>
    <t>Cincinnati ,University Of V</t>
  </si>
  <si>
    <t>Cumberland University V</t>
  </si>
  <si>
    <t>Kentucky Wesleyan V</t>
  </si>
  <si>
    <t>Life University V</t>
  </si>
  <si>
    <t>Lincoln Memorial University V</t>
  </si>
  <si>
    <t>Lindenwood University V</t>
  </si>
  <si>
    <t>Lindsey Wilson College V</t>
  </si>
  <si>
    <t>Michigan ,University Of V</t>
  </si>
  <si>
    <t>Michigan-Dearborn V</t>
  </si>
  <si>
    <t>Midway University V</t>
  </si>
  <si>
    <t>Milligan University V</t>
  </si>
  <si>
    <t>Pikeville ,University Of V</t>
  </si>
  <si>
    <t>Shawnee State University V</t>
  </si>
  <si>
    <t>Siena Heights University V</t>
  </si>
  <si>
    <t>Southeastern Illinois College V</t>
  </si>
  <si>
    <t>St. Francis (IL) ,University Of V</t>
  </si>
  <si>
    <t>Tennessee Southern, University Of V</t>
  </si>
  <si>
    <t>Tennessee Wesleyan College V</t>
  </si>
  <si>
    <t>Thomas More University V</t>
  </si>
  <si>
    <t>Tusculum University V</t>
  </si>
  <si>
    <t>Union College V</t>
  </si>
  <si>
    <t>University of the Cumberlands V</t>
  </si>
  <si>
    <t>Team Totals</t>
  </si>
  <si>
    <t>*</t>
  </si>
  <si>
    <t>Team Game Average</t>
  </si>
  <si>
    <t>Bethel University (TN) JV1</t>
  </si>
  <si>
    <t>Blue Mountain College JV1</t>
  </si>
  <si>
    <t>Cumberland University JV1</t>
  </si>
  <si>
    <t>Lindenwood University JV1</t>
  </si>
  <si>
    <t>Lindenwood University JV2</t>
  </si>
  <si>
    <t>Midway University JV1</t>
  </si>
  <si>
    <t>Pikeville ,University Of JV1</t>
  </si>
  <si>
    <t>Pikeville ,University Of JV2</t>
  </si>
  <si>
    <t>St. Francis (IL) ,University Of JV1</t>
  </si>
  <si>
    <t>Tennessee Southern, University Of JV1</t>
  </si>
  <si>
    <t>Tennessee Southern, University Of JV2</t>
  </si>
  <si>
    <t>Thomas More University JV1</t>
  </si>
  <si>
    <t>University of the Cumberlands JV1</t>
  </si>
  <si>
    <t>Campbellsville University JV1</t>
  </si>
  <si>
    <t>Qualifying Team Standings</t>
  </si>
  <si>
    <t>A12:O36</t>
  </si>
  <si>
    <t>A12:A36</t>
  </si>
  <si>
    <t>Individual_Scores_Men_Var</t>
  </si>
  <si>
    <t>Cert. No: 6685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</si>
  <si>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</si>
  <si>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</si>
  <si>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</si>
  <si>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</si>
  <si>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</si>
  <si>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</si>
  <si>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</si>
  <si>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A12:O24</t>
  </si>
  <si>
    <t>A12:A24</t>
  </si>
  <si>
    <t>Individual_Scores_Men_JV</t>
  </si>
  <si>
    <t>Men's Jr. Varsity</t>
  </si>
  <si>
    <t>A12:O29</t>
  </si>
  <si>
    <t>A12:A29</t>
  </si>
  <si>
    <t>Individual_Scores_Women_Var</t>
  </si>
  <si>
    <t>Women's Varsity</t>
  </si>
  <si>
    <t>A12:O21</t>
  </si>
  <si>
    <t>A12:A21</t>
  </si>
  <si>
    <t>Individual_Scores_Women_JV</t>
  </si>
  <si>
    <t>Women's Jr. Varsity</t>
  </si>
  <si>
    <t>Individual Combined Scores</t>
  </si>
  <si>
    <t>G12:O22</t>
  </si>
  <si>
    <t>B12:B22</t>
  </si>
  <si>
    <t>D12:D22</t>
  </si>
  <si>
    <t>C12:C22</t>
  </si>
  <si>
    <t>G13:O23</t>
  </si>
  <si>
    <t>E13:E23</t>
  </si>
  <si>
    <t>B13:B23</t>
  </si>
  <si>
    <t>C13:C23</t>
  </si>
  <si>
    <t>Indiv_Combined_Scores_Men</t>
  </si>
  <si>
    <t>B13:R430</t>
  </si>
  <si>
    <t>G25:O35</t>
  </si>
  <si>
    <t>B25:B35</t>
  </si>
  <si>
    <t>D25:D35</t>
  </si>
  <si>
    <t>C25:C35</t>
  </si>
  <si>
    <t>G24:O34</t>
  </si>
  <si>
    <t>E24:E34</t>
  </si>
  <si>
    <t>B24:B34</t>
  </si>
  <si>
    <t>C24:C34</t>
  </si>
  <si>
    <t>P13:P430</t>
  </si>
  <si>
    <t>B13:B430</t>
  </si>
  <si>
    <t>G38:O48</t>
  </si>
  <si>
    <t>B38:B48</t>
  </si>
  <si>
    <t>D38:D48</t>
  </si>
  <si>
    <t>C38:C48</t>
  </si>
  <si>
    <t>G35:O45</t>
  </si>
  <si>
    <t>E35:E45</t>
  </si>
  <si>
    <t>B35:B45</t>
  </si>
  <si>
    <t>C35:C45</t>
  </si>
  <si>
    <t>G51:O61</t>
  </si>
  <si>
    <t>B51:B61</t>
  </si>
  <si>
    <t>D51:D61</t>
  </si>
  <si>
    <t>C51:C61</t>
  </si>
  <si>
    <t>G46:O56</t>
  </si>
  <si>
    <t>E46:E56</t>
  </si>
  <si>
    <t>B46:B56</t>
  </si>
  <si>
    <t>C46:C56</t>
  </si>
  <si>
    <t>G64:O74</t>
  </si>
  <si>
    <t>B64:B74</t>
  </si>
  <si>
    <t>D64:D74</t>
  </si>
  <si>
    <t>C64:C74</t>
  </si>
  <si>
    <t>G57:O67</t>
  </si>
  <si>
    <t>E57:E67</t>
  </si>
  <si>
    <t>B57:B67</t>
  </si>
  <si>
    <t>C57:C67</t>
  </si>
  <si>
    <t>G77:O87</t>
  </si>
  <si>
    <t>B77:B87</t>
  </si>
  <si>
    <t>D77:D87</t>
  </si>
  <si>
    <t>C77:C87</t>
  </si>
  <si>
    <t>G68:O78</t>
  </si>
  <si>
    <t>E68:E78</t>
  </si>
  <si>
    <t>B68:B78</t>
  </si>
  <si>
    <t>C68:C78</t>
  </si>
  <si>
    <t>G90:O100</t>
  </si>
  <si>
    <t>B90:B100</t>
  </si>
  <si>
    <t>D90:D100</t>
  </si>
  <si>
    <t>C90:C100</t>
  </si>
  <si>
    <t>G79:O89</t>
  </si>
  <si>
    <t>E79:E89</t>
  </si>
  <si>
    <t>B79:B89</t>
  </si>
  <si>
    <t>C79:C89</t>
  </si>
  <si>
    <t>G103:O113</t>
  </si>
  <si>
    <t>B103:B113</t>
  </si>
  <si>
    <t>D103:D113</t>
  </si>
  <si>
    <t>C103:C113</t>
  </si>
  <si>
    <t>E90:E100</t>
  </si>
  <si>
    <t>G116:O126</t>
  </si>
  <si>
    <t>B116:B126</t>
  </si>
  <si>
    <t>D116:D126</t>
  </si>
  <si>
    <t>C116:C126</t>
  </si>
  <si>
    <t>G101:O111</t>
  </si>
  <si>
    <t>E101:E111</t>
  </si>
  <si>
    <t>B101:B111</t>
  </si>
  <si>
    <t>C101:C111</t>
  </si>
  <si>
    <t>G129:O139</t>
  </si>
  <si>
    <t>B129:B139</t>
  </si>
  <si>
    <t>D129:D139</t>
  </si>
  <si>
    <t>C129:C139</t>
  </si>
  <si>
    <t>G112:O122</t>
  </si>
  <si>
    <t>E112:E122</t>
  </si>
  <si>
    <t>B112:B122</t>
  </si>
  <si>
    <t>C112:C122</t>
  </si>
  <si>
    <t>Individual</t>
  </si>
  <si>
    <t>G142:O152</t>
  </si>
  <si>
    <t>B142:B152</t>
  </si>
  <si>
    <t>D142:D152</t>
  </si>
  <si>
    <t>C142:C152</t>
  </si>
  <si>
    <t>G123:O133</t>
  </si>
  <si>
    <t>E123:E133</t>
  </si>
  <si>
    <t>B123:B133</t>
  </si>
  <si>
    <t>C123:C133</t>
  </si>
  <si>
    <t>G155:O165</t>
  </si>
  <si>
    <t>B155:B165</t>
  </si>
  <si>
    <t>D155:D165</t>
  </si>
  <si>
    <t>C155:C165</t>
  </si>
  <si>
    <t>G134:O144</t>
  </si>
  <si>
    <t>E134:E144</t>
  </si>
  <si>
    <t>B134:B144</t>
  </si>
  <si>
    <t>C134:C144</t>
  </si>
  <si>
    <t>G168:O178</t>
  </si>
  <si>
    <t>B168:B178</t>
  </si>
  <si>
    <t>D168:D178</t>
  </si>
  <si>
    <t>C168:C178</t>
  </si>
  <si>
    <t>G145:O155</t>
  </si>
  <si>
    <t>E145:E155</t>
  </si>
  <si>
    <t>B145:B155</t>
  </si>
  <si>
    <t>C145:C155</t>
  </si>
  <si>
    <t>G181:O191</t>
  </si>
  <si>
    <t>B181:B191</t>
  </si>
  <si>
    <t>D181:D191</t>
  </si>
  <si>
    <t>C181:C191</t>
  </si>
  <si>
    <t>G156:O166</t>
  </si>
  <si>
    <t>E156:E166</t>
  </si>
  <si>
    <t>B156:B166</t>
  </si>
  <si>
    <t>C156:C166</t>
  </si>
  <si>
    <t>G194:O204</t>
  </si>
  <si>
    <t>B194:B204</t>
  </si>
  <si>
    <t>D194:D204</t>
  </si>
  <si>
    <t>C194:C204</t>
  </si>
  <si>
    <t>G167:O177</t>
  </si>
  <si>
    <t>E167:E177</t>
  </si>
  <si>
    <t>B167:B177</t>
  </si>
  <si>
    <t>C167:C177</t>
  </si>
  <si>
    <t>G207:O217</t>
  </si>
  <si>
    <t>B207:B217</t>
  </si>
  <si>
    <t>D207:D217</t>
  </si>
  <si>
    <t>C207:C217</t>
  </si>
  <si>
    <t>G178:O188</t>
  </si>
  <si>
    <t>E178:E188</t>
  </si>
  <si>
    <t>B178:B188</t>
  </si>
  <si>
    <t>C178:C188</t>
  </si>
  <si>
    <t>G220:O230</t>
  </si>
  <si>
    <t>B220:B230</t>
  </si>
  <si>
    <t>D220:D230</t>
  </si>
  <si>
    <t>C220:C230</t>
  </si>
  <si>
    <t>G189:O199</t>
  </si>
  <si>
    <t>E189:E199</t>
  </si>
  <si>
    <t>B189:B199</t>
  </si>
  <si>
    <t>C189:C199</t>
  </si>
  <si>
    <t>G233:O243</t>
  </si>
  <si>
    <t>B233:B243</t>
  </si>
  <si>
    <t>D233:D243</t>
  </si>
  <si>
    <t>C233:C243</t>
  </si>
  <si>
    <t>G200:O210</t>
  </si>
  <si>
    <t>E200:E210</t>
  </si>
  <si>
    <t>B200:B210</t>
  </si>
  <si>
    <t>C200:C210</t>
  </si>
  <si>
    <t>G246:O256</t>
  </si>
  <si>
    <t>B246:B256</t>
  </si>
  <si>
    <t>D246:D256</t>
  </si>
  <si>
    <t>C246:C256</t>
  </si>
  <si>
    <t>G211:O221</t>
  </si>
  <si>
    <t>E211:E221</t>
  </si>
  <si>
    <t>B211:B221</t>
  </si>
  <si>
    <t>C211:C221</t>
  </si>
  <si>
    <t>G259:O269</t>
  </si>
  <si>
    <t>B259:B269</t>
  </si>
  <si>
    <t>D259:D269</t>
  </si>
  <si>
    <t>C259:C269</t>
  </si>
  <si>
    <t>G222:O232</t>
  </si>
  <si>
    <t>E222:E232</t>
  </si>
  <si>
    <t>B222:B232</t>
  </si>
  <si>
    <t>C222:C232</t>
  </si>
  <si>
    <t>G272:O282</t>
  </si>
  <si>
    <t>B272:B282</t>
  </si>
  <si>
    <t>D272:D282</t>
  </si>
  <si>
    <t>C272:C282</t>
  </si>
  <si>
    <t>E233:E243</t>
  </si>
  <si>
    <t>G285:O295</t>
  </si>
  <si>
    <t>B285:B295</t>
  </si>
  <si>
    <t>D285:D295</t>
  </si>
  <si>
    <t>C285:C295</t>
  </si>
  <si>
    <t>G244:O254</t>
  </si>
  <si>
    <t>E244:E254</t>
  </si>
  <si>
    <t>B244:B254</t>
  </si>
  <si>
    <t>C244:C254</t>
  </si>
  <si>
    <t>G298:O308</t>
  </si>
  <si>
    <t>B298:B308</t>
  </si>
  <si>
    <t>D298:D308</t>
  </si>
  <si>
    <t>C298:C308</t>
  </si>
  <si>
    <t>G255:O265</t>
  </si>
  <si>
    <t>E255:E265</t>
  </si>
  <si>
    <t>B255:B265</t>
  </si>
  <si>
    <t>C255:C265</t>
  </si>
  <si>
    <t>G311:O321</t>
  </si>
  <si>
    <t>B311:B321</t>
  </si>
  <si>
    <t>D311:D321</t>
  </si>
  <si>
    <t>C311:C321</t>
  </si>
  <si>
    <t>G266:O276</t>
  </si>
  <si>
    <t>E266:E276</t>
  </si>
  <si>
    <t>B266:B276</t>
  </si>
  <si>
    <t>C266:C276</t>
  </si>
  <si>
    <t>G324:O334</t>
  </si>
  <si>
    <t>B324:B334</t>
  </si>
  <si>
    <t>D324:D334</t>
  </si>
  <si>
    <t>C324:C334</t>
  </si>
  <si>
    <t>G277:O287</t>
  </si>
  <si>
    <t>E277:E287</t>
  </si>
  <si>
    <t>B277:B287</t>
  </si>
  <si>
    <t>C277:C287</t>
  </si>
  <si>
    <t>G288:O298</t>
  </si>
  <si>
    <t>E288:E298</t>
  </si>
  <si>
    <t>B288:B298</t>
  </si>
  <si>
    <t>C288:C298</t>
  </si>
  <si>
    <t>G299:O309</t>
  </si>
  <si>
    <t>E299:E309</t>
  </si>
  <si>
    <t>B299:B309</t>
  </si>
  <si>
    <t>C299:C309</t>
  </si>
  <si>
    <t>G310:O320</t>
  </si>
  <si>
    <t>E310:E320</t>
  </si>
  <si>
    <t>B310:B320</t>
  </si>
  <si>
    <t>C310:C320</t>
  </si>
  <si>
    <t>G321:O331</t>
  </si>
  <si>
    <t>E321:E331</t>
  </si>
  <si>
    <t>B321:B331</t>
  </si>
  <si>
    <t>C321:C331</t>
  </si>
  <si>
    <t>G332:O342</t>
  </si>
  <si>
    <t>E332:E342</t>
  </si>
  <si>
    <t>B332:B342</t>
  </si>
  <si>
    <t>C332:C342</t>
  </si>
  <si>
    <t>G343:O353</t>
  </si>
  <si>
    <t>E343:E353</t>
  </si>
  <si>
    <t>B343:B353</t>
  </si>
  <si>
    <t>C343:C353</t>
  </si>
  <si>
    <t>G354:O364</t>
  </si>
  <si>
    <t>E354:E364</t>
  </si>
  <si>
    <t>B354:B364</t>
  </si>
  <si>
    <t>C354:C364</t>
  </si>
  <si>
    <t>G365:O375</t>
  </si>
  <si>
    <t>E365:E375</t>
  </si>
  <si>
    <t>B365:B375</t>
  </si>
  <si>
    <t>C365:C375</t>
  </si>
  <si>
    <t>G376:O386</t>
  </si>
  <si>
    <t>E376:E386</t>
  </si>
  <si>
    <t>B376:B386</t>
  </si>
  <si>
    <t>C376:C386</t>
  </si>
  <si>
    <t>G387:O397</t>
  </si>
  <si>
    <t>E387:E397</t>
  </si>
  <si>
    <t>B387:B397</t>
  </si>
  <si>
    <t>C387:C397</t>
  </si>
  <si>
    <t>G398:O408</t>
  </si>
  <si>
    <t>E398:E408</t>
  </si>
  <si>
    <t>B398:B408</t>
  </si>
  <si>
    <t>C398:C408</t>
  </si>
  <si>
    <t>G409:O419</t>
  </si>
  <si>
    <t>E409:E419</t>
  </si>
  <si>
    <t>B409:B419</t>
  </si>
  <si>
    <t>C409:C419</t>
  </si>
  <si>
    <t>G420:O430</t>
  </si>
  <si>
    <t>E420:E430</t>
  </si>
  <si>
    <t>B420:B430</t>
  </si>
  <si>
    <t>C420:C430</t>
  </si>
  <si>
    <t>Total Pins Bowled:</t>
  </si>
  <si>
    <t>Field Ave::</t>
  </si>
  <si>
    <t>Indiv_Combined_Scores_Women</t>
  </si>
  <si>
    <t>B13:R320</t>
  </si>
  <si>
    <t>P13:P320</t>
  </si>
  <si>
    <t>B13:B320</t>
  </si>
  <si>
    <t>11-746223</t>
  </si>
  <si>
    <t>Ryan Felts</t>
  </si>
  <si>
    <t>Christopher Roberson</t>
  </si>
  <si>
    <t>15-152685</t>
  </si>
  <si>
    <t>Garrett Dunsmore</t>
  </si>
  <si>
    <t>5722-524</t>
  </si>
  <si>
    <t>Jonah Nagle</t>
  </si>
  <si>
    <t>20-39879</t>
  </si>
  <si>
    <t>Xavier Griffin</t>
  </si>
  <si>
    <t>21-65487</t>
  </si>
  <si>
    <t>Herbie Meyer</t>
  </si>
  <si>
    <t>Max Hamrick</t>
  </si>
  <si>
    <t>Andrew Holycross</t>
  </si>
  <si>
    <t>Andree Gray</t>
  </si>
  <si>
    <t>Noa Leslie</t>
  </si>
  <si>
    <t xml:space="preserve">Bethel University (TN) V </t>
  </si>
  <si>
    <t xml:space="preserve"> V </t>
  </si>
  <si>
    <t xml:space="preserve">Blue Mountain College V </t>
  </si>
  <si>
    <t xml:space="preserve">Campbellsville University V </t>
  </si>
  <si>
    <t xml:space="preserve">Cincinnati ,University Of V </t>
  </si>
  <si>
    <t xml:space="preserve">Cumberland University V </t>
  </si>
  <si>
    <t xml:space="preserve">Kentucky Wesleyan V </t>
  </si>
  <si>
    <t xml:space="preserve">Lindenwood University V </t>
  </si>
  <si>
    <t xml:space="preserve">Lindsey Wilson College V </t>
  </si>
  <si>
    <t xml:space="preserve">Michigan ,University Of V </t>
  </si>
  <si>
    <t xml:space="preserve">Michigan-Dearborn V </t>
  </si>
  <si>
    <t xml:space="preserve">Midway University V </t>
  </si>
  <si>
    <t xml:space="preserve">Milligan University V </t>
  </si>
  <si>
    <t xml:space="preserve">Pikeville ,University Of V </t>
  </si>
  <si>
    <t xml:space="preserve">Siena Heights University V </t>
  </si>
  <si>
    <t xml:space="preserve">Southeastern Illinois College V </t>
  </si>
  <si>
    <t xml:space="preserve">St. Francis (IL) ,University Of V </t>
  </si>
  <si>
    <t xml:space="preserve">Tennessee Southern, University Of V </t>
  </si>
  <si>
    <t xml:space="preserve">Tennessee Wesleyan College V </t>
  </si>
  <si>
    <t xml:space="preserve">Thomas More University V </t>
  </si>
  <si>
    <t xml:space="preserve">Tusculum University V </t>
  </si>
  <si>
    <t xml:space="preserve">Union College V </t>
  </si>
  <si>
    <t xml:space="preserve">University of the Cumberlands V </t>
  </si>
  <si>
    <t xml:space="preserve">Bethel University (TN) JV1 </t>
  </si>
  <si>
    <t xml:space="preserve"> JV1 </t>
  </si>
  <si>
    <t xml:space="preserve">Blue Mountain College JV1 </t>
  </si>
  <si>
    <t xml:space="preserve">Cumberland University JV1 </t>
  </si>
  <si>
    <t xml:space="preserve">Lindenwood University JV1 </t>
  </si>
  <si>
    <t xml:space="preserve">Lindenwood University JV2 </t>
  </si>
  <si>
    <t xml:space="preserve"> JV2 </t>
  </si>
  <si>
    <t xml:space="preserve">Midway University JV1 </t>
  </si>
  <si>
    <t xml:space="preserve">Pikeville ,University Of JV1 </t>
  </si>
  <si>
    <t xml:space="preserve">Pikeville ,University Of JV2 </t>
  </si>
  <si>
    <t xml:space="preserve">St. Francis (IL) ,University Of JV1 </t>
  </si>
  <si>
    <t xml:space="preserve">Tennessee Southern, University Of JV1 </t>
  </si>
  <si>
    <t xml:space="preserve">Tennessee Southern, University Of JV2 </t>
  </si>
  <si>
    <t xml:space="preserve">University of the Cumberlands JV1 </t>
  </si>
  <si>
    <t xml:space="preserve">Campbellsville University JV1 </t>
  </si>
  <si>
    <t xml:space="preserve">Thomas More University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</si>
</sst>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Verdana"/>
      <family val="2"/>
    </font>
    <font>
      <b/>
      <u/>
      <sz val="11"/>
      <name val="Verdana"/>
      <family val="2"/>
    </font>
    <font>
      <b/>
      <sz val="14"/>
      <color theme="1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86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/>
    <xf numFmtId="0" fontId="20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25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" fillId="0" borderId="0" xfId="0" quotePrefix="1" applyNumberFormat="1" applyFont="1" applyFill="1" applyBorder="1"/>
    <xf numFmtId="0" fontId="26" fillId="0" borderId="0" xfId="0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/>
    <xf numFmtId="0" fontId="29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 applyProtection="1">
      <alignment horizontal="center"/>
      <protection hidden="1"/>
    </xf>
    <xf numFmtId="0" fontId="32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3" fillId="0" borderId="0" xfId="0" applyNumberFormat="1" applyFont="1" applyFill="1" applyBorder="1" applyProtection="1">
      <protection hidden="1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581025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561975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581025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Men_Va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Men_J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Women_Va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Women_J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Men_Va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Men_JV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Women_Var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Women_JV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38" activePane="bottomRight" state="frozen"/>
      <selection pane="topRight" activeCell="B1" sqref="B1"/>
      <selection pane="bottomLeft" activeCell="A10" sqref="A10"/>
      <selection pane="bottomRight" activeCell="G39" sqref="G39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4" t="s">
        <v>0</v>
      </c>
      <c r="B1" s="84"/>
      <c r="C1" s="84"/>
      <c r="D1" s="84"/>
      <c r="E1" s="84"/>
      <c r="F1" s="84"/>
      <c r="G1" s="84"/>
      <c r="H1" s="85"/>
      <c r="I1" s="84"/>
      <c r="J1" s="85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8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149999999999999" customHeight="1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28</v>
      </c>
      <c r="E11" s="1" t="s">
        <v>29</v>
      </c>
      <c r="F11" s="23" t="s">
        <v>17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IFERROR(INDEX(B11:B23, SMALL(IF("V"=F11:F23, ROW(F11:F23)-MIN(ROW(F11:F23))+1, ""), ROW() -10 )), "")</f>
        <v>Bethel University (TN)</v>
      </c>
      <c r="AC11" s="13">
        <f t="array" ref="AC11">IFERROR(INDEX(C11:C23, SMALL(IF("V"=F11:F23, ROW(F11:F23)-MIN(ROW(F11:F23))+1, ""), ROW() -10 )), "")</f>
        <v>0</v>
      </c>
      <c r="AD11" s="13" t="str">
        <f t="array" ref="AD11">IFERROR(INDEX(D11:D23, SMALL(IF("V"=F11:F23, ROW(F11:F23)-MIN(ROW(F11:F23))+1, ""), ROW() -10 )), "")</f>
        <v>17-84082</v>
      </c>
      <c r="AE11" s="13" t="str">
        <f t="array" ref="AE11">IFERROR(INDEX(E11:E23, SMALL(IF("V"=F11:F23, ROW(F11:F23)-MIN(ROW(F11:F23))+1, ""), ROW() -10 )), "")</f>
        <v>Daniel Belew</v>
      </c>
      <c r="AF11" s="13" t="str">
        <f t="array" ref="AF11">IFERROR(INDEX(B11:B23, SMALL(IF(ISNUMBER(SEARCH("JV1",F11:F23)), ROW(F11:F23)-MIN(ROW(F11:F23))+1, ""), ROW() -10 )), "")</f>
        <v>Bethel University (TN)</v>
      </c>
      <c r="AG11" s="13">
        <f t="array" ref="AG11">IFERROR(INDEX(C11:C23, SMALL(IF(ISNUMBER(SEARCH("JV1",F11:F23)), ROW(F11:F23)-MIN(ROW(F11:F23))+1, ""), ROW() -10 )), "")</f>
        <v>0</v>
      </c>
      <c r="AH11" s="13" t="str">
        <f t="array" ref="AH11">IFERROR(INDEX(D11:D23, SMALL(IF(ISNUMBER(SEARCH("JV1",F11:F23)), ROW(F11:F23)-MIN(ROW(F11:F23))+1, ""), ROW() -10 )), "")</f>
        <v>18-70677</v>
      </c>
      <c r="AI11" s="13" t="str">
        <f t="array" ref="AI11">IFERROR(INDEX(E11:E23, SMALL(IF(ISNUMBER(SEARCH("JV1",F11:F23)), ROW(F11:F23)-MIN(ROW(F11:F23))+1, ""), ROW() -10 )), "")</f>
        <v>Christopher Davenport</v>
      </c>
      <c r="AJ11" s="13" t="str">
        <f t="array" ref="AJ11">IFERROR(INDEX(B11:B23, SMALL(IF(ISNUMBER(SEARCH("JV2",F11:F23)), ROW(F11:F23)-MIN(ROW(F11:F23))+1, ""), ROW() -10 )), "")</f>
        <v/>
      </c>
      <c r="AK11" s="13" t="str">
        <f t="array" ref="AK11">IFERROR(INDEX(C11:C23, SMALL(IF(ISNUMBER(SEARCH("JV2",F11:F23)), ROW(F11:F23)-MIN(ROW(F11:F23))+1, ""), ROW() -10 )), "")</f>
        <v/>
      </c>
      <c r="AL11" s="13" t="str">
        <f t="array" ref="AL11">IFERROR(INDEX(D11:D23, SMALL(IF(ISNUMBER(SEARCH("JV2",F11:F23)), ROW(F11:F23)-MIN(ROW(F11:F23))+1, ""), ROW() -10 )), "")</f>
        <v/>
      </c>
      <c r="AM11" s="13" t="str">
        <f t="array" ref="AM11">IFERROR(INDEX(E11:E23, SMALL(IF(ISNUMBER(SEARCH("JV2",F11:F23)), ROW(F11:F23)-MIN(ROW(F11:F23))+1, ""), ROW() -10 )), "")</f>
        <v/>
      </c>
    </row>
    <row r="12" spans="1:54" s="13" customFormat="1" ht="15" customHeight="1">
      <c r="B12" s="21" t="s">
        <v>27</v>
      </c>
      <c r="C12" s="1"/>
      <c r="D12" s="22" t="s">
        <v>31</v>
      </c>
      <c r="E12" s="1" t="s">
        <v>32</v>
      </c>
      <c r="F12" s="23" t="s">
        <v>30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IFERROR(INDEX(B11:B23, SMALL(IF("V"=F11:F23, ROW(F11:F23)-MIN(ROW(F11:F23))+1, ""), ROW() -10 )), "")</f>
        <v>Bethel University (TN)</v>
      </c>
      <c r="AC12" s="13">
        <f t="array" ref="AC12">IFERROR(INDEX(C11:C23, SMALL(IF("V"=F11:F23, ROW(F11:F23)-MIN(ROW(F11:F23))+1, ""), ROW() -10 )), "")</f>
        <v>0</v>
      </c>
      <c r="AD12" s="13" t="str">
        <f t="array" ref="AD12">IFERROR(INDEX(D11:D23, SMALL(IF("V"=F11:F23, ROW(F11:F23)-MIN(ROW(F11:F23))+1, ""), ROW() -10 )), "")</f>
        <v>8914-2011</v>
      </c>
      <c r="AE12" s="13" t="str">
        <f t="array" ref="AE12">IFERROR(INDEX(E11:E23, SMALL(IF("V"=F11:F23, ROW(F11:F23)-MIN(ROW(F11:F23))+1, ""), ROW() -10 )), "")</f>
        <v>Evan Kiefer</v>
      </c>
      <c r="AF12" s="13" t="str">
        <f t="array" ref="AF12">IFERROR(INDEX(B11:B23, SMALL(IF(ISNUMBER(SEARCH("JV1",F11:F23)), ROW(F11:F23)-MIN(ROW(F11:F23))+1, ""), ROW() -10 )), "")</f>
        <v>Bethel University (TN)</v>
      </c>
      <c r="AG12" s="13">
        <f t="array" ref="AG12">IFERROR(INDEX(C11:C23, SMALL(IF(ISNUMBER(SEARCH("JV1",F11:F23)), ROW(F11:F23)-MIN(ROW(F11:F23))+1, ""), ROW() -10 )), "")</f>
        <v>0</v>
      </c>
      <c r="AH12" s="13" t="str">
        <f t="array" ref="AH12">IFERROR(INDEX(D11:D23, SMALL(IF(ISNUMBER(SEARCH("JV1",F11:F23)), ROW(F11:F23)-MIN(ROW(F11:F23))+1, ""), ROW() -10 )), "")</f>
        <v>19-1989</v>
      </c>
      <c r="AI12" s="13" t="str">
        <f t="array" ref="AI12">IFERROR(INDEX(E11:E23, SMALL(IF(ISNUMBER(SEARCH("JV1",F11:F23)), ROW(F11:F23)-MIN(ROW(F11:F23))+1, ""), ROW() -10 )), "")</f>
        <v>Jackson Henderson</v>
      </c>
      <c r="AJ12" s="13" t="str">
        <f t="array" ref="AJ12">IFERROR(INDEX(B11:B23, SMALL(IF(ISNUMBER(SEARCH("JV2",F11:F23)), ROW(F11:F23)-MIN(ROW(F11:F23))+1, ""), ROW() -10 )), "")</f>
        <v/>
      </c>
      <c r="AK12" s="13" t="str">
        <f t="array" ref="AK12">IFERROR(INDEX(C11:C23, SMALL(IF(ISNUMBER(SEARCH("JV2",F11:F23)), ROW(F11:F23)-MIN(ROW(F11:F23))+1, ""), ROW() -10 )), "")</f>
        <v/>
      </c>
      <c r="AL12" s="13" t="str">
        <f t="array" ref="AL12">IFERROR(INDEX(D11:D23, SMALL(IF(ISNUMBER(SEARCH("JV2",F11:F23)), ROW(F11:F23)-MIN(ROW(F11:F23))+1, ""), ROW() -10 )), "")</f>
        <v/>
      </c>
      <c r="AM12" s="13" t="str">
        <f t="array" ref="AM12">IFERROR(INDEX(E11:E23, SMALL(IF(ISNUMBER(SEARCH("JV2",F11:F23)), ROW(F11:F23)-MIN(ROW(F11:F23))+1, ""), ROW() -10 )), "")</f>
        <v/>
      </c>
    </row>
    <row r="13" spans="1:54" s="13" customFormat="1" ht="15" customHeight="1">
      <c r="B13" s="21" t="s">
        <v>27</v>
      </c>
      <c r="C13" s="1"/>
      <c r="D13" s="22" t="s">
        <v>33</v>
      </c>
      <c r="E13" s="1" t="s">
        <v>34</v>
      </c>
      <c r="F13" s="23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IFERROR(INDEX(B11:B23, SMALL(IF("V"=F11:F23, ROW(F11:F23)-MIN(ROW(F11:F23))+1, ""), ROW() -10 )), "")</f>
        <v>Bethel University (TN)</v>
      </c>
      <c r="AC13" s="13">
        <f t="array" ref="AC13">IFERROR(INDEX(C11:C23, SMALL(IF("V"=F11:F23, ROW(F11:F23)-MIN(ROW(F11:F23))+1, ""), ROW() -10 )), "")</f>
        <v>0</v>
      </c>
      <c r="AD13" s="13" t="str">
        <f t="array" ref="AD13">IFERROR(INDEX(D11:D23, SMALL(IF("V"=F11:F23, ROW(F11:F23)-MIN(ROW(F11:F23))+1, ""), ROW() -10 )), "")</f>
        <v>11-464349</v>
      </c>
      <c r="AE13" s="13" t="str">
        <f t="array" ref="AE13">IFERROR(INDEX(E11:E23, SMALL(IF("V"=F11:F23, ROW(F11:F23)-MIN(ROW(F11:F23))+1, ""), ROW() -10 )), "")</f>
        <v>Logan Goodman</v>
      </c>
      <c r="AF13" s="13" t="str">
        <f t="array" ref="AF13">IFERROR(INDEX(B11:B23, SMALL(IF(ISNUMBER(SEARCH("JV1",F11:F23)), ROW(F11:F23)-MIN(ROW(F11:F23))+1, ""), ROW() -10 )), "")</f>
        <v>Bethel University (TN)</v>
      </c>
      <c r="AG13" s="13">
        <f t="array" ref="AG13">IFERROR(INDEX(C11:C23, SMALL(IF(ISNUMBER(SEARCH("JV1",F11:F23)), ROW(F11:F23)-MIN(ROW(F11:F23))+1, ""), ROW() -10 )), "")</f>
        <v>0</v>
      </c>
      <c r="AH13" s="13" t="str">
        <f t="array" ref="AH13">IFERROR(INDEX(D11:D23, SMALL(IF(ISNUMBER(SEARCH("JV1",F11:F23)), ROW(F11:F23)-MIN(ROW(F11:F23))+1, ""), ROW() -10 )), "")</f>
        <v>9281-11588</v>
      </c>
      <c r="AI13" s="13" t="str">
        <f t="array" ref="AI13">IFERROR(INDEX(E11:E23, SMALL(IF(ISNUMBER(SEARCH("JV1",F11:F23)), ROW(F11:F23)-MIN(ROW(F11:F23))+1, ""), ROW() -10 )), "")</f>
        <v>James Johnson</v>
      </c>
      <c r="AJ13" s="13" t="str">
        <f t="array" ref="AJ13">IFERROR(INDEX(B11:B23, SMALL(IF(ISNUMBER(SEARCH("JV2",F11:F23)), ROW(F11:F23)-MIN(ROW(F11:F23))+1, ""), ROW() -10 )), "")</f>
        <v/>
      </c>
      <c r="AK13" s="13" t="str">
        <f t="array" ref="AK13">IFERROR(INDEX(C11:C23, SMALL(IF(ISNUMBER(SEARCH("JV2",F11:F23)), ROW(F11:F23)-MIN(ROW(F11:F23))+1, ""), ROW() -10 )), "")</f>
        <v/>
      </c>
      <c r="AL13" s="13" t="str">
        <f t="array" ref="AL13">IFERROR(INDEX(D11:D23, SMALL(IF(ISNUMBER(SEARCH("JV2",F11:F23)), ROW(F11:F23)-MIN(ROW(F11:F23))+1, ""), ROW() -10 )), "")</f>
        <v/>
      </c>
      <c r="AM13" s="13" t="str">
        <f t="array" ref="AM13">IFERROR(INDEX(E11:E23, SMALL(IF(ISNUMBER(SEARCH("JV2",F11:F23)), ROW(F11:F23)-MIN(ROW(F11:F23))+1, ""), ROW() -10 )), "")</f>
        <v/>
      </c>
    </row>
    <row r="14" spans="1:54" s="13" customFormat="1" ht="15" customHeight="1">
      <c r="B14" s="21" t="s">
        <v>27</v>
      </c>
      <c r="C14" s="1"/>
      <c r="D14" s="22" t="s">
        <v>35</v>
      </c>
      <c r="E14" s="1" t="s">
        <v>36</v>
      </c>
      <c r="F14" s="23" t="s">
        <v>30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IFERROR(INDEX(B11:B23, SMALL(IF("V"=F11:F23, ROW(F11:F23)-MIN(ROW(F11:F23))+1, ""), ROW() -10 )), "")</f>
        <v>Bethel University (TN)</v>
      </c>
      <c r="AC14" s="13">
        <f t="array" ref="AC14">IFERROR(INDEX(C11:C23, SMALL(IF("V"=F11:F23, ROW(F11:F23)-MIN(ROW(F11:F23))+1, ""), ROW() -10 )), "")</f>
        <v>0</v>
      </c>
      <c r="AD14" s="13" t="str">
        <f t="array" ref="AD14">IFERROR(INDEX(D11:D23, SMALL(IF("V"=F11:F23, ROW(F11:F23)-MIN(ROW(F11:F23))+1, ""), ROW() -10 )), "")</f>
        <v>5569-7185</v>
      </c>
      <c r="AE14" s="13" t="str">
        <f t="array" ref="AE14">IFERROR(INDEX(E11:E23, SMALL(IF("V"=F11:F23, ROW(F11:F23)-MIN(ROW(F11:F23))+1, ""), ROW() -10 )), "")</f>
        <v>Mathew Crawford</v>
      </c>
      <c r="AF14" s="13" t="str">
        <f t="array" ref="AF14">IFERROR(INDEX(B11:B23, SMALL(IF(ISNUMBER(SEARCH("JV1",F11:F23)), ROW(F11:F23)-MIN(ROW(F11:F23))+1, ""), ROW() -10 )), "")</f>
        <v>Bethel University (TN)</v>
      </c>
      <c r="AG14" s="13">
        <f t="array" ref="AG14">IFERROR(INDEX(C11:C23, SMALL(IF(ISNUMBER(SEARCH("JV1",F11:F23)), ROW(F11:F23)-MIN(ROW(F11:F23))+1, ""), ROW() -10 )), "")</f>
        <v>0</v>
      </c>
      <c r="AH14" s="13" t="str">
        <f t="array" ref="AH14">IFERROR(INDEX(D11:D23, SMALL(IF(ISNUMBER(SEARCH("JV1",F11:F23)), ROW(F11:F23)-MIN(ROW(F11:F23))+1, ""), ROW() -10 )), "")</f>
        <v>15-93246</v>
      </c>
      <c r="AI14" s="13" t="str">
        <f t="array" ref="AI14">IFERROR(INDEX(E11:E23, SMALL(IF(ISNUMBER(SEARCH("JV1",F11:F23)), ROW(F11:F23)-MIN(ROW(F11:F23))+1, ""), ROW() -10 )), "")</f>
        <v>Malcolm Porter</v>
      </c>
      <c r="AJ14" s="13" t="str">
        <f t="array" ref="AJ14">IFERROR(INDEX(B11:B23, SMALL(IF(ISNUMBER(SEARCH("JV2",F11:F23)), ROW(F11:F23)-MIN(ROW(F11:F23))+1, ""), ROW() -10 )), "")</f>
        <v/>
      </c>
      <c r="AK14" s="13" t="str">
        <f t="array" ref="AK14">IFERROR(INDEX(C11:C23, SMALL(IF(ISNUMBER(SEARCH("JV2",F11:F23)), ROW(F11:F23)-MIN(ROW(F11:F23))+1, ""), ROW() -10 )), "")</f>
        <v/>
      </c>
      <c r="AL14" s="13" t="str">
        <f t="array" ref="AL14">IFERROR(INDEX(D11:D23, SMALL(IF(ISNUMBER(SEARCH("JV2",F11:F23)), ROW(F11:F23)-MIN(ROW(F11:F23))+1, ""), ROW() -10 )), "")</f>
        <v/>
      </c>
      <c r="AM14" s="13" t="str">
        <f t="array" ref="AM14">IFERROR(INDEX(E11:E23, SMALL(IF(ISNUMBER(SEARCH("JV2",F11:F23)), ROW(F11:F23)-MIN(ROW(F11:F23))+1, ""), ROW() -10 )), "")</f>
        <v/>
      </c>
    </row>
    <row r="15" spans="1:54" s="13" customFormat="1" ht="15" customHeight="1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IFERROR(INDEX(B11:B23, SMALL(IF("V"=F11:F23, ROW(F11:F23)-MIN(ROW(F11:F23))+1, ""), ROW() -10 )), "")</f>
        <v>Bethel University (TN)</v>
      </c>
      <c r="AC15" s="13">
        <f t="array" ref="AC15">IFERROR(INDEX(C11:C23, SMALL(IF("V"=F11:F23, ROW(F11:F23)-MIN(ROW(F11:F23))+1, ""), ROW() -10 )), "")</f>
        <v>0</v>
      </c>
      <c r="AD15" s="13" t="str">
        <f t="array" ref="AD15">IFERROR(INDEX(D11:D23, SMALL(IF("V"=F11:F23, ROW(F11:F23)-MIN(ROW(F11:F23))+1, ""), ROW() -10 )), "")</f>
        <v>11-398807</v>
      </c>
      <c r="AE15" s="13" t="str">
        <f t="array" ref="AE15">IFERROR(INDEX(E11:E23, SMALL(IF("V"=F11:F23, ROW(F11:F23)-MIN(ROW(F11:F23))+1, ""), ROW() -10 )), "")</f>
        <v>Richard (Trey) Martin</v>
      </c>
      <c r="AF15" s="13" t="str">
        <f t="array" ref="AF15">IFERROR(INDEX(B11:B23, SMALL(IF(ISNUMBER(SEARCH("JV1",F11:F23)), ROW(F11:F23)-MIN(ROW(F11:F23))+1, ""), ROW() -10 )), "")</f>
        <v>Bethel University (TN)</v>
      </c>
      <c r="AG15" s="13">
        <f t="array" ref="AG15">IFERROR(INDEX(C11:C23, SMALL(IF(ISNUMBER(SEARCH("JV1",F11:F23)), ROW(F11:F23)-MIN(ROW(F11:F23))+1, ""), ROW() -10 )), "")</f>
        <v>0</v>
      </c>
      <c r="AH15" s="13" t="str">
        <f t="array" ref="AH15">IFERROR(INDEX(D11:D23, SMALL(IF(ISNUMBER(SEARCH("JV1",F11:F23)), ROW(F11:F23)-MIN(ROW(F11:F23))+1, ""), ROW() -10 )), "")</f>
        <v>11-462162</v>
      </c>
      <c r="AI15" s="13" t="str">
        <f t="array" ref="AI15">IFERROR(INDEX(E11:E23, SMALL(IF(ISNUMBER(SEARCH("JV1",F11:F23)), ROW(F11:F23)-MIN(ROW(F11:F23))+1, ""), ROW() -10 )), "")</f>
        <v>Tyler McKinney</v>
      </c>
      <c r="AJ15" s="13" t="str">
        <f t="array" ref="AJ15">IFERROR(INDEX(B11:B23, SMALL(IF(ISNUMBER(SEARCH("JV2",F11:F23)), ROW(F11:F23)-MIN(ROW(F11:F23))+1, ""), ROW() -10 )), "")</f>
        <v/>
      </c>
      <c r="AK15" s="13" t="str">
        <f t="array" ref="AK15">IFERROR(INDEX(C11:C23, SMALL(IF(ISNUMBER(SEARCH("JV2",F11:F23)), ROW(F11:F23)-MIN(ROW(F11:F23))+1, ""), ROW() -10 )), "")</f>
        <v/>
      </c>
      <c r="AL15" s="13" t="str">
        <f t="array" ref="AL15">IFERROR(INDEX(D11:D23, SMALL(IF(ISNUMBER(SEARCH("JV2",F11:F23)), ROW(F11:F23)-MIN(ROW(F11:F23))+1, ""), ROW() -10 )), "")</f>
        <v/>
      </c>
      <c r="AM15" s="13" t="str">
        <f t="array" ref="AM15">IFERROR(INDEX(E11:E23, SMALL(IF(ISNUMBER(SEARCH("JV2",F11:F23)), ROW(F11:F23)-MIN(ROW(F11:F23))+1, ""), ROW() -10 )), "")</f>
        <v/>
      </c>
    </row>
    <row r="16" spans="1:54" s="13" customFormat="1" ht="15" customHeight="1">
      <c r="B16" s="21" t="s">
        <v>27</v>
      </c>
      <c r="C16" s="1"/>
      <c r="D16" s="22" t="s">
        <v>39</v>
      </c>
      <c r="E16" s="1" t="s">
        <v>40</v>
      </c>
      <c r="F16" s="23" t="s">
        <v>17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IFERROR(INDEX(B11:B23, SMALL(IF("V"=F11:F23, ROW(F11:F23)-MIN(ROW(F11:F23))+1, ""), ROW() -10 )), "")</f>
        <v>Bethel University (TN)</v>
      </c>
      <c r="AC16" s="13">
        <f t="array" ref="AC16">IFERROR(INDEX(C11:C23, SMALL(IF("V"=F11:F23, ROW(F11:F23)-MIN(ROW(F11:F23))+1, ""), ROW() -10 )), "")</f>
        <v>0</v>
      </c>
      <c r="AD16" s="13" t="str">
        <f t="array" ref="AD16">IFERROR(INDEX(D11:D23, SMALL(IF("V"=F11:F23, ROW(F11:F23)-MIN(ROW(F11:F23))+1, ""), ROW() -10 )), "")</f>
        <v>7914-1922</v>
      </c>
      <c r="AE16" s="13" t="str">
        <f t="array" ref="AE16">IFERROR(INDEX(E11:E23, SMALL(IF("V"=F11:F23, ROW(F11:F23)-MIN(ROW(F11:F23))+1, ""), ROW() -10 )), "")</f>
        <v>Tommy Butler</v>
      </c>
      <c r="AF16" s="13" t="str">
        <f t="array" ref="AF16">IFERROR(INDEX(B11:B23, SMALL(IF(ISNUMBER(SEARCH("JV1",F11:F23)), ROW(F11:F23)-MIN(ROW(F11:F23))+1, ""), ROW() -10 )), "")</f>
        <v/>
      </c>
      <c r="AG16" s="13" t="str">
        <f t="array" ref="AG16">IFERROR(INDEX(C11:C23, SMALL(IF(ISNUMBER(SEARCH("JV1",F11:F23)), ROW(F11:F23)-MIN(ROW(F11:F23))+1, ""), ROW() -10 )), "")</f>
        <v/>
      </c>
      <c r="AH16" s="13" t="str">
        <f t="array" ref="AH16">IFERROR(INDEX(D11:D23, SMALL(IF(ISNUMBER(SEARCH("JV1",F11:F23)), ROW(F11:F23)-MIN(ROW(F11:F23))+1, ""), ROW() -10 )), "")</f>
        <v/>
      </c>
      <c r="AI16" s="13" t="str">
        <f t="array" ref="AI16">IFERROR(INDEX(E11:E23, SMALL(IF(ISNUMBER(SEARCH("JV1",F11:F23)), ROW(F11:F23)-MIN(ROW(F11:F23))+1, ""), ROW() -10 )), "")</f>
        <v/>
      </c>
      <c r="AJ16" s="13" t="str">
        <f t="array" ref="AJ16">IFERROR(INDEX(B11:B23, SMALL(IF(ISNUMBER(SEARCH("JV2",F11:F23)), ROW(F11:F23)-MIN(ROW(F11:F23))+1, ""), ROW() -10 )), "")</f>
        <v/>
      </c>
      <c r="AK16" s="13" t="str">
        <f t="array" ref="AK16">IFERROR(INDEX(C11:C23, SMALL(IF(ISNUMBER(SEARCH("JV2",F11:F23)), ROW(F11:F23)-MIN(ROW(F11:F23))+1, ""), ROW() -10 )), "")</f>
        <v/>
      </c>
      <c r="AL16" s="13" t="str">
        <f t="array" ref="AL16">IFERROR(INDEX(D11:D23, SMALL(IF(ISNUMBER(SEARCH("JV2",F11:F23)), ROW(F11:F23)-MIN(ROW(F11:F23))+1, ""), ROW() -10 )), "")</f>
        <v/>
      </c>
      <c r="AM16" s="13" t="str">
        <f t="array" ref="AM16">IFERROR(INDEX(E11:E23, SMALL(IF(ISNUMBER(SEARCH("JV2",F11:F23)), ROW(F11:F23)-MIN(ROW(F11:F23))+1, ""), ROW() -10 )), "")</f>
        <v/>
      </c>
    </row>
    <row r="17" spans="2:39" s="13" customFormat="1" ht="15" customHeight="1">
      <c r="B17" s="21" t="s">
        <v>27</v>
      </c>
      <c r="C17" s="1"/>
      <c r="D17" s="22" t="s">
        <v>41</v>
      </c>
      <c r="E17" s="1" t="s">
        <v>42</v>
      </c>
      <c r="F17" s="23" t="s">
        <v>17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IFERROR(INDEX(B11:B23, SMALL(IF("V"=F11:F23, ROW(F11:F23)-MIN(ROW(F11:F23))+1, ""), ROW() -10 )), "")</f>
        <v/>
      </c>
      <c r="AC17" s="13" t="str">
        <f t="array" ref="AC17">IFERROR(INDEX(C11:C23, SMALL(IF("V"=F11:F23, ROW(F11:F23)-MIN(ROW(F11:F23))+1, ""), ROW() -10 )), "")</f>
        <v/>
      </c>
      <c r="AD17" s="13" t="str">
        <f t="array" ref="AD17">IFERROR(INDEX(D11:D23, SMALL(IF("V"=F11:F23, ROW(F11:F23)-MIN(ROW(F11:F23))+1, ""), ROW() -10 )), "")</f>
        <v/>
      </c>
      <c r="AE17" s="13" t="str">
        <f t="array" ref="AE17">IFERROR(INDEX(E11:E23, SMALL(IF("V"=F11:F23, ROW(F11:F23)-MIN(ROW(F11:F23))+1, ""), ROW() -10 )), "")</f>
        <v/>
      </c>
      <c r="AF17" s="13" t="str">
        <f t="array" ref="AF17">IFERROR(INDEX(B11:B23, SMALL(IF(ISNUMBER(SEARCH("JV1",F11:F23)), ROW(F11:F23)-MIN(ROW(F11:F23))+1, ""), ROW() -10 )), "")</f>
        <v/>
      </c>
      <c r="AG17" s="13" t="str">
        <f t="array" ref="AG17">IFERROR(INDEX(C11:C23, SMALL(IF(ISNUMBER(SEARCH("JV1",F11:F23)), ROW(F11:F23)-MIN(ROW(F11:F23))+1, ""), ROW() -10 )), "")</f>
        <v/>
      </c>
      <c r="AH17" s="13" t="str">
        <f t="array" ref="AH17">IFERROR(INDEX(D11:D23, SMALL(IF(ISNUMBER(SEARCH("JV1",F11:F23)), ROW(F11:F23)-MIN(ROW(F11:F23))+1, ""), ROW() -10 )), "")</f>
        <v/>
      </c>
      <c r="AI17" s="13" t="str">
        <f t="array" ref="AI17">IFERROR(INDEX(E11:E23, SMALL(IF(ISNUMBER(SEARCH("JV1",F11:F23)), ROW(F11:F23)-MIN(ROW(F11:F23))+1, ""), ROW() -10 )), "")</f>
        <v/>
      </c>
      <c r="AJ17" s="13" t="str">
        <f t="array" ref="AJ17">IFERROR(INDEX(B11:B23, SMALL(IF(ISNUMBER(SEARCH("JV2",F11:F23)), ROW(F11:F23)-MIN(ROW(F11:F23))+1, ""), ROW() -10 )), "")</f>
        <v/>
      </c>
      <c r="AK17" s="13" t="str">
        <f t="array" ref="AK17">IFERROR(INDEX(C11:C23, SMALL(IF(ISNUMBER(SEARCH("JV2",F11:F23)), ROW(F11:F23)-MIN(ROW(F11:F23))+1, ""), ROW() -10 )), "")</f>
        <v/>
      </c>
      <c r="AL17" s="13" t="str">
        <f t="array" ref="AL17">IFERROR(INDEX(D11:D23, SMALL(IF(ISNUMBER(SEARCH("JV2",F11:F23)), ROW(F11:F23)-MIN(ROW(F11:F23))+1, ""), ROW() -10 )), "")</f>
        <v/>
      </c>
      <c r="AM17" s="13" t="str">
        <f t="array" ref="AM17">IFERROR(INDEX(E11:E23, SMALL(IF(ISNUMBER(SEARCH("JV2",F11:F23)), ROW(F11:F23)-MIN(ROW(F11:F23))+1, ""), ROW() -10 )), "")</f>
        <v/>
      </c>
    </row>
    <row r="18" spans="2:39" s="13" customFormat="1" ht="15" customHeight="1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IFERROR(INDEX(B11:B23, SMALL(IF("V"=F11:F23, ROW(F11:F23)-MIN(ROW(F11:F23))+1, ""), ROW() -10 )), "")</f>
        <v/>
      </c>
      <c r="AC18" s="13" t="str">
        <f t="array" ref="AC18">IFERROR(INDEX(C11:C23, SMALL(IF("V"=F11:F23, ROW(F11:F23)-MIN(ROW(F11:F23))+1, ""), ROW() -10 )), "")</f>
        <v/>
      </c>
      <c r="AD18" s="13" t="str">
        <f t="array" ref="AD18">IFERROR(INDEX(D11:D23, SMALL(IF("V"=F11:F23, ROW(F11:F23)-MIN(ROW(F11:F23))+1, ""), ROW() -10 )), "")</f>
        <v/>
      </c>
      <c r="AE18" s="13" t="str">
        <f t="array" ref="AE18">IFERROR(INDEX(E11:E23, SMALL(IF("V"=F11:F23, ROW(F11:F23)-MIN(ROW(F11:F23))+1, ""), ROW() -10 )), "")</f>
        <v/>
      </c>
      <c r="AF18" s="13" t="str">
        <f t="array" ref="AF18">IFERROR(INDEX(B11:B23, SMALL(IF(ISNUMBER(SEARCH("JV1",F11:F23)), ROW(F11:F23)-MIN(ROW(F11:F23))+1, ""), ROW() -10 )), "")</f>
        <v/>
      </c>
      <c r="AG18" s="13" t="str">
        <f t="array" ref="AG18">IFERROR(INDEX(C11:C23, SMALL(IF(ISNUMBER(SEARCH("JV1",F11:F23)), ROW(F11:F23)-MIN(ROW(F11:F23))+1, ""), ROW() -10 )), "")</f>
        <v/>
      </c>
      <c r="AH18" s="13" t="str">
        <f t="array" ref="AH18">IFERROR(INDEX(D11:D23, SMALL(IF(ISNUMBER(SEARCH("JV1",F11:F23)), ROW(F11:F23)-MIN(ROW(F11:F23))+1, ""), ROW() -10 )), "")</f>
        <v/>
      </c>
      <c r="AI18" s="13" t="str">
        <f t="array" ref="AI18">IFERROR(INDEX(E11:E23, SMALL(IF(ISNUMBER(SEARCH("JV1",F11:F23)), ROW(F11:F23)-MIN(ROW(F11:F23))+1, ""), ROW() -10 )), "")</f>
        <v/>
      </c>
      <c r="AJ18" s="13" t="str">
        <f t="array" ref="AJ18">IFERROR(INDEX(B11:B23, SMALL(IF(ISNUMBER(SEARCH("JV2",F11:F23)), ROW(F11:F23)-MIN(ROW(F11:F23))+1, ""), ROW() -10 )), "")</f>
        <v/>
      </c>
      <c r="AK18" s="13" t="str">
        <f t="array" ref="AK18">IFERROR(INDEX(C11:C23, SMALL(IF(ISNUMBER(SEARCH("JV2",F11:F23)), ROW(F11:F23)-MIN(ROW(F11:F23))+1, ""), ROW() -10 )), "")</f>
        <v/>
      </c>
      <c r="AL18" s="13" t="str">
        <f t="array" ref="AL18">IFERROR(INDEX(D11:D23, SMALL(IF(ISNUMBER(SEARCH("JV2",F11:F23)), ROW(F11:F23)-MIN(ROW(F11:F23))+1, ""), ROW() -10 )), "")</f>
        <v/>
      </c>
      <c r="AM18" s="13" t="str">
        <f t="array" ref="AM18">IFERROR(INDEX(E11:E23, SMALL(IF(ISNUMBER(SEARCH("JV2",F11:F23)), ROW(F11:F23)-MIN(ROW(F11:F23))+1, ""), ROW() -10 )), "")</f>
        <v/>
      </c>
    </row>
    <row r="19" spans="2:39" s="13" customFormat="1" ht="15" customHeight="1">
      <c r="B19" s="21" t="s">
        <v>27</v>
      </c>
      <c r="C19" s="1"/>
      <c r="D19" s="22" t="s">
        <v>45</v>
      </c>
      <c r="E19" s="1" t="s">
        <v>46</v>
      </c>
      <c r="F19" s="23" t="s">
        <v>17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47</v>
      </c>
      <c r="E20" s="1" t="s">
        <v>48</v>
      </c>
      <c r="F20" s="23" t="s">
        <v>14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49</v>
      </c>
      <c r="E21" s="1" t="s">
        <v>50</v>
      </c>
      <c r="F21" s="23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51</v>
      </c>
      <c r="E22" s="1" t="s">
        <v>52</v>
      </c>
      <c r="F22" s="23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3453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55</v>
      </c>
      <c r="C24" s="1"/>
      <c r="D24" s="22" t="s">
        <v>56</v>
      </c>
      <c r="E24" s="1" t="s">
        <v>57</v>
      </c>
      <c r="F24" s="23" t="s">
        <v>14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IFERROR(INDEX(B24:B34, SMALL(IF("V"=F24:F34, ROW(F24:F34)-MIN(ROW(F24:F34))+1, ""), ROW() -23 )), "")</f>
        <v>Blue Mountain College</v>
      </c>
      <c r="AC24" s="13">
        <f t="array" ref="AC24">IFERROR(INDEX(C24:C34, SMALL(IF("V"=F24:F34, ROW(F24:F34)-MIN(ROW(F24:F34))+1, ""), ROW() -23 )), "")</f>
        <v>0</v>
      </c>
      <c r="AD24" s="13" t="str">
        <f t="array" ref="AD24">IFERROR(INDEX(D24:D34, SMALL(IF("V"=F24:F34, ROW(F24:F34)-MIN(ROW(F24:F34))+1, ""), ROW() -23 )), "")</f>
        <v>19-67495</v>
      </c>
      <c r="AE24" s="13" t="str">
        <f t="array" ref="AE24">IFERROR(INDEX(E24:E34, SMALL(IF("V"=F24:F34, ROW(F24:F34)-MIN(ROW(F24:F34))+1, ""), ROW() -23 )), "")</f>
        <v>Cole Tomlin</v>
      </c>
      <c r="AF24" s="13" t="str">
        <f t="array" ref="AF24">IFERROR(INDEX(B24:B34, SMALL(IF(ISNUMBER(SEARCH("JV1",F24:F34)), ROW(F24:F34)-MIN(ROW(F24:F34))+1, ""), ROW() -23 )), "")</f>
        <v>Blue Mountain College</v>
      </c>
      <c r="AG24" s="13">
        <f t="array" ref="AG24">IFERROR(INDEX(C24:C34, SMALL(IF(ISNUMBER(SEARCH("JV1",F24:F34)), ROW(F24:F34)-MIN(ROW(F24:F34))+1, ""), ROW() -23 )), "")</f>
        <v>0</v>
      </c>
      <c r="AH24" s="13" t="str">
        <f t="array" ref="AH24">IFERROR(INDEX(D24:D34, SMALL(IF(ISNUMBER(SEARCH("JV1",F24:F34)), ROW(F24:F34)-MIN(ROW(F24:F34))+1, ""), ROW() -23 )), "")</f>
        <v>19-42959</v>
      </c>
      <c r="AI24" s="13" t="str">
        <f t="array" ref="AI24">IFERROR(INDEX(E24:E34, SMALL(IF(ISNUMBER(SEARCH("JV1",F24:F34)), ROW(F24:F34)-MIN(ROW(F24:F34))+1, ""), ROW() -23 )), "")</f>
        <v>Greyson Blair</v>
      </c>
      <c r="AJ24" s="13" t="str">
        <f t="array" ref="AJ24">IFERROR(INDEX(B24:B34, SMALL(IF(ISNUMBER(SEARCH("JV2",F24:F34)), ROW(F24:F34)-MIN(ROW(F24:F34))+1, ""), ROW() -23 )), "")</f>
        <v/>
      </c>
      <c r="AK24" s="13" t="str">
        <f t="array" ref="AK24">IFERROR(INDEX(C24:C34, SMALL(IF(ISNUMBER(SEARCH("JV2",F24:F34)), ROW(F24:F34)-MIN(ROW(F24:F34))+1, ""), ROW() -23 )), "")</f>
        <v/>
      </c>
      <c r="AL24" s="13" t="str">
        <f t="array" ref="AL24">IFERROR(INDEX(D24:D34, SMALL(IF(ISNUMBER(SEARCH("JV2",F24:F34)), ROW(F24:F34)-MIN(ROW(F24:F34))+1, ""), ROW() -23 )), "")</f>
        <v/>
      </c>
      <c r="AM24" s="13" t="str">
        <f t="array" ref="AM24">IFERROR(INDEX(E24:E34, SMALL(IF(ISNUMBER(SEARCH("JV2",F24:F34)), ROW(F24:F34)-MIN(ROW(F24:F34))+1, ""), ROW() -23 )), "")</f>
        <v/>
      </c>
    </row>
    <row r="25" spans="2:39" s="13" customFormat="1" ht="15" customHeight="1">
      <c r="B25" s="21" t="s">
        <v>55</v>
      </c>
      <c r="C25" s="1"/>
      <c r="D25" s="22" t="s">
        <v>58</v>
      </c>
      <c r="E25" s="1" t="s">
        <v>59</v>
      </c>
      <c r="F25" s="23" t="s">
        <v>14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IFERROR(INDEX(B24:B34, SMALL(IF("V"=F24:F34, ROW(F24:F34)-MIN(ROW(F24:F34))+1, ""), ROW() -23 )), "")</f>
        <v>Blue Mountain College</v>
      </c>
      <c r="AC25" s="13">
        <f t="array" ref="AC25">IFERROR(INDEX(C24:C34, SMALL(IF("V"=F24:F34, ROW(F24:F34)-MIN(ROW(F24:F34))+1, ""), ROW() -23 )), "")</f>
        <v>0</v>
      </c>
      <c r="AD25" s="13" t="str">
        <f t="array" ref="AD25">IFERROR(INDEX(D24:D34, SMALL(IF("V"=F24:F34, ROW(F24:F34)-MIN(ROW(F24:F34))+1, ""), ROW() -23 )), "")</f>
        <v>6114-221</v>
      </c>
      <c r="AE25" s="13" t="str">
        <f t="array" ref="AE25">IFERROR(INDEX(E24:E34, SMALL(IF("V"=F24:F34, ROW(F24:F34)-MIN(ROW(F24:F34))+1, ""), ROW() -23 )), "")</f>
        <v>Drew Turberville</v>
      </c>
      <c r="AF25" s="13" t="str">
        <f t="array" ref="AF25">IFERROR(INDEX(B24:B34, SMALL(IF(ISNUMBER(SEARCH("JV1",F24:F34)), ROW(F24:F34)-MIN(ROW(F24:F34))+1, ""), ROW() -23 )), "")</f>
        <v>Blue Mountain College</v>
      </c>
      <c r="AG25" s="13">
        <f t="array" ref="AG25">IFERROR(INDEX(C24:C34, SMALL(IF(ISNUMBER(SEARCH("JV1",F24:F34)), ROW(F24:F34)-MIN(ROW(F24:F34))+1, ""), ROW() -23 )), "")</f>
        <v>0</v>
      </c>
      <c r="AH25" s="13" t="str">
        <f t="array" ref="AH25">IFERROR(INDEX(D24:D34, SMALL(IF(ISNUMBER(SEARCH("JV1",F24:F34)), ROW(F24:F34)-MIN(ROW(F24:F34))+1, ""), ROW() -23 )), "")</f>
        <v>7914-26916</v>
      </c>
      <c r="AI25" s="13" t="str">
        <f t="array" ref="AI25">IFERROR(INDEX(E24:E34, SMALL(IF(ISNUMBER(SEARCH("JV1",F24:F34)), ROW(F24:F34)-MIN(ROW(F24:F34))+1, ""), ROW() -23 )), "")</f>
        <v>Jay Henderson</v>
      </c>
      <c r="AJ25" s="13" t="str">
        <f t="array" ref="AJ25">IFERROR(INDEX(B24:B34, SMALL(IF(ISNUMBER(SEARCH("JV2",F24:F34)), ROW(F24:F34)-MIN(ROW(F24:F34))+1, ""), ROW() -23 )), "")</f>
        <v/>
      </c>
      <c r="AK25" s="13" t="str">
        <f t="array" ref="AK25">IFERROR(INDEX(C24:C34, SMALL(IF(ISNUMBER(SEARCH("JV2",F24:F34)), ROW(F24:F34)-MIN(ROW(F24:F34))+1, ""), ROW() -23 )), "")</f>
        <v/>
      </c>
      <c r="AL25" s="13" t="str">
        <f t="array" ref="AL25">IFERROR(INDEX(D24:D34, SMALL(IF(ISNUMBER(SEARCH("JV2",F24:F34)), ROW(F24:F34)-MIN(ROW(F24:F34))+1, ""), ROW() -23 )), "")</f>
        <v/>
      </c>
      <c r="AM25" s="13" t="str">
        <f t="array" ref="AM25">IFERROR(INDEX(E24:E34, SMALL(IF(ISNUMBER(SEARCH("JV2",F24:F34)), ROW(F24:F34)-MIN(ROW(F24:F34))+1, ""), ROW() -23 )), "")</f>
        <v/>
      </c>
    </row>
    <row r="26" spans="2:39" s="13" customFormat="1" ht="15" customHeight="1">
      <c r="B26" s="21" t="s">
        <v>55</v>
      </c>
      <c r="C26" s="1"/>
      <c r="D26" s="22" t="s">
        <v>60</v>
      </c>
      <c r="E26" s="1" t="s">
        <v>61</v>
      </c>
      <c r="F26" s="23" t="s">
        <v>17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IFERROR(INDEX(B24:B34, SMALL(IF("V"=F24:F34, ROW(F24:F34)-MIN(ROW(F24:F34))+1, ""), ROW() -23 )), "")</f>
        <v>Blue Mountain College</v>
      </c>
      <c r="AC26" s="13">
        <f t="array" ref="AC26">IFERROR(INDEX(C24:C34, SMALL(IF("V"=F24:F34, ROW(F24:F34)-MIN(ROW(F24:F34))+1, ""), ROW() -23 )), "")</f>
        <v>0</v>
      </c>
      <c r="AD26" s="13" t="str">
        <f t="array" ref="AD26">IFERROR(INDEX(D24:D34, SMALL(IF("V"=F24:F34, ROW(F24:F34)-MIN(ROW(F24:F34))+1, ""), ROW() -23 )), "")</f>
        <v>6114-222</v>
      </c>
      <c r="AE26" s="13" t="str">
        <f t="array" ref="AE26">IFERROR(INDEX(E24:E34, SMALL(IF("V"=F24:F34, ROW(F24:F34)-MIN(ROW(F24:F34))+1, ""), ROW() -23 )), "")</f>
        <v>Josh Turberville</v>
      </c>
      <c r="AF26" s="13" t="str">
        <f t="array" ref="AF26">IFERROR(INDEX(B24:B34, SMALL(IF(ISNUMBER(SEARCH("JV1",F24:F34)), ROW(F24:F34)-MIN(ROW(F24:F34))+1, ""), ROW() -23 )), "")</f>
        <v>Blue Mountain College</v>
      </c>
      <c r="AG26" s="13">
        <f t="array" ref="AG26">IFERROR(INDEX(C24:C34, SMALL(IF(ISNUMBER(SEARCH("JV1",F24:F34)), ROW(F24:F34)-MIN(ROW(F24:F34))+1, ""), ROW() -23 )), "")</f>
        <v>0</v>
      </c>
      <c r="AH26" s="13" t="str">
        <f t="array" ref="AH26">IFERROR(INDEX(D24:D34, SMALL(IF(ISNUMBER(SEARCH("JV1",F24:F34)), ROW(F24:F34)-MIN(ROW(F24:F34))+1, ""), ROW() -23 )), "")</f>
        <v>8577-2986</v>
      </c>
      <c r="AI26" s="13" t="str">
        <f t="array" ref="AI26">IFERROR(INDEX(E24:E34, SMALL(IF(ISNUMBER(SEARCH("JV1",F24:F34)), ROW(F24:F34)-MIN(ROW(F24:F34))+1, ""), ROW() -23 )), "")</f>
        <v>Logan Akins</v>
      </c>
      <c r="AJ26" s="13" t="str">
        <f t="array" ref="AJ26">IFERROR(INDEX(B24:B34, SMALL(IF(ISNUMBER(SEARCH("JV2",F24:F34)), ROW(F24:F34)-MIN(ROW(F24:F34))+1, ""), ROW() -23 )), "")</f>
        <v/>
      </c>
      <c r="AK26" s="13" t="str">
        <f t="array" ref="AK26">IFERROR(INDEX(C24:C34, SMALL(IF(ISNUMBER(SEARCH("JV2",F24:F34)), ROW(F24:F34)-MIN(ROW(F24:F34))+1, ""), ROW() -23 )), "")</f>
        <v/>
      </c>
      <c r="AL26" s="13" t="str">
        <f t="array" ref="AL26">IFERROR(INDEX(D24:D34, SMALL(IF(ISNUMBER(SEARCH("JV2",F24:F34)), ROW(F24:F34)-MIN(ROW(F24:F34))+1, ""), ROW() -23 )), "")</f>
        <v/>
      </c>
      <c r="AM26" s="13" t="str">
        <f t="array" ref="AM26">IFERROR(INDEX(E24:E34, SMALL(IF(ISNUMBER(SEARCH("JV2",F24:F34)), ROW(F24:F34)-MIN(ROW(F24:F34))+1, ""), ROW() -23 )), "")</f>
        <v/>
      </c>
    </row>
    <row r="27" spans="2:39" s="13" customFormat="1" ht="15" customHeight="1">
      <c r="B27" s="21" t="s">
        <v>55</v>
      </c>
      <c r="C27" s="1"/>
      <c r="D27" s="22" t="s">
        <v>62</v>
      </c>
      <c r="E27" s="1" t="s">
        <v>63</v>
      </c>
      <c r="F27" s="23" t="s">
        <v>17</v>
      </c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IFERROR(INDEX(B24:B34, SMALL(IF("V"=F24:F34, ROW(F24:F34)-MIN(ROW(F24:F34))+1, ""), ROW() -23 )), "")</f>
        <v>Blue Mountain College</v>
      </c>
      <c r="AC27" s="13">
        <f t="array" ref="AC27">IFERROR(INDEX(C24:C34, SMALL(IF("V"=F24:F34, ROW(F24:F34)-MIN(ROW(F24:F34))+1, ""), ROW() -23 )), "")</f>
        <v>0</v>
      </c>
      <c r="AD27" s="13" t="str">
        <f t="array" ref="AD27">IFERROR(INDEX(D24:D34, SMALL(IF("V"=F24:F34, ROW(F24:F34)-MIN(ROW(F24:F34))+1, ""), ROW() -23 )), "")</f>
        <v>6114-203</v>
      </c>
      <c r="AE27" s="13" t="str">
        <f t="array" ref="AE27">IFERROR(INDEX(E24:E34, SMALL(IF("V"=F24:F34, ROW(F24:F34)-MIN(ROW(F24:F34))+1, ""), ROW() -23 )), "")</f>
        <v>Lucas Hartigan</v>
      </c>
      <c r="AF27" s="13" t="str">
        <f t="array" ref="AF27">IFERROR(INDEX(B24:B34, SMALL(IF(ISNUMBER(SEARCH("JV1",F24:F34)), ROW(F24:F34)-MIN(ROW(F24:F34))+1, ""), ROW() -23 )), "")</f>
        <v>Blue Mountain College</v>
      </c>
      <c r="AG27" s="13">
        <f t="array" ref="AG27">IFERROR(INDEX(C24:C34, SMALL(IF(ISNUMBER(SEARCH("JV1",F24:F34)), ROW(F24:F34)-MIN(ROW(F24:F34))+1, ""), ROW() -23 )), "")</f>
        <v>0</v>
      </c>
      <c r="AH27" s="13" t="str">
        <f t="array" ref="AH27">IFERROR(INDEX(D24:D34, SMALL(IF(ISNUMBER(SEARCH("JV1",F24:F34)), ROW(F24:F34)-MIN(ROW(F24:F34))+1, ""), ROW() -23 )), "")</f>
        <v>8577-2985</v>
      </c>
      <c r="AI27" s="13" t="str">
        <f t="array" ref="AI27">IFERROR(INDEX(E24:E34, SMALL(IF(ISNUMBER(SEARCH("JV1",F24:F34)), ROW(F24:F34)-MIN(ROW(F24:F34))+1, ""), ROW() -23 )), "")</f>
        <v>Mason Timmons</v>
      </c>
      <c r="AJ27" s="13" t="str">
        <f t="array" ref="AJ27">IFERROR(INDEX(B24:B34, SMALL(IF(ISNUMBER(SEARCH("JV2",F24:F34)), ROW(F24:F34)-MIN(ROW(F24:F34))+1, ""), ROW() -23 )), "")</f>
        <v/>
      </c>
      <c r="AK27" s="13" t="str">
        <f t="array" ref="AK27">IFERROR(INDEX(C24:C34, SMALL(IF(ISNUMBER(SEARCH("JV2",F24:F34)), ROW(F24:F34)-MIN(ROW(F24:F34))+1, ""), ROW() -23 )), "")</f>
        <v/>
      </c>
      <c r="AL27" s="13" t="str">
        <f t="array" ref="AL27">IFERROR(INDEX(D24:D34, SMALL(IF(ISNUMBER(SEARCH("JV2",F24:F34)), ROW(F24:F34)-MIN(ROW(F24:F34))+1, ""), ROW() -23 )), "")</f>
        <v/>
      </c>
      <c r="AM27" s="13" t="str">
        <f t="array" ref="AM27">IFERROR(INDEX(E24:E34, SMALL(IF(ISNUMBER(SEARCH("JV2",F24:F34)), ROW(F24:F34)-MIN(ROW(F24:F34))+1, ""), ROW() -23 )), "")</f>
        <v/>
      </c>
    </row>
    <row r="28" spans="2:39" s="13" customFormat="1" ht="15" customHeight="1">
      <c r="B28" s="21" t="s">
        <v>55</v>
      </c>
      <c r="C28" s="1"/>
      <c r="D28" s="22" t="s">
        <v>64</v>
      </c>
      <c r="E28" s="1" t="s">
        <v>65</v>
      </c>
      <c r="F28" s="23" t="s">
        <v>14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IFERROR(INDEX(B24:B34, SMALL(IF("V"=F24:F34, ROW(F24:F34)-MIN(ROW(F24:F34))+1, ""), ROW() -23 )), "")</f>
        <v>Blue Mountain College</v>
      </c>
      <c r="AC28" s="13">
        <f t="array" ref="AC28">IFERROR(INDEX(C24:C34, SMALL(IF("V"=F24:F34, ROW(F24:F34)-MIN(ROW(F24:F34))+1, ""), ROW() -23 )), "")</f>
        <v>0</v>
      </c>
      <c r="AD28" s="13" t="str">
        <f t="array" ref="AD28">IFERROR(INDEX(D24:D34, SMALL(IF("V"=F24:F34, ROW(F24:F34)-MIN(ROW(F24:F34))+1, ""), ROW() -23 )), "")</f>
        <v>20-20285</v>
      </c>
      <c r="AE28" s="13" t="str">
        <f t="array" ref="AE28">IFERROR(INDEX(E24:E34, SMALL(IF("V"=F24:F34, ROW(F24:F34)-MIN(ROW(F24:F34))+1, ""), ROW() -23 )), "")</f>
        <v>Nikolas Wilcher</v>
      </c>
      <c r="AF28" s="13" t="str">
        <f t="array" ref="AF28">IFERROR(INDEX(B24:B34, SMALL(IF(ISNUMBER(SEARCH("JV1",F24:F34)), ROW(F24:F34)-MIN(ROW(F24:F34))+1, ""), ROW() -23 )), "")</f>
        <v>Blue Mountain College</v>
      </c>
      <c r="AG28" s="13">
        <f t="array" ref="AG28">IFERROR(INDEX(C24:C34, SMALL(IF(ISNUMBER(SEARCH("JV1",F24:F34)), ROW(F24:F34)-MIN(ROW(F24:F34))+1, ""), ROW() -23 )), "")</f>
        <v>0</v>
      </c>
      <c r="AH28" s="13" t="str">
        <f t="array" ref="AH28">IFERROR(INDEX(D24:D34, SMALL(IF(ISNUMBER(SEARCH("JV1",F24:F34)), ROW(F24:F34)-MIN(ROW(F24:F34))+1, ""), ROW() -23 )), "")</f>
        <v>20-20298</v>
      </c>
      <c r="AI28" s="13" t="str">
        <f t="array" ref="AI28">IFERROR(INDEX(E24:E34, SMALL(IF(ISNUMBER(SEARCH("JV1",F24:F34)), ROW(F24:F34)-MIN(ROW(F24:F34))+1, ""), ROW() -23 )), "")</f>
        <v>William Porter</v>
      </c>
      <c r="AJ28" s="13" t="str">
        <f t="array" ref="AJ28">IFERROR(INDEX(B24:B34, SMALL(IF(ISNUMBER(SEARCH("JV2",F24:F34)), ROW(F24:F34)-MIN(ROW(F24:F34))+1, ""), ROW() -23 )), "")</f>
        <v/>
      </c>
      <c r="AK28" s="13" t="str">
        <f t="array" ref="AK28">IFERROR(INDEX(C24:C34, SMALL(IF(ISNUMBER(SEARCH("JV2",F24:F34)), ROW(F24:F34)-MIN(ROW(F24:F34))+1, ""), ROW() -23 )), "")</f>
        <v/>
      </c>
      <c r="AL28" s="13" t="str">
        <f t="array" ref="AL28">IFERROR(INDEX(D24:D34, SMALL(IF(ISNUMBER(SEARCH("JV2",F24:F34)), ROW(F24:F34)-MIN(ROW(F24:F34))+1, ""), ROW() -23 )), "")</f>
        <v/>
      </c>
      <c r="AM28" s="13" t="str">
        <f t="array" ref="AM28">IFERROR(INDEX(E24:E34, SMALL(IF(ISNUMBER(SEARCH("JV2",F24:F34)), ROW(F24:F34)-MIN(ROW(F24:F34))+1, ""), ROW() -23 )), "")</f>
        <v/>
      </c>
    </row>
    <row r="29" spans="2:39" s="13" customFormat="1" ht="15" customHeight="1">
      <c r="B29" s="21" t="s">
        <v>55</v>
      </c>
      <c r="C29" s="1"/>
      <c r="D29" s="22" t="s">
        <v>66</v>
      </c>
      <c r="E29" s="1" t="s">
        <v>67</v>
      </c>
      <c r="F29" s="23" t="s">
        <v>17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IFERROR(INDEX(B24:B34, SMALL(IF("V"=F24:F34, ROW(F24:F34)-MIN(ROW(F24:F34))+1, ""), ROW() -23 )), "")</f>
        <v>Blue Mountain College</v>
      </c>
      <c r="AC29" s="13">
        <f t="array" ref="AC29">IFERROR(INDEX(C24:C34, SMALL(IF("V"=F24:F34, ROW(F24:F34)-MIN(ROW(F24:F34))+1, ""), ROW() -23 )), "")</f>
        <v>0</v>
      </c>
      <c r="AD29" s="13" t="str">
        <f t="array" ref="AD29">IFERROR(INDEX(D24:D34, SMALL(IF("V"=F24:F34, ROW(F24:F34)-MIN(ROW(F24:F34))+1, ""), ROW() -23 )), "")</f>
        <v>17-23688</v>
      </c>
      <c r="AE29" s="13" t="str">
        <f t="array" ref="AE29">IFERROR(INDEX(E24:E34, SMALL(IF("V"=F24:F34, ROW(F24:F34)-MIN(ROW(F24:F34))+1, ""), ROW() -23 )), "")</f>
        <v>Peter Moore</v>
      </c>
      <c r="AF29" s="13" t="str">
        <f t="array" ref="AF29">IFERROR(INDEX(B24:B34, SMALL(IF(ISNUMBER(SEARCH("JV1",F24:F34)), ROW(F24:F34)-MIN(ROW(F24:F34))+1, ""), ROW() -23 )), "")</f>
        <v/>
      </c>
      <c r="AG29" s="13" t="str">
        <f t="array" ref="AG29">IFERROR(INDEX(C24:C34, SMALL(IF(ISNUMBER(SEARCH("JV1",F24:F34)), ROW(F24:F34)-MIN(ROW(F24:F34))+1, ""), ROW() -23 )), "")</f>
        <v/>
      </c>
      <c r="AH29" s="13" t="str">
        <f t="array" ref="AH29">IFERROR(INDEX(D24:D34, SMALL(IF(ISNUMBER(SEARCH("JV1",F24:F34)), ROW(F24:F34)-MIN(ROW(F24:F34))+1, ""), ROW() -23 )), "")</f>
        <v/>
      </c>
      <c r="AI29" s="13" t="str">
        <f t="array" ref="AI29">IFERROR(INDEX(E24:E34, SMALL(IF(ISNUMBER(SEARCH("JV1",F24:F34)), ROW(F24:F34)-MIN(ROW(F24:F34))+1, ""), ROW() -23 )), "")</f>
        <v/>
      </c>
      <c r="AJ29" s="13" t="str">
        <f t="array" ref="AJ29">IFERROR(INDEX(B24:B34, SMALL(IF(ISNUMBER(SEARCH("JV2",F24:F34)), ROW(F24:F34)-MIN(ROW(F24:F34))+1, ""), ROW() -23 )), "")</f>
        <v/>
      </c>
      <c r="AK29" s="13" t="str">
        <f t="array" ref="AK29">IFERROR(INDEX(C24:C34, SMALL(IF(ISNUMBER(SEARCH("JV2",F24:F34)), ROW(F24:F34)-MIN(ROW(F24:F34))+1, ""), ROW() -23 )), "")</f>
        <v/>
      </c>
      <c r="AL29" s="13" t="str">
        <f t="array" ref="AL29">IFERROR(INDEX(D24:D34, SMALL(IF(ISNUMBER(SEARCH("JV2",F24:F34)), ROW(F24:F34)-MIN(ROW(F24:F34))+1, ""), ROW() -23 )), "")</f>
        <v/>
      </c>
      <c r="AM29" s="13" t="str">
        <f t="array" ref="AM29">IFERROR(INDEX(E24:E34, SMALL(IF(ISNUMBER(SEARCH("JV2",F24:F34)), ROW(F24:F34)-MIN(ROW(F24:F34))+1, ""), ROW() -23 )), "")</f>
        <v/>
      </c>
    </row>
    <row r="30" spans="2:39" s="13" customFormat="1" ht="15" customHeight="1">
      <c r="B30" s="21" t="s">
        <v>55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IFERROR(INDEX(B24:B34, SMALL(IF("V"=F24:F34, ROW(F24:F34)-MIN(ROW(F24:F34))+1, ""), ROW() -23 )), "")</f>
        <v/>
      </c>
      <c r="AC30" s="13" t="str">
        <f t="array" ref="AC30">IFERROR(INDEX(C24:C34, SMALL(IF("V"=F24:F34, ROW(F24:F34)-MIN(ROW(F24:F34))+1, ""), ROW() -23 )), "")</f>
        <v/>
      </c>
      <c r="AD30" s="13" t="str">
        <f t="array" ref="AD30">IFERROR(INDEX(D24:D34, SMALL(IF("V"=F24:F34, ROW(F24:F34)-MIN(ROW(F24:F34))+1, ""), ROW() -23 )), "")</f>
        <v/>
      </c>
      <c r="AE30" s="13" t="str">
        <f t="array" ref="AE30">IFERROR(INDEX(E24:E34, SMALL(IF("V"=F24:F34, ROW(F24:F34)-MIN(ROW(F24:F34))+1, ""), ROW() -23 )), "")</f>
        <v/>
      </c>
      <c r="AF30" s="13" t="str">
        <f t="array" ref="AF30">IFERROR(INDEX(B24:B34, SMALL(IF(ISNUMBER(SEARCH("JV1",F24:F34)), ROW(F24:F34)-MIN(ROW(F24:F34))+1, ""), ROW() -23 )), "")</f>
        <v/>
      </c>
      <c r="AG30" s="13" t="str">
        <f t="array" ref="AG30">IFERROR(INDEX(C24:C34, SMALL(IF(ISNUMBER(SEARCH("JV1",F24:F34)), ROW(F24:F34)-MIN(ROW(F24:F34))+1, ""), ROW() -23 )), "")</f>
        <v/>
      </c>
      <c r="AH30" s="13" t="str">
        <f t="array" ref="AH30">IFERROR(INDEX(D24:D34, SMALL(IF(ISNUMBER(SEARCH("JV1",F24:F34)), ROW(F24:F34)-MIN(ROW(F24:F34))+1, ""), ROW() -23 )), "")</f>
        <v/>
      </c>
      <c r="AI30" s="13" t="str">
        <f t="array" ref="AI30">IFERROR(INDEX(E24:E34, SMALL(IF(ISNUMBER(SEARCH("JV1",F24:F34)), ROW(F24:F34)-MIN(ROW(F24:F34))+1, ""), ROW() -23 )), "")</f>
        <v/>
      </c>
      <c r="AJ30" s="13" t="str">
        <f t="array" ref="AJ30">IFERROR(INDEX(B24:B34, SMALL(IF(ISNUMBER(SEARCH("JV2",F24:F34)), ROW(F24:F34)-MIN(ROW(F24:F34))+1, ""), ROW() -23 )), "")</f>
        <v/>
      </c>
      <c r="AK30" s="13" t="str">
        <f t="array" ref="AK30">IFERROR(INDEX(C24:C34, SMALL(IF(ISNUMBER(SEARCH("JV2",F24:F34)), ROW(F24:F34)-MIN(ROW(F24:F34))+1, ""), ROW() -23 )), "")</f>
        <v/>
      </c>
      <c r="AL30" s="13" t="str">
        <f t="array" ref="AL30">IFERROR(INDEX(D24:D34, SMALL(IF(ISNUMBER(SEARCH("JV2",F24:F34)), ROW(F24:F34)-MIN(ROW(F24:F34))+1, ""), ROW() -23 )), "")</f>
        <v/>
      </c>
      <c r="AM30" s="13" t="str">
        <f t="array" ref="AM30">IFERROR(INDEX(E24:E34, SMALL(IF(ISNUMBER(SEARCH("JV2",F24:F34)), ROW(F24:F34)-MIN(ROW(F24:F34))+1, ""), ROW() -23 )), "")</f>
        <v/>
      </c>
    </row>
    <row r="31" spans="2:39" s="13" customFormat="1" ht="15" customHeight="1">
      <c r="B31" s="21" t="s">
        <v>55</v>
      </c>
      <c r="C31" s="1"/>
      <c r="D31" s="22" t="s">
        <v>70</v>
      </c>
      <c r="E31" s="1" t="s">
        <v>71</v>
      </c>
      <c r="F31" s="23" t="s">
        <v>17</v>
      </c>
      <c r="G31" s="24"/>
      <c r="H31" s="25">
        <v>4417</v>
      </c>
      <c r="I31" s="24"/>
      <c r="J31" s="25" t="b">
        <v>0</v>
      </c>
      <c r="K31" s="19"/>
      <c r="L31" s="26"/>
      <c r="M31" s="27"/>
      <c r="AB31" s="13" t="str">
        <f t="array" ref="AB31">IFERROR(INDEX(B24:B34, SMALL(IF("V"=F24:F34, ROW(F24:F34)-MIN(ROW(F24:F34))+1, ""), ROW() -23 )), "")</f>
        <v/>
      </c>
      <c r="AC31" s="13" t="str">
        <f t="array" ref="AC31">IFERROR(INDEX(C24:C34, SMALL(IF("V"=F24:F34, ROW(F24:F34)-MIN(ROW(F24:F34))+1, ""), ROW() -23 )), "")</f>
        <v/>
      </c>
      <c r="AD31" s="13" t="str">
        <f t="array" ref="AD31">IFERROR(INDEX(D24:D34, SMALL(IF("V"=F24:F34, ROW(F24:F34)-MIN(ROW(F24:F34))+1, ""), ROW() -23 )), "")</f>
        <v/>
      </c>
      <c r="AE31" s="13" t="str">
        <f t="array" ref="AE31">IFERROR(INDEX(E24:E34, SMALL(IF("V"=F24:F34, ROW(F24:F34)-MIN(ROW(F24:F34))+1, ""), ROW() -23 )), "")</f>
        <v/>
      </c>
      <c r="AF31" s="13" t="str">
        <f t="array" ref="AF31">IFERROR(INDEX(B24:B34, SMALL(IF(ISNUMBER(SEARCH("JV1",F24:F34)), ROW(F24:F34)-MIN(ROW(F24:F34))+1, ""), ROW() -23 )), "")</f>
        <v/>
      </c>
      <c r="AG31" s="13" t="str">
        <f t="array" ref="AG31">IFERROR(INDEX(C24:C34, SMALL(IF(ISNUMBER(SEARCH("JV1",F24:F34)), ROW(F24:F34)-MIN(ROW(F24:F34))+1, ""), ROW() -23 )), "")</f>
        <v/>
      </c>
      <c r="AH31" s="13" t="str">
        <f t="array" ref="AH31">IFERROR(INDEX(D24:D34, SMALL(IF(ISNUMBER(SEARCH("JV1",F24:F34)), ROW(F24:F34)-MIN(ROW(F24:F34))+1, ""), ROW() -23 )), "")</f>
        <v/>
      </c>
      <c r="AI31" s="13" t="str">
        <f t="array" ref="AI31">IFERROR(INDEX(E24:E34, SMALL(IF(ISNUMBER(SEARCH("JV1",F24:F34)), ROW(F24:F34)-MIN(ROW(F24:F34))+1, ""), ROW() -23 )), "")</f>
        <v/>
      </c>
      <c r="AJ31" s="13" t="str">
        <f t="array" ref="AJ31">IFERROR(INDEX(B24:B34, SMALL(IF(ISNUMBER(SEARCH("JV2",F24:F34)), ROW(F24:F34)-MIN(ROW(F24:F34))+1, ""), ROW() -23 )), "")</f>
        <v/>
      </c>
      <c r="AK31" s="13" t="str">
        <f t="array" ref="AK31">IFERROR(INDEX(C24:C34, SMALL(IF(ISNUMBER(SEARCH("JV2",F24:F34)), ROW(F24:F34)-MIN(ROW(F24:F34))+1, ""), ROW() -23 )), "")</f>
        <v/>
      </c>
      <c r="AL31" s="13" t="str">
        <f t="array" ref="AL31">IFERROR(INDEX(D24:D34, SMALL(IF(ISNUMBER(SEARCH("JV2",F24:F34)), ROW(F24:F34)-MIN(ROW(F24:F34))+1, ""), ROW() -23 )), "")</f>
        <v/>
      </c>
      <c r="AM31" s="13" t="str">
        <f t="array" ref="AM31">IFERROR(INDEX(E24:E34, SMALL(IF(ISNUMBER(SEARCH("JV2",F24:F34)), ROW(F24:F34)-MIN(ROW(F24:F34))+1, ""), ROW() -23 )), "")</f>
        <v/>
      </c>
    </row>
    <row r="32" spans="2:39" s="13" customFormat="1" ht="15" customHeight="1">
      <c r="B32" s="21" t="s">
        <v>55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4417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55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4417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55</v>
      </c>
      <c r="C34" s="1"/>
      <c r="D34" s="22" t="s">
        <v>76</v>
      </c>
      <c r="E34" s="1" t="s">
        <v>77</v>
      </c>
      <c r="F34" s="23" t="s">
        <v>17</v>
      </c>
      <c r="G34" s="24"/>
      <c r="H34" s="25">
        <v>4417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78</v>
      </c>
      <c r="C35" s="1"/>
      <c r="D35" s="22" t="s">
        <v>79</v>
      </c>
      <c r="E35" s="1" t="s">
        <v>80</v>
      </c>
      <c r="F35" s="23" t="s">
        <v>14</v>
      </c>
      <c r="G35" s="24"/>
      <c r="H35" s="25">
        <v>3225</v>
      </c>
      <c r="I35" s="24"/>
      <c r="J35" s="25" t="b">
        <v>0</v>
      </c>
      <c r="K35" s="19"/>
      <c r="L35" s="26"/>
      <c r="M35" s="27"/>
      <c r="AB35" s="13" t="str">
        <f t="array" ref="AB35">IFERROR(INDEX(B35:B47, SMALL(IF("V"=F35:F47, ROW(F35:F47)-MIN(ROW(F35:F47))+1, ""), ROW() -34 )), "")</f>
        <v>Campbellsville University</v>
      </c>
      <c r="AC35" s="13">
        <f t="array" ref="AC35">IFERROR(INDEX(C35:C47, SMALL(IF("V"=F35:F47, ROW(F35:F47)-MIN(ROW(F35:F47))+1, ""), ROW() -34 )), "")</f>
        <v>0</v>
      </c>
      <c r="AD35" s="13" t="str">
        <f t="array" ref="AD35">IFERROR(INDEX(D35:D47, SMALL(IF("V"=F35:F47, ROW(F35:F47)-MIN(ROW(F35:F47))+1, ""), ROW() -34 )), "")</f>
        <v>8985-5022</v>
      </c>
      <c r="AE35" s="13" t="str">
        <f t="array" ref="AE35">IFERROR(INDEX(E35:E47, SMALL(IF("V"=F35:F47, ROW(F35:F47)-MIN(ROW(F35:F47))+1, ""), ROW() -34 )), "")</f>
        <v>Ambrose Shirk</v>
      </c>
      <c r="AF35" s="13" t="str">
        <f t="array" ref="AF35">IFERROR(INDEX(B35:B47, SMALL(IF(ISNUMBER(SEARCH("JV1",F35:F47)), ROW(F35:F47)-MIN(ROW(F35:F47))+1, ""), ROW() -34 )), "")</f>
        <v/>
      </c>
      <c r="AG35" s="13" t="str">
        <f t="array" ref="AG35">IFERROR(INDEX(C35:C47, SMALL(IF(ISNUMBER(SEARCH("JV1",F35:F47)), ROW(F35:F47)-MIN(ROW(F35:F47))+1, ""), ROW() -34 )), "")</f>
        <v/>
      </c>
      <c r="AH35" s="13" t="str">
        <f t="array" ref="AH35">IFERROR(INDEX(D35:D47, SMALL(IF(ISNUMBER(SEARCH("JV1",F35:F47)), ROW(F35:F47)-MIN(ROW(F35:F47))+1, ""), ROW() -34 )), "")</f>
        <v/>
      </c>
      <c r="AI35" s="13" t="str">
        <f t="array" ref="AI35">IFERROR(INDEX(E35:E47, SMALL(IF(ISNUMBER(SEARCH("JV1",F35:F47)), ROW(F35:F47)-MIN(ROW(F35:F47))+1, ""), ROW() -34 )), "")</f>
        <v/>
      </c>
      <c r="AJ35" s="13" t="str">
        <f t="array" ref="AJ35">IFERROR(INDEX(B35:B47, SMALL(IF(ISNUMBER(SEARCH("JV2",F35:F47)), ROW(F35:F47)-MIN(ROW(F35:F47))+1, ""), ROW() -34 )), "")</f>
        <v/>
      </c>
      <c r="AK35" s="13" t="str">
        <f t="array" ref="AK35">IFERROR(INDEX(C35:C47, SMALL(IF(ISNUMBER(SEARCH("JV2",F35:F47)), ROW(F35:F47)-MIN(ROW(F35:F47))+1, ""), ROW() -34 )), "")</f>
        <v/>
      </c>
      <c r="AL35" s="13" t="str">
        <f t="array" ref="AL35">IFERROR(INDEX(D35:D47, SMALL(IF(ISNUMBER(SEARCH("JV2",F35:F47)), ROW(F35:F47)-MIN(ROW(F35:F47))+1, ""), ROW() -34 )), "")</f>
        <v/>
      </c>
      <c r="AM35" s="13" t="str">
        <f t="array" ref="AM35">IFERROR(INDEX(E35:E47, SMALL(IF(ISNUMBER(SEARCH("JV2",F35:F47)), ROW(F35:F47)-MIN(ROW(F35:F47))+1, ""), ROW() -34 )), "")</f>
        <v/>
      </c>
    </row>
    <row r="36" spans="2:39" s="13" customFormat="1" ht="15" customHeight="1">
      <c r="B36" s="21" t="s">
        <v>78</v>
      </c>
      <c r="C36" s="1"/>
      <c r="D36" s="22" t="s">
        <v>81</v>
      </c>
      <c r="E36" s="1" t="s">
        <v>82</v>
      </c>
      <c r="F36" s="23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IFERROR(INDEX(B35:B47, SMALL(IF("V"=F35:F47, ROW(F35:F47)-MIN(ROW(F35:F47))+1, ""), ROW() -34 )), "")</f>
        <v>Campbellsville University</v>
      </c>
      <c r="AC36" s="13">
        <f t="array" ref="AC36">IFERROR(INDEX(C35:C47, SMALL(IF("V"=F35:F47, ROW(F35:F47)-MIN(ROW(F35:F47))+1, ""), ROW() -34 )), "")</f>
        <v>0</v>
      </c>
      <c r="AD36" s="13" t="str">
        <f t="array" ref="AD36">IFERROR(INDEX(D35:D47, SMALL(IF("V"=F35:F47, ROW(F35:F47)-MIN(ROW(F35:F47))+1, ""), ROW() -34 )), "")</f>
        <v>17-69158</v>
      </c>
      <c r="AE36" s="13" t="str">
        <f t="array" ref="AE36">IFERROR(INDEX(E35:E47, SMALL(IF("V"=F35:F47, ROW(F35:F47)-MIN(ROW(F35:F47))+1, ""), ROW() -34 )), "")</f>
        <v>Andrew McWhorter</v>
      </c>
      <c r="AF36" s="13" t="str">
        <f t="array" ref="AF36">IFERROR(INDEX(B35:B47, SMALL(IF(ISNUMBER(SEARCH("JV1",F35:F47)), ROW(F35:F47)-MIN(ROW(F35:F47))+1, ""), ROW() -34 )), "")</f>
        <v/>
      </c>
      <c r="AG36" s="13" t="str">
        <f t="array" ref="AG36">IFERROR(INDEX(C35:C47, SMALL(IF(ISNUMBER(SEARCH("JV1",F35:F47)), ROW(F35:F47)-MIN(ROW(F35:F47))+1, ""), ROW() -34 )), "")</f>
        <v/>
      </c>
      <c r="AH36" s="13" t="str">
        <f t="array" ref="AH36">IFERROR(INDEX(D35:D47, SMALL(IF(ISNUMBER(SEARCH("JV1",F35:F47)), ROW(F35:F47)-MIN(ROW(F35:F47))+1, ""), ROW() -34 )), "")</f>
        <v/>
      </c>
      <c r="AI36" s="13" t="str">
        <f t="array" ref="AI36">IFERROR(INDEX(E35:E47, SMALL(IF(ISNUMBER(SEARCH("JV1",F35:F47)), ROW(F35:F47)-MIN(ROW(F35:F47))+1, ""), ROW() -34 )), "")</f>
        <v/>
      </c>
      <c r="AJ36" s="13" t="str">
        <f t="array" ref="AJ36">IFERROR(INDEX(B35:B47, SMALL(IF(ISNUMBER(SEARCH("JV2",F35:F47)), ROW(F35:F47)-MIN(ROW(F35:F47))+1, ""), ROW() -34 )), "")</f>
        <v/>
      </c>
      <c r="AK36" s="13" t="str">
        <f t="array" ref="AK36">IFERROR(INDEX(C35:C47, SMALL(IF(ISNUMBER(SEARCH("JV2",F35:F47)), ROW(F35:F47)-MIN(ROW(F35:F47))+1, ""), ROW() -34 )), "")</f>
        <v/>
      </c>
      <c r="AL36" s="13" t="str">
        <f t="array" ref="AL36">IFERROR(INDEX(D35:D47, SMALL(IF(ISNUMBER(SEARCH("JV2",F35:F47)), ROW(F35:F47)-MIN(ROW(F35:F47))+1, ""), ROW() -34 )), "")</f>
        <v/>
      </c>
      <c r="AM36" s="13" t="str">
        <f t="array" ref="AM36">IFERROR(INDEX(E35:E47, SMALL(IF(ISNUMBER(SEARCH("JV2",F35:F47)), ROW(F35:F47)-MIN(ROW(F35:F47))+1, ""), ROW() -34 )), "")</f>
        <v/>
      </c>
    </row>
    <row r="37" spans="2:39" s="13" customFormat="1" ht="15" customHeight="1">
      <c r="B37" s="21" t="s">
        <v>78</v>
      </c>
      <c r="C37" s="1"/>
      <c r="D37" s="22" t="s">
        <v>83</v>
      </c>
      <c r="E37" s="1" t="s">
        <v>84</v>
      </c>
      <c r="F37" s="23" t="s">
        <v>14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IFERROR(INDEX(B35:B47, SMALL(IF("V"=F35:F47, ROW(F35:F47)-MIN(ROW(F35:F47))+1, ""), ROW() -34 )), "")</f>
        <v>Campbellsville University</v>
      </c>
      <c r="AC37" s="13">
        <f t="array" ref="AC37">IFERROR(INDEX(C35:C47, SMALL(IF("V"=F35:F47, ROW(F35:F47)-MIN(ROW(F35:F47))+1, ""), ROW() -34 )), "")</f>
        <v>0</v>
      </c>
      <c r="AD37" s="13" t="str">
        <f t="array" ref="AD37">IFERROR(INDEX(D35:D47, SMALL(IF("V"=F35:F47, ROW(F35:F47)-MIN(ROW(F35:F47))+1, ""), ROW() -34 )), "")</f>
        <v>18-86967</v>
      </c>
      <c r="AE37" s="13" t="str">
        <f t="array" ref="AE37">IFERROR(INDEX(E35:E47, SMALL(IF("V"=F35:F47, ROW(F35:F47)-MIN(ROW(F35:F47))+1, ""), ROW() -34 )), "")</f>
        <v>Andrew Swift</v>
      </c>
      <c r="AF37" s="13" t="str">
        <f t="array" ref="AF37">IFERROR(INDEX(B35:B47, SMALL(IF(ISNUMBER(SEARCH("JV1",F35:F47)), ROW(F35:F47)-MIN(ROW(F35:F47))+1, ""), ROW() -34 )), "")</f>
        <v/>
      </c>
      <c r="AG37" s="13" t="str">
        <f t="array" ref="AG37">IFERROR(INDEX(C35:C47, SMALL(IF(ISNUMBER(SEARCH("JV1",F35:F47)), ROW(F35:F47)-MIN(ROW(F35:F47))+1, ""), ROW() -34 )), "")</f>
        <v/>
      </c>
      <c r="AH37" s="13" t="str">
        <f t="array" ref="AH37">IFERROR(INDEX(D35:D47, SMALL(IF(ISNUMBER(SEARCH("JV1",F35:F47)), ROW(F35:F47)-MIN(ROW(F35:F47))+1, ""), ROW() -34 )), "")</f>
        <v/>
      </c>
      <c r="AI37" s="13" t="str">
        <f t="array" ref="AI37">IFERROR(INDEX(E35:E47, SMALL(IF(ISNUMBER(SEARCH("JV1",F35:F47)), ROW(F35:F47)-MIN(ROW(F35:F47))+1, ""), ROW() -34 )), "")</f>
        <v/>
      </c>
      <c r="AJ37" s="13" t="str">
        <f t="array" ref="AJ37">IFERROR(INDEX(B35:B47, SMALL(IF(ISNUMBER(SEARCH("JV2",F35:F47)), ROW(F35:F47)-MIN(ROW(F35:F47))+1, ""), ROW() -34 )), "")</f>
        <v/>
      </c>
      <c r="AK37" s="13" t="str">
        <f t="array" ref="AK37">IFERROR(INDEX(C35:C47, SMALL(IF(ISNUMBER(SEARCH("JV2",F35:F47)), ROW(F35:F47)-MIN(ROW(F35:F47))+1, ""), ROW() -34 )), "")</f>
        <v/>
      </c>
      <c r="AL37" s="13" t="str">
        <f t="array" ref="AL37">IFERROR(INDEX(D35:D47, SMALL(IF(ISNUMBER(SEARCH("JV2",F35:F47)), ROW(F35:F47)-MIN(ROW(F35:F47))+1, ""), ROW() -34 )), "")</f>
        <v/>
      </c>
      <c r="AM37" s="13" t="str">
        <f t="array" ref="AM37">IFERROR(INDEX(E35:E47, SMALL(IF(ISNUMBER(SEARCH("JV2",F35:F47)), ROW(F35:F47)-MIN(ROW(F35:F47))+1, ""), ROW() -34 )), "")</f>
        <v/>
      </c>
    </row>
    <row r="38" spans="2:39" s="13" customFormat="1" ht="15" customHeight="1">
      <c r="B38" s="21" t="s">
        <v>78</v>
      </c>
      <c r="C38" s="1"/>
      <c r="D38" s="22" t="s">
        <v>85</v>
      </c>
      <c r="E38" s="1" t="s">
        <v>86</v>
      </c>
      <c r="F38" s="23" t="s">
        <v>14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IFERROR(INDEX(B35:B47, SMALL(IF("V"=F35:F47, ROW(F35:F47)-MIN(ROW(F35:F47))+1, ""), ROW() -34 )), "")</f>
        <v>Campbellsville University</v>
      </c>
      <c r="AC38" s="13">
        <f t="array" ref="AC38">IFERROR(INDEX(C35:C47, SMALL(IF("V"=F35:F47, ROW(F35:F47)-MIN(ROW(F35:F47))+1, ""), ROW() -34 )), "")</f>
        <v>0</v>
      </c>
      <c r="AD38" s="13" t="str">
        <f t="array" ref="AD38">IFERROR(INDEX(D35:D47, SMALL(IF("V"=F35:F47, ROW(F35:F47)-MIN(ROW(F35:F47))+1, ""), ROW() -34 )), "")</f>
        <v>7914-11696</v>
      </c>
      <c r="AE38" s="13" t="str">
        <f t="array" ref="AE38">IFERROR(INDEX(E35:E47, SMALL(IF("V"=F35:F47, ROW(F35:F47)-MIN(ROW(F35:F47))+1, ""), ROW() -34 )), "")</f>
        <v>Blake Roberts</v>
      </c>
      <c r="AF38" s="13" t="str">
        <f t="array" ref="AF38">IFERROR(INDEX(B35:B47, SMALL(IF(ISNUMBER(SEARCH("JV1",F35:F47)), ROW(F35:F47)-MIN(ROW(F35:F47))+1, ""), ROW() -34 )), "")</f>
        <v/>
      </c>
      <c r="AG38" s="13" t="str">
        <f t="array" ref="AG38">IFERROR(INDEX(C35:C47, SMALL(IF(ISNUMBER(SEARCH("JV1",F35:F47)), ROW(F35:F47)-MIN(ROW(F35:F47))+1, ""), ROW() -34 )), "")</f>
        <v/>
      </c>
      <c r="AH38" s="13" t="str">
        <f t="array" ref="AH38">IFERROR(INDEX(D35:D47, SMALL(IF(ISNUMBER(SEARCH("JV1",F35:F47)), ROW(F35:F47)-MIN(ROW(F35:F47))+1, ""), ROW() -34 )), "")</f>
        <v/>
      </c>
      <c r="AI38" s="13" t="str">
        <f t="array" ref="AI38">IFERROR(INDEX(E35:E47, SMALL(IF(ISNUMBER(SEARCH("JV1",F35:F47)), ROW(F35:F47)-MIN(ROW(F35:F47))+1, ""), ROW() -34 )), "")</f>
        <v/>
      </c>
      <c r="AJ38" s="13" t="str">
        <f t="array" ref="AJ38">IFERROR(INDEX(B35:B47, SMALL(IF(ISNUMBER(SEARCH("JV2",F35:F47)), ROW(F35:F47)-MIN(ROW(F35:F47))+1, ""), ROW() -34 )), "")</f>
        <v/>
      </c>
      <c r="AK38" s="13" t="str">
        <f t="array" ref="AK38">IFERROR(INDEX(C35:C47, SMALL(IF(ISNUMBER(SEARCH("JV2",F35:F47)), ROW(F35:F47)-MIN(ROW(F35:F47))+1, ""), ROW() -34 )), "")</f>
        <v/>
      </c>
      <c r="AL38" s="13" t="str">
        <f t="array" ref="AL38">IFERROR(INDEX(D35:D47, SMALL(IF(ISNUMBER(SEARCH("JV2",F35:F47)), ROW(F35:F47)-MIN(ROW(F35:F47))+1, ""), ROW() -34 )), "")</f>
        <v/>
      </c>
      <c r="AM38" s="13" t="str">
        <f t="array" ref="AM38">IFERROR(INDEX(E35:E47, SMALL(IF(ISNUMBER(SEARCH("JV2",F35:F47)), ROW(F35:F47)-MIN(ROW(F35:F47))+1, ""), ROW() -34 )), "")</f>
        <v/>
      </c>
    </row>
    <row r="39" spans="2:39" s="13" customFormat="1" ht="15" customHeight="1">
      <c r="B39" s="21" t="s">
        <v>78</v>
      </c>
      <c r="C39" s="1"/>
      <c r="D39" s="22" t="s">
        <v>87</v>
      </c>
      <c r="E39" s="1" t="s">
        <v>88</v>
      </c>
      <c r="F39" s="23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  <c r="AB39" s="13" t="str">
        <f t="array" ref="AB39">IFERROR(INDEX(B35:B47, SMALL(IF("V"=F35:F47, ROW(F35:F47)-MIN(ROW(F35:F47))+1, ""), ROW() -34 )), "")</f>
        <v>Campbellsville University</v>
      </c>
      <c r="AC39" s="13">
        <f t="array" ref="AC39">IFERROR(INDEX(C35:C47, SMALL(IF("V"=F35:F47, ROW(F35:F47)-MIN(ROW(F35:F47))+1, ""), ROW() -34 )), "")</f>
        <v>0</v>
      </c>
      <c r="AD39" s="13" t="str">
        <f t="array" ref="AD39">IFERROR(INDEX(D35:D47, SMALL(IF("V"=F35:F47, ROW(F35:F47)-MIN(ROW(F35:F47))+1, ""), ROW() -34 )), "")</f>
        <v>7914-43718</v>
      </c>
      <c r="AE39" s="13" t="str">
        <f t="array" ref="AE39">IFERROR(INDEX(E35:E47, SMALL(IF("V"=F35:F47, ROW(F35:F47)-MIN(ROW(F35:F47))+1, ""), ROW() -34 )), "")</f>
        <v>Emanuel Casillas</v>
      </c>
      <c r="AF39" s="13" t="str">
        <f t="array" ref="AF39">IFERROR(INDEX(B35:B47, SMALL(IF(ISNUMBER(SEARCH("JV1",F35:F47)), ROW(F35:F47)-MIN(ROW(F35:F47))+1, ""), ROW() -34 )), "")</f>
        <v/>
      </c>
      <c r="AG39" s="13" t="str">
        <f t="array" ref="AG39">IFERROR(INDEX(C35:C47, SMALL(IF(ISNUMBER(SEARCH("JV1",F35:F47)), ROW(F35:F47)-MIN(ROW(F35:F47))+1, ""), ROW() -34 )), "")</f>
        <v/>
      </c>
      <c r="AH39" s="13" t="str">
        <f t="array" ref="AH39">IFERROR(INDEX(D35:D47, SMALL(IF(ISNUMBER(SEARCH("JV1",F35:F47)), ROW(F35:F47)-MIN(ROW(F35:F47))+1, ""), ROW() -34 )), "")</f>
        <v/>
      </c>
      <c r="AI39" s="13" t="str">
        <f t="array" ref="AI39">IFERROR(INDEX(E35:E47, SMALL(IF(ISNUMBER(SEARCH("JV1",F35:F47)), ROW(F35:F47)-MIN(ROW(F35:F47))+1, ""), ROW() -34 )), "")</f>
        <v/>
      </c>
      <c r="AJ39" s="13" t="str">
        <f t="array" ref="AJ39">IFERROR(INDEX(B35:B47, SMALL(IF(ISNUMBER(SEARCH("JV2",F35:F47)), ROW(F35:F47)-MIN(ROW(F35:F47))+1, ""), ROW() -34 )), "")</f>
        <v/>
      </c>
      <c r="AK39" s="13" t="str">
        <f t="array" ref="AK39">IFERROR(INDEX(C35:C47, SMALL(IF(ISNUMBER(SEARCH("JV2",F35:F47)), ROW(F35:F47)-MIN(ROW(F35:F47))+1, ""), ROW() -34 )), "")</f>
        <v/>
      </c>
      <c r="AL39" s="13" t="str">
        <f t="array" ref="AL39">IFERROR(INDEX(D35:D47, SMALL(IF(ISNUMBER(SEARCH("JV2",F35:F47)), ROW(F35:F47)-MIN(ROW(F35:F47))+1, ""), ROW() -34 )), "")</f>
        <v/>
      </c>
      <c r="AM39" s="13" t="str">
        <f t="array" ref="AM39">IFERROR(INDEX(E35:E47, SMALL(IF(ISNUMBER(SEARCH("JV2",F35:F47)), ROW(F35:F47)-MIN(ROW(F35:F47))+1, ""), ROW() -34 )), "")</f>
        <v/>
      </c>
    </row>
    <row r="40" spans="2:39" s="13" customFormat="1" ht="15" customHeight="1">
      <c r="B40" s="21" t="s">
        <v>78</v>
      </c>
      <c r="C40" s="1"/>
      <c r="D40" s="22" t="s">
        <v>89</v>
      </c>
      <c r="E40" s="1" t="s">
        <v>90</v>
      </c>
      <c r="F40" s="23" t="s">
        <v>30</v>
      </c>
      <c r="G40" s="24"/>
      <c r="H40" s="25">
        <v>3225</v>
      </c>
      <c r="I40" s="24"/>
      <c r="J40" s="25" t="b">
        <v>0</v>
      </c>
      <c r="K40" s="19"/>
      <c r="L40" s="26"/>
      <c r="M40" s="27"/>
      <c r="AB40" s="13" t="str">
        <f t="array" ref="AB40">IFERROR(INDEX(B35:B47, SMALL(IF("V"=F35:F47, ROW(F35:F47)-MIN(ROW(F35:F47))+1, ""), ROW() -34 )), "")</f>
        <v>Campbellsville University</v>
      </c>
      <c r="AC40" s="13">
        <f t="array" ref="AC40">IFERROR(INDEX(C35:C47, SMALL(IF("V"=F35:F47, ROW(F35:F47)-MIN(ROW(F35:F47))+1, ""), ROW() -34 )), "")</f>
        <v>0</v>
      </c>
      <c r="AD40" s="13" t="str">
        <f t="array" ref="AD40">IFERROR(INDEX(D35:D47, SMALL(IF("V"=F35:F47, ROW(F35:F47)-MIN(ROW(F35:F47))+1, ""), ROW() -34 )), "")</f>
        <v>15-117269</v>
      </c>
      <c r="AE40" s="13" t="str">
        <f t="array" ref="AE40">IFERROR(INDEX(E35:E47, SMALL(IF("V"=F35:F47, ROW(F35:F47)-MIN(ROW(F35:F47))+1, ""), ROW() -34 )), "")</f>
        <v>Michael Kendrick</v>
      </c>
      <c r="AF40" s="13" t="str">
        <f t="array" ref="AF40">IFERROR(INDEX(B35:B47, SMALL(IF(ISNUMBER(SEARCH("JV1",F35:F47)), ROW(F35:F47)-MIN(ROW(F35:F47))+1, ""), ROW() -34 )), "")</f>
        <v/>
      </c>
      <c r="AG40" s="13" t="str">
        <f t="array" ref="AG40">IFERROR(INDEX(C35:C47, SMALL(IF(ISNUMBER(SEARCH("JV1",F35:F47)), ROW(F35:F47)-MIN(ROW(F35:F47))+1, ""), ROW() -34 )), "")</f>
        <v/>
      </c>
      <c r="AH40" s="13" t="str">
        <f t="array" ref="AH40">IFERROR(INDEX(D35:D47, SMALL(IF(ISNUMBER(SEARCH("JV1",F35:F47)), ROW(F35:F47)-MIN(ROW(F35:F47))+1, ""), ROW() -34 )), "")</f>
        <v/>
      </c>
      <c r="AI40" s="13" t="str">
        <f t="array" ref="AI40">IFERROR(INDEX(E35:E47, SMALL(IF(ISNUMBER(SEARCH("JV1",F35:F47)), ROW(F35:F47)-MIN(ROW(F35:F47))+1, ""), ROW() -34 )), "")</f>
        <v/>
      </c>
      <c r="AJ40" s="13" t="str">
        <f t="array" ref="AJ40">IFERROR(INDEX(B35:B47, SMALL(IF(ISNUMBER(SEARCH("JV2",F35:F47)), ROW(F35:F47)-MIN(ROW(F35:F47))+1, ""), ROW() -34 )), "")</f>
        <v/>
      </c>
      <c r="AK40" s="13" t="str">
        <f t="array" ref="AK40">IFERROR(INDEX(C35:C47, SMALL(IF(ISNUMBER(SEARCH("JV2",F35:F47)), ROW(F35:F47)-MIN(ROW(F35:F47))+1, ""), ROW() -34 )), "")</f>
        <v/>
      </c>
      <c r="AL40" s="13" t="str">
        <f t="array" ref="AL40">IFERROR(INDEX(D35:D47, SMALL(IF(ISNUMBER(SEARCH("JV2",F35:F47)), ROW(F35:F47)-MIN(ROW(F35:F47))+1, ""), ROW() -34 )), "")</f>
        <v/>
      </c>
      <c r="AM40" s="13" t="str">
        <f t="array" ref="AM40">IFERROR(INDEX(E35:E47, SMALL(IF(ISNUMBER(SEARCH("JV2",F35:F47)), ROW(F35:F47)-MIN(ROW(F35:F47))+1, ""), ROW() -34 )), "")</f>
        <v/>
      </c>
    </row>
    <row r="41" spans="2:39" s="13" customFormat="1" ht="15" customHeight="1">
      <c r="B41" s="21" t="s">
        <v>78</v>
      </c>
      <c r="C41" s="1"/>
      <c r="D41" s="22" t="s">
        <v>91</v>
      </c>
      <c r="E41" s="1" t="s">
        <v>92</v>
      </c>
      <c r="F41" s="23" t="s">
        <v>14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IFERROR(INDEX(B35:B47, SMALL(IF("V"=F35:F47, ROW(F35:F47)-MIN(ROW(F35:F47))+1, ""), ROW() -34 )), "")</f>
        <v>Campbellsville University</v>
      </c>
      <c r="AC41" s="13">
        <f t="array" ref="AC41">IFERROR(INDEX(C35:C47, SMALL(IF("V"=F35:F47, ROW(F35:F47)-MIN(ROW(F35:F47))+1, ""), ROW() -34 )), "")</f>
        <v>0</v>
      </c>
      <c r="AD41" s="13" t="str">
        <f t="array" ref="AD41">IFERROR(INDEX(D35:D47, SMALL(IF("V"=F35:F47, ROW(F35:F47)-MIN(ROW(F35:F47))+1, ""), ROW() -34 )), "")</f>
        <v>15-181729</v>
      </c>
      <c r="AE41" s="13" t="str">
        <f t="array" ref="AE41">IFERROR(INDEX(E35:E47, SMALL(IF("V"=F35:F47, ROW(F35:F47)-MIN(ROW(F35:F47))+1, ""), ROW() -34 )), "")</f>
        <v>Noah Mardis</v>
      </c>
      <c r="AF41" s="13" t="str">
        <f t="array" ref="AF41">IFERROR(INDEX(B35:B47, SMALL(IF(ISNUMBER(SEARCH("JV1",F35:F47)), ROW(F35:F47)-MIN(ROW(F35:F47))+1, ""), ROW() -34 )), "")</f>
        <v/>
      </c>
      <c r="AG41" s="13" t="str">
        <f t="array" ref="AG41">IFERROR(INDEX(C35:C47, SMALL(IF(ISNUMBER(SEARCH("JV1",F35:F47)), ROW(F35:F47)-MIN(ROW(F35:F47))+1, ""), ROW() -34 )), "")</f>
        <v/>
      </c>
      <c r="AH41" s="13" t="str">
        <f t="array" ref="AH41">IFERROR(INDEX(D35:D47, SMALL(IF(ISNUMBER(SEARCH("JV1",F35:F47)), ROW(F35:F47)-MIN(ROW(F35:F47))+1, ""), ROW() -34 )), "")</f>
        <v/>
      </c>
      <c r="AI41" s="13" t="str">
        <f t="array" ref="AI41">IFERROR(INDEX(E35:E47, SMALL(IF(ISNUMBER(SEARCH("JV1",F35:F47)), ROW(F35:F47)-MIN(ROW(F35:F47))+1, ""), ROW() -34 )), "")</f>
        <v/>
      </c>
      <c r="AJ41" s="13" t="str">
        <f t="array" ref="AJ41">IFERROR(INDEX(B35:B47, SMALL(IF(ISNUMBER(SEARCH("JV2",F35:F47)), ROW(F35:F47)-MIN(ROW(F35:F47))+1, ""), ROW() -34 )), "")</f>
        <v/>
      </c>
      <c r="AK41" s="13" t="str">
        <f t="array" ref="AK41">IFERROR(INDEX(C35:C47, SMALL(IF(ISNUMBER(SEARCH("JV2",F35:F47)), ROW(F35:F47)-MIN(ROW(F35:F47))+1, ""), ROW() -34 )), "")</f>
        <v/>
      </c>
      <c r="AL41" s="13" t="str">
        <f t="array" ref="AL41">IFERROR(INDEX(D35:D47, SMALL(IF(ISNUMBER(SEARCH("JV2",F35:F47)), ROW(F35:F47)-MIN(ROW(F35:F47))+1, ""), ROW() -34 )), "")</f>
        <v/>
      </c>
      <c r="AM41" s="13" t="str">
        <f t="array" ref="AM41">IFERROR(INDEX(E35:E47, SMALL(IF(ISNUMBER(SEARCH("JV2",F35:F47)), ROW(F35:F47)-MIN(ROW(F35:F47))+1, ""), ROW() -34 )), "")</f>
        <v/>
      </c>
    </row>
    <row r="42" spans="2:39" s="13" customFormat="1" ht="15" customHeight="1">
      <c r="B42" s="21" t="s">
        <v>78</v>
      </c>
      <c r="C42" s="1"/>
      <c r="D42" s="22" t="s">
        <v>93</v>
      </c>
      <c r="E42" s="1" t="s">
        <v>94</v>
      </c>
      <c r="F42" s="23"/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IFERROR(INDEX(B35:B47, SMALL(IF("V"=F35:F47, ROW(F35:F47)-MIN(ROW(F35:F47))+1, ""), ROW() -34 )), "")</f>
        <v>Campbellsville University</v>
      </c>
      <c r="AC42" s="13">
        <f t="array" ref="AC42">IFERROR(INDEX(C35:C47, SMALL(IF("V"=F35:F47, ROW(F35:F47)-MIN(ROW(F35:F47))+1, ""), ROW() -34 )), "")</f>
        <v>0</v>
      </c>
      <c r="AD42" s="13" t="str">
        <f t="array" ref="AD42">IFERROR(INDEX(D35:D47, SMALL(IF("V"=F35:F47, ROW(F35:F47)-MIN(ROW(F35:F47))+1, ""), ROW() -34 )), "")</f>
        <v>19-5596</v>
      </c>
      <c r="AE42" s="13" t="str">
        <f t="array" ref="AE42">IFERROR(INDEX(E35:E47, SMALL(IF("V"=F35:F47, ROW(F35:F47)-MIN(ROW(F35:F47))+1, ""), ROW() -34 )), "")</f>
        <v>Zachary Budd</v>
      </c>
      <c r="AF42" s="13" t="str">
        <f t="array" ref="AF42">IFERROR(INDEX(B35:B47, SMALL(IF(ISNUMBER(SEARCH("JV1",F35:F47)), ROW(F35:F47)-MIN(ROW(F35:F47))+1, ""), ROW() -34 )), "")</f>
        <v/>
      </c>
      <c r="AG42" s="13" t="str">
        <f t="array" ref="AG42">IFERROR(INDEX(C35:C47, SMALL(IF(ISNUMBER(SEARCH("JV1",F35:F47)), ROW(F35:F47)-MIN(ROW(F35:F47))+1, ""), ROW() -34 )), "")</f>
        <v/>
      </c>
      <c r="AH42" s="13" t="str">
        <f t="array" ref="AH42">IFERROR(INDEX(D35:D47, SMALL(IF(ISNUMBER(SEARCH("JV1",F35:F47)), ROW(F35:F47)-MIN(ROW(F35:F47))+1, ""), ROW() -34 )), "")</f>
        <v/>
      </c>
      <c r="AI42" s="13" t="str">
        <f t="array" ref="AI42">IFERROR(INDEX(E35:E47, SMALL(IF(ISNUMBER(SEARCH("JV1",F35:F47)), ROW(F35:F47)-MIN(ROW(F35:F47))+1, ""), ROW() -34 )), "")</f>
        <v/>
      </c>
      <c r="AJ42" s="13" t="str">
        <f t="array" ref="AJ42">IFERROR(INDEX(B35:B47, SMALL(IF(ISNUMBER(SEARCH("JV2",F35:F47)), ROW(F35:F47)-MIN(ROW(F35:F47))+1, ""), ROW() -34 )), "")</f>
        <v/>
      </c>
      <c r="AK42" s="13" t="str">
        <f t="array" ref="AK42">IFERROR(INDEX(C35:C47, SMALL(IF(ISNUMBER(SEARCH("JV2",F35:F47)), ROW(F35:F47)-MIN(ROW(F35:F47))+1, ""), ROW() -34 )), "")</f>
        <v/>
      </c>
      <c r="AL42" s="13" t="str">
        <f t="array" ref="AL42">IFERROR(INDEX(D35:D47, SMALL(IF(ISNUMBER(SEARCH("JV2",F35:F47)), ROW(F35:F47)-MIN(ROW(F35:F47))+1, ""), ROW() -34 )), "")</f>
        <v/>
      </c>
      <c r="AM42" s="13" t="str">
        <f t="array" ref="AM42">IFERROR(INDEX(E35:E47, SMALL(IF(ISNUMBER(SEARCH("JV2",F35:F47)), ROW(F35:F47)-MIN(ROW(F35:F47))+1, ""), ROW() -34 )), "")</f>
        <v/>
      </c>
    </row>
    <row r="43" spans="2:39" s="13" customFormat="1" ht="15" customHeight="1">
      <c r="B43" s="21" t="s">
        <v>78</v>
      </c>
      <c r="C43" s="1"/>
      <c r="D43" s="22" t="s">
        <v>95</v>
      </c>
      <c r="E43" s="1" t="s">
        <v>96</v>
      </c>
      <c r="F43" s="23" t="s">
        <v>14</v>
      </c>
      <c r="G43" s="24"/>
      <c r="H43" s="25">
        <v>3225</v>
      </c>
      <c r="I43" s="24"/>
      <c r="J43" s="25" t="b">
        <v>0</v>
      </c>
      <c r="K43" s="19"/>
      <c r="L43" s="26"/>
      <c r="M43" s="27"/>
    </row>
    <row r="44" spans="2:39" s="13" customFormat="1" ht="15" customHeight="1">
      <c r="B44" s="21" t="s">
        <v>78</v>
      </c>
      <c r="C44" s="1"/>
      <c r="D44" s="22" t="s">
        <v>97</v>
      </c>
      <c r="E44" s="1" t="s">
        <v>98</v>
      </c>
      <c r="F44" s="23" t="s">
        <v>30</v>
      </c>
      <c r="G44" s="24"/>
      <c r="H44" s="25">
        <v>3225</v>
      </c>
      <c r="I44" s="24"/>
      <c r="J44" s="25" t="b">
        <v>0</v>
      </c>
      <c r="K44" s="19"/>
      <c r="L44" s="26"/>
      <c r="M44" s="27"/>
    </row>
    <row r="45" spans="2:39" s="13" customFormat="1" ht="15" customHeight="1">
      <c r="B45" s="21" t="s">
        <v>78</v>
      </c>
      <c r="C45" s="1"/>
      <c r="D45" s="22" t="s">
        <v>99</v>
      </c>
      <c r="E45" s="1" t="s">
        <v>100</v>
      </c>
      <c r="F45" s="23" t="s">
        <v>30</v>
      </c>
      <c r="G45" s="24"/>
      <c r="H45" s="25">
        <v>3225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78</v>
      </c>
      <c r="C46" s="1"/>
      <c r="D46" s="22" t="s">
        <v>101</v>
      </c>
      <c r="E46" s="1" t="s">
        <v>102</v>
      </c>
      <c r="F46" s="23" t="s">
        <v>14</v>
      </c>
      <c r="G46" s="24"/>
      <c r="H46" s="25">
        <v>3225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78</v>
      </c>
      <c r="C47" s="1"/>
      <c r="D47" s="22" t="s">
        <v>103</v>
      </c>
      <c r="E47" s="1" t="s">
        <v>104</v>
      </c>
      <c r="F47" s="23" t="s">
        <v>30</v>
      </c>
      <c r="G47" s="24"/>
      <c r="H47" s="25">
        <v>3225</v>
      </c>
      <c r="I47" s="24"/>
      <c r="J47" s="25" t="b">
        <v>0</v>
      </c>
      <c r="K47" s="19"/>
      <c r="L47" s="26"/>
      <c r="M47" s="27"/>
    </row>
    <row r="48" spans="2:39" s="13" customFormat="1" ht="15" customHeight="1">
      <c r="B48" s="21" t="s">
        <v>105</v>
      </c>
      <c r="C48" s="1"/>
      <c r="D48" s="28" t="s">
        <v>8</v>
      </c>
      <c r="E48" s="23" t="s">
        <v>30</v>
      </c>
      <c r="F48" s="23" t="s">
        <v>30</v>
      </c>
      <c r="G48" s="24"/>
      <c r="H48" s="25">
        <v>1532</v>
      </c>
      <c r="I48" s="24"/>
      <c r="J48" s="25" t="b">
        <v>0</v>
      </c>
      <c r="K48" s="19"/>
      <c r="L48" s="26"/>
      <c r="M48" s="27"/>
      <c r="AB48" s="13" t="str">
        <f t="array" ref="AB48">IFERROR(INDEX(B48:B55, SMALL(IF("V"=F48:F55, ROW(F48:F55)-MIN(ROW(F48:F55))+1, ""), ROW() -47 )), "")</f>
        <v>Cincinnati ,University Of</v>
      </c>
      <c r="AC48" s="13">
        <f t="array" ref="AC48">IFERROR(INDEX(C48:C55, SMALL(IF("V"=F48:F55, ROW(F48:F55)-MIN(ROW(F48:F55))+1, ""), ROW() -47 )), "")</f>
        <v>0</v>
      </c>
      <c r="AD48" s="13" t="str">
        <f t="array" ref="AD48">IFERROR(INDEX(D48:D55, SMALL(IF("V"=F48:F55, ROW(F48:F55)-MIN(ROW(F48:F55))+1, ""), ROW() -47 )), "")</f>
        <v>11-94682</v>
      </c>
      <c r="AE48" s="13" t="str">
        <f t="array" ref="AE48">IFERROR(INDEX(E48:E55, SMALL(IF("V"=F48:F55, ROW(F48:F55)-MIN(ROW(F48:F55))+1, ""), ROW() -47 )), "")</f>
        <v>Ethan Walton</v>
      </c>
      <c r="AF48" s="13" t="str">
        <f t="array" ref="AF48">IFERROR(INDEX(B48:B55, SMALL(IF(ISNUMBER(SEARCH("JV1",F48:F55)), ROW(F48:F55)-MIN(ROW(F48:F55))+1, ""), ROW() -47 )), "")</f>
        <v/>
      </c>
      <c r="AG48" s="13" t="str">
        <f t="array" ref="AG48">IFERROR(INDEX(C48:C55, SMALL(IF(ISNUMBER(SEARCH("JV1",F48:F55)), ROW(F48:F55)-MIN(ROW(F48:F55))+1, ""), ROW() -47 )), "")</f>
        <v/>
      </c>
      <c r="AH48" s="13" t="str">
        <f t="array" ref="AH48">IFERROR(INDEX(D48:D55, SMALL(IF(ISNUMBER(SEARCH("JV1",F48:F55)), ROW(F48:F55)-MIN(ROW(F48:F55))+1, ""), ROW() -47 )), "")</f>
        <v/>
      </c>
      <c r="AI48" s="13" t="str">
        <f t="array" ref="AI48">IFERROR(INDEX(E48:E55, SMALL(IF(ISNUMBER(SEARCH("JV1",F48:F55)), ROW(F48:F55)-MIN(ROW(F48:F55))+1, ""), ROW() -47 )), "")</f>
        <v/>
      </c>
      <c r="AJ48" s="13" t="str">
        <f t="array" ref="AJ48">IFERROR(INDEX(B48:B55, SMALL(IF(ISNUMBER(SEARCH("JV2",F48:F55)), ROW(F48:F55)-MIN(ROW(F48:F55))+1, ""), ROW() -47 )), "")</f>
        <v/>
      </c>
      <c r="AK48" s="13" t="str">
        <f t="array" ref="AK48">IFERROR(INDEX(C48:C55, SMALL(IF(ISNUMBER(SEARCH("JV2",F48:F55)), ROW(F48:F55)-MIN(ROW(F48:F55))+1, ""), ROW() -47 )), "")</f>
        <v/>
      </c>
      <c r="AL48" s="13" t="str">
        <f t="array" ref="AL48">IFERROR(INDEX(D48:D55, SMALL(IF(ISNUMBER(SEARCH("JV2",F48:F55)), ROW(F48:F55)-MIN(ROW(F48:F55))+1, ""), ROW() -47 )), "")</f>
        <v/>
      </c>
      <c r="AM48" s="13" t="str">
        <f t="array" ref="AM48">IFERROR(INDEX(E48:E55, SMALL(IF(ISNUMBER(SEARCH("JV2",F48:F55)), ROW(F48:F55)-MIN(ROW(F48:F55))+1, ""), ROW() -47 )), "")</f>
        <v/>
      </c>
    </row>
    <row r="49" spans="2:39" s="13" customFormat="1" ht="15" customHeight="1">
      <c r="B49" s="21" t="s">
        <v>105</v>
      </c>
      <c r="C49" s="1"/>
      <c r="D49" s="22" t="s">
        <v>106</v>
      </c>
      <c r="E49" s="1" t="s">
        <v>107</v>
      </c>
      <c r="F49" s="23" t="s">
        <v>14</v>
      </c>
      <c r="G49" s="24"/>
      <c r="H49" s="25">
        <v>1532</v>
      </c>
      <c r="I49" s="24"/>
      <c r="J49" s="25" t="b">
        <v>0</v>
      </c>
      <c r="K49" s="19"/>
      <c r="L49" s="26"/>
      <c r="M49" s="27"/>
      <c r="AB49" s="13" t="str">
        <f t="array" ref="AB49">IFERROR(INDEX(B48:B55, SMALL(IF("V"=F48:F55, ROW(F48:F55)-MIN(ROW(F48:F55))+1, ""), ROW() -47 )), "")</f>
        <v>Cincinnati ,University Of</v>
      </c>
      <c r="AC49" s="13">
        <f t="array" ref="AC49">IFERROR(INDEX(C48:C55, SMALL(IF("V"=F48:F55, ROW(F48:F55)-MIN(ROW(F48:F55))+1, ""), ROW() -47 )), "")</f>
        <v>0</v>
      </c>
      <c r="AD49" s="13" t="str">
        <f t="array" ref="AD49">IFERROR(INDEX(D48:D55, SMALL(IF("V"=F48:F55, ROW(F48:F55)-MIN(ROW(F48:F55))+1, ""), ROW() -47 )), "")</f>
        <v>21-14278</v>
      </c>
      <c r="AE49" s="13" t="str">
        <f t="array" ref="AE49">IFERROR(INDEX(E48:E55, SMALL(IF("V"=F48:F55, ROW(F48:F55)-MIN(ROW(F48:F55))+1, ""), ROW() -47 )), "")</f>
        <v>Jack Wilson</v>
      </c>
      <c r="AF49" s="13" t="str">
        <f t="array" ref="AF49">IFERROR(INDEX(B48:B55, SMALL(IF(ISNUMBER(SEARCH("JV1",F48:F55)), ROW(F48:F55)-MIN(ROW(F48:F55))+1, ""), ROW() -47 )), "")</f>
        <v/>
      </c>
      <c r="AG49" s="13" t="str">
        <f t="array" ref="AG49">IFERROR(INDEX(C48:C55, SMALL(IF(ISNUMBER(SEARCH("JV1",F48:F55)), ROW(F48:F55)-MIN(ROW(F48:F55))+1, ""), ROW() -47 )), "")</f>
        <v/>
      </c>
      <c r="AH49" s="13" t="str">
        <f t="array" ref="AH49">IFERROR(INDEX(D48:D55, SMALL(IF(ISNUMBER(SEARCH("JV1",F48:F55)), ROW(F48:F55)-MIN(ROW(F48:F55))+1, ""), ROW() -47 )), "")</f>
        <v/>
      </c>
      <c r="AI49" s="13" t="str">
        <f t="array" ref="AI49">IFERROR(INDEX(E48:E55, SMALL(IF(ISNUMBER(SEARCH("JV1",F48:F55)), ROW(F48:F55)-MIN(ROW(F48:F55))+1, ""), ROW() -47 )), "")</f>
        <v/>
      </c>
      <c r="AJ49" s="13" t="str">
        <f t="array" ref="AJ49">IFERROR(INDEX(B48:B55, SMALL(IF(ISNUMBER(SEARCH("JV2",F48:F55)), ROW(F48:F55)-MIN(ROW(F48:F55))+1, ""), ROW() -47 )), "")</f>
        <v/>
      </c>
      <c r="AK49" s="13" t="str">
        <f t="array" ref="AK49">IFERROR(INDEX(C48:C55, SMALL(IF(ISNUMBER(SEARCH("JV2",F48:F55)), ROW(F48:F55)-MIN(ROW(F48:F55))+1, ""), ROW() -47 )), "")</f>
        <v/>
      </c>
      <c r="AL49" s="13" t="str">
        <f t="array" ref="AL49">IFERROR(INDEX(D48:D55, SMALL(IF(ISNUMBER(SEARCH("JV2",F48:F55)), ROW(F48:F55)-MIN(ROW(F48:F55))+1, ""), ROW() -47 )), "")</f>
        <v/>
      </c>
      <c r="AM49" s="13" t="str">
        <f t="array" ref="AM49">IFERROR(INDEX(E48:E55, SMALL(IF(ISNUMBER(SEARCH("JV2",F48:F55)), ROW(F48:F55)-MIN(ROW(F48:F55))+1, ""), ROW() -47 )), "")</f>
        <v/>
      </c>
    </row>
    <row r="50" spans="2:39" s="13" customFormat="1" ht="15" customHeight="1">
      <c r="B50" s="21" t="s">
        <v>105</v>
      </c>
      <c r="C50" s="1"/>
      <c r="D50" s="22" t="s">
        <v>108</v>
      </c>
      <c r="E50" s="1" t="s">
        <v>109</v>
      </c>
      <c r="F50" s="23" t="s">
        <v>14</v>
      </c>
      <c r="G50" s="24"/>
      <c r="H50" s="25">
        <v>1532</v>
      </c>
      <c r="I50" s="24"/>
      <c r="J50" s="25" t="b">
        <v>0</v>
      </c>
      <c r="K50" s="19"/>
      <c r="L50" s="26"/>
      <c r="M50" s="27"/>
      <c r="AB50" s="13" t="str">
        <f t="array" ref="AB50">IFERROR(INDEX(B48:B55, SMALL(IF("V"=F48:F55, ROW(F48:F55)-MIN(ROW(F48:F55))+1, ""), ROW() -47 )), "")</f>
        <v>Cincinnati ,University Of</v>
      </c>
      <c r="AC50" s="13">
        <f t="array" ref="AC50">IFERROR(INDEX(C48:C55, SMALL(IF("V"=F48:F55, ROW(F48:F55)-MIN(ROW(F48:F55))+1, ""), ROW() -47 )), "")</f>
        <v>0</v>
      </c>
      <c r="AD50" s="13" t="str">
        <f t="array" ref="AD50">IFERROR(INDEX(D48:D55, SMALL(IF("V"=F48:F55, ROW(F48:F55)-MIN(ROW(F48:F55))+1, ""), ROW() -47 )), "")</f>
        <v>15-125144</v>
      </c>
      <c r="AE50" s="13" t="str">
        <f t="array" ref="AE50">IFERROR(INDEX(E48:E55, SMALL(IF("V"=F48:F55, ROW(F48:F55)-MIN(ROW(F48:F55))+1, ""), ROW() -47 )), "")</f>
        <v>Justin Bartholomew</v>
      </c>
      <c r="AF50" s="13" t="str">
        <f t="array" ref="AF50">IFERROR(INDEX(B48:B55, SMALL(IF(ISNUMBER(SEARCH("JV1",F48:F55)), ROW(F48:F55)-MIN(ROW(F48:F55))+1, ""), ROW() -47 )), "")</f>
        <v/>
      </c>
      <c r="AG50" s="13" t="str">
        <f t="array" ref="AG50">IFERROR(INDEX(C48:C55, SMALL(IF(ISNUMBER(SEARCH("JV1",F48:F55)), ROW(F48:F55)-MIN(ROW(F48:F55))+1, ""), ROW() -47 )), "")</f>
        <v/>
      </c>
      <c r="AH50" s="13" t="str">
        <f t="array" ref="AH50">IFERROR(INDEX(D48:D55, SMALL(IF(ISNUMBER(SEARCH("JV1",F48:F55)), ROW(F48:F55)-MIN(ROW(F48:F55))+1, ""), ROW() -47 )), "")</f>
        <v/>
      </c>
      <c r="AI50" s="13" t="str">
        <f t="array" ref="AI50">IFERROR(INDEX(E48:E55, SMALL(IF(ISNUMBER(SEARCH("JV1",F48:F55)), ROW(F48:F55)-MIN(ROW(F48:F55))+1, ""), ROW() -47 )), "")</f>
        <v/>
      </c>
      <c r="AJ50" s="13" t="str">
        <f t="array" ref="AJ50">IFERROR(INDEX(B48:B55, SMALL(IF(ISNUMBER(SEARCH("JV2",F48:F55)), ROW(F48:F55)-MIN(ROW(F48:F55))+1, ""), ROW() -47 )), "")</f>
        <v/>
      </c>
      <c r="AK50" s="13" t="str">
        <f t="array" ref="AK50">IFERROR(INDEX(C48:C55, SMALL(IF(ISNUMBER(SEARCH("JV2",F48:F55)), ROW(F48:F55)-MIN(ROW(F48:F55))+1, ""), ROW() -47 )), "")</f>
        <v/>
      </c>
      <c r="AL50" s="13" t="str">
        <f t="array" ref="AL50">IFERROR(INDEX(D48:D55, SMALL(IF(ISNUMBER(SEARCH("JV2",F48:F55)), ROW(F48:F55)-MIN(ROW(F48:F55))+1, ""), ROW() -47 )), "")</f>
        <v/>
      </c>
      <c r="AM50" s="13" t="str">
        <f t="array" ref="AM50">IFERROR(INDEX(E48:E55, SMALL(IF(ISNUMBER(SEARCH("JV2",F48:F55)), ROW(F48:F55)-MIN(ROW(F48:F55))+1, ""), ROW() -47 )), "")</f>
        <v/>
      </c>
    </row>
    <row r="51" spans="2:39" s="13" customFormat="1" ht="15" customHeight="1">
      <c r="B51" s="21" t="s">
        <v>105</v>
      </c>
      <c r="C51" s="1"/>
      <c r="D51" s="22" t="s">
        <v>110</v>
      </c>
      <c r="E51" s="1" t="s">
        <v>111</v>
      </c>
      <c r="F51" s="23" t="s">
        <v>14</v>
      </c>
      <c r="G51" s="24"/>
      <c r="H51" s="25">
        <v>1532</v>
      </c>
      <c r="I51" s="24"/>
      <c r="J51" s="25" t="b">
        <v>0</v>
      </c>
      <c r="K51" s="19"/>
      <c r="L51" s="26"/>
      <c r="M51" s="27"/>
      <c r="AB51" s="13" t="str">
        <f t="array" ref="AB51">IFERROR(INDEX(B48:B55, SMALL(IF("V"=F48:F55, ROW(F48:F55)-MIN(ROW(F48:F55))+1, ""), ROW() -47 )), "")</f>
        <v>Cincinnati ,University Of</v>
      </c>
      <c r="AC51" s="13">
        <f t="array" ref="AC51">IFERROR(INDEX(C48:C55, SMALL(IF("V"=F48:F55, ROW(F48:F55)-MIN(ROW(F48:F55))+1, ""), ROW() -47 )), "")</f>
        <v>0</v>
      </c>
      <c r="AD51" s="13" t="str">
        <f t="array" ref="AD51">IFERROR(INDEX(D48:D55, SMALL(IF("V"=F48:F55, ROW(F48:F55)-MIN(ROW(F48:F55))+1, ""), ROW() -47 )), "")</f>
        <v>18-91634</v>
      </c>
      <c r="AE51" s="13" t="str">
        <f t="array" ref="AE51">IFERROR(INDEX(E48:E55, SMALL(IF("V"=F48:F55, ROW(F48:F55)-MIN(ROW(F48:F55))+1, ""), ROW() -47 )), "")</f>
        <v>Nathan Hartness</v>
      </c>
      <c r="AF51" s="13" t="str">
        <f t="array" ref="AF51">IFERROR(INDEX(B48:B55, SMALL(IF(ISNUMBER(SEARCH("JV1",F48:F55)), ROW(F48:F55)-MIN(ROW(F48:F55))+1, ""), ROW() -47 )), "")</f>
        <v/>
      </c>
      <c r="AG51" s="13" t="str">
        <f t="array" ref="AG51">IFERROR(INDEX(C48:C55, SMALL(IF(ISNUMBER(SEARCH("JV1",F48:F55)), ROW(F48:F55)-MIN(ROW(F48:F55))+1, ""), ROW() -47 )), "")</f>
        <v/>
      </c>
      <c r="AH51" s="13" t="str">
        <f t="array" ref="AH51">IFERROR(INDEX(D48:D55, SMALL(IF(ISNUMBER(SEARCH("JV1",F48:F55)), ROW(F48:F55)-MIN(ROW(F48:F55))+1, ""), ROW() -47 )), "")</f>
        <v/>
      </c>
      <c r="AI51" s="13" t="str">
        <f t="array" ref="AI51">IFERROR(INDEX(E48:E55, SMALL(IF(ISNUMBER(SEARCH("JV1",F48:F55)), ROW(F48:F55)-MIN(ROW(F48:F55))+1, ""), ROW() -47 )), "")</f>
        <v/>
      </c>
      <c r="AJ51" s="13" t="str">
        <f t="array" ref="AJ51">IFERROR(INDEX(B48:B55, SMALL(IF(ISNUMBER(SEARCH("JV2",F48:F55)), ROW(F48:F55)-MIN(ROW(F48:F55))+1, ""), ROW() -47 )), "")</f>
        <v/>
      </c>
      <c r="AK51" s="13" t="str">
        <f t="array" ref="AK51">IFERROR(INDEX(C48:C55, SMALL(IF(ISNUMBER(SEARCH("JV2",F48:F55)), ROW(F48:F55)-MIN(ROW(F48:F55))+1, ""), ROW() -47 )), "")</f>
        <v/>
      </c>
      <c r="AL51" s="13" t="str">
        <f t="array" ref="AL51">IFERROR(INDEX(D48:D55, SMALL(IF(ISNUMBER(SEARCH("JV2",F48:F55)), ROW(F48:F55)-MIN(ROW(F48:F55))+1, ""), ROW() -47 )), "")</f>
        <v/>
      </c>
      <c r="AM51" s="13" t="str">
        <f t="array" ref="AM51">IFERROR(INDEX(E48:E55, SMALL(IF(ISNUMBER(SEARCH("JV2",F48:F55)), ROW(F48:F55)-MIN(ROW(F48:F55))+1, ""), ROW() -47 )), "")</f>
        <v/>
      </c>
    </row>
    <row r="52" spans="2:39" s="13" customFormat="1" ht="15" customHeight="1">
      <c r="B52" s="21" t="s">
        <v>105</v>
      </c>
      <c r="C52" s="1"/>
      <c r="D52" s="22" t="s">
        <v>112</v>
      </c>
      <c r="E52" s="1" t="s">
        <v>113</v>
      </c>
      <c r="F52" s="23" t="s">
        <v>14</v>
      </c>
      <c r="G52" s="24"/>
      <c r="H52" s="25">
        <v>1532</v>
      </c>
      <c r="I52" s="24"/>
      <c r="J52" s="25" t="b">
        <v>0</v>
      </c>
      <c r="K52" s="19"/>
      <c r="L52" s="26"/>
      <c r="M52" s="27"/>
      <c r="AB52" s="13" t="str">
        <f t="array" ref="AB52">IFERROR(INDEX(B48:B55, SMALL(IF("V"=F48:F55, ROW(F48:F55)-MIN(ROW(F48:F55))+1, ""), ROW() -47 )), "")</f>
        <v>Cincinnati ,University Of</v>
      </c>
      <c r="AC52" s="13">
        <f t="array" ref="AC52">IFERROR(INDEX(C48:C55, SMALL(IF("V"=F48:F55, ROW(F48:F55)-MIN(ROW(F48:F55))+1, ""), ROW() -47 )), "")</f>
        <v>0</v>
      </c>
      <c r="AD52" s="13" t="str">
        <f t="array" ref="AD52">IFERROR(INDEX(D48:D55, SMALL(IF("V"=F48:F55, ROW(F48:F55)-MIN(ROW(F48:F55))+1, ""), ROW() -47 )), "")</f>
        <v>9440-68575</v>
      </c>
      <c r="AE52" s="13" t="str">
        <f t="array" ref="AE52">IFERROR(INDEX(E48:E55, SMALL(IF("V"=F48:F55, ROW(F48:F55)-MIN(ROW(F48:F55))+1, ""), ROW() -47 )), "")</f>
        <v>Robert Kelly</v>
      </c>
      <c r="AF52" s="13" t="str">
        <f t="array" ref="AF52">IFERROR(INDEX(B48:B55, SMALL(IF(ISNUMBER(SEARCH("JV1",F48:F55)), ROW(F48:F55)-MIN(ROW(F48:F55))+1, ""), ROW() -47 )), "")</f>
        <v/>
      </c>
      <c r="AG52" s="13" t="str">
        <f t="array" ref="AG52">IFERROR(INDEX(C48:C55, SMALL(IF(ISNUMBER(SEARCH("JV1",F48:F55)), ROW(F48:F55)-MIN(ROW(F48:F55))+1, ""), ROW() -47 )), "")</f>
        <v/>
      </c>
      <c r="AH52" s="13" t="str">
        <f t="array" ref="AH52">IFERROR(INDEX(D48:D55, SMALL(IF(ISNUMBER(SEARCH("JV1",F48:F55)), ROW(F48:F55)-MIN(ROW(F48:F55))+1, ""), ROW() -47 )), "")</f>
        <v/>
      </c>
      <c r="AI52" s="13" t="str">
        <f t="array" ref="AI52">IFERROR(INDEX(E48:E55, SMALL(IF(ISNUMBER(SEARCH("JV1",F48:F55)), ROW(F48:F55)-MIN(ROW(F48:F55))+1, ""), ROW() -47 )), "")</f>
        <v/>
      </c>
      <c r="AJ52" s="13" t="str">
        <f t="array" ref="AJ52">IFERROR(INDEX(B48:B55, SMALL(IF(ISNUMBER(SEARCH("JV2",F48:F55)), ROW(F48:F55)-MIN(ROW(F48:F55))+1, ""), ROW() -47 )), "")</f>
        <v/>
      </c>
      <c r="AK52" s="13" t="str">
        <f t="array" ref="AK52">IFERROR(INDEX(C48:C55, SMALL(IF(ISNUMBER(SEARCH("JV2",F48:F55)), ROW(F48:F55)-MIN(ROW(F48:F55))+1, ""), ROW() -47 )), "")</f>
        <v/>
      </c>
      <c r="AL52" s="13" t="str">
        <f t="array" ref="AL52">IFERROR(INDEX(D48:D55, SMALL(IF(ISNUMBER(SEARCH("JV2",F48:F55)), ROW(F48:F55)-MIN(ROW(F48:F55))+1, ""), ROW() -47 )), "")</f>
        <v/>
      </c>
      <c r="AM52" s="13" t="str">
        <f t="array" ref="AM52">IFERROR(INDEX(E48:E55, SMALL(IF(ISNUMBER(SEARCH("JV2",F48:F55)), ROW(F48:F55)-MIN(ROW(F48:F55))+1, ""), ROW() -47 )), "")</f>
        <v/>
      </c>
    </row>
    <row r="53" spans="2:39" s="13" customFormat="1" ht="15" customHeight="1">
      <c r="B53" s="21" t="s">
        <v>105</v>
      </c>
      <c r="C53" s="1"/>
      <c r="D53" s="22" t="s">
        <v>114</v>
      </c>
      <c r="E53" s="1" t="s">
        <v>115</v>
      </c>
      <c r="F53" s="23" t="s">
        <v>14</v>
      </c>
      <c r="G53" s="24"/>
      <c r="H53" s="25">
        <v>1532</v>
      </c>
      <c r="I53" s="24"/>
      <c r="J53" s="25" t="b">
        <v>0</v>
      </c>
      <c r="K53" s="19"/>
      <c r="L53" s="26"/>
      <c r="M53" s="27"/>
      <c r="AB53" s="13" t="str">
        <f t="array" ref="AB53">IFERROR(INDEX(B48:B55, SMALL(IF("V"=F48:F55, ROW(F48:F55)-MIN(ROW(F48:F55))+1, ""), ROW() -47 )), "")</f>
        <v/>
      </c>
      <c r="AC53" s="13" t="str">
        <f t="array" ref="AC53">IFERROR(INDEX(C48:C55, SMALL(IF("V"=F48:F55, ROW(F48:F55)-MIN(ROW(F48:F55))+1, ""), ROW() -47 )), "")</f>
        <v/>
      </c>
      <c r="AD53" s="13" t="str">
        <f t="array" ref="AD53">IFERROR(INDEX(D48:D55, SMALL(IF("V"=F48:F55, ROW(F48:F55)-MIN(ROW(F48:F55))+1, ""), ROW() -47 )), "")</f>
        <v/>
      </c>
      <c r="AE53" s="13" t="str">
        <f t="array" ref="AE53">IFERROR(INDEX(E48:E55, SMALL(IF("V"=F48:F55, ROW(F48:F55)-MIN(ROW(F48:F55))+1, ""), ROW() -47 )), "")</f>
        <v/>
      </c>
      <c r="AF53" s="13" t="str">
        <f t="array" ref="AF53">IFERROR(INDEX(B48:B55, SMALL(IF(ISNUMBER(SEARCH("JV1",F48:F55)), ROW(F48:F55)-MIN(ROW(F48:F55))+1, ""), ROW() -47 )), "")</f>
        <v/>
      </c>
      <c r="AG53" s="13" t="str">
        <f t="array" ref="AG53">IFERROR(INDEX(C48:C55, SMALL(IF(ISNUMBER(SEARCH("JV1",F48:F55)), ROW(F48:F55)-MIN(ROW(F48:F55))+1, ""), ROW() -47 )), "")</f>
        <v/>
      </c>
      <c r="AH53" s="13" t="str">
        <f t="array" ref="AH53">IFERROR(INDEX(D48:D55, SMALL(IF(ISNUMBER(SEARCH("JV1",F48:F55)), ROW(F48:F55)-MIN(ROW(F48:F55))+1, ""), ROW() -47 )), "")</f>
        <v/>
      </c>
      <c r="AI53" s="13" t="str">
        <f t="array" ref="AI53">IFERROR(INDEX(E48:E55, SMALL(IF(ISNUMBER(SEARCH("JV1",F48:F55)), ROW(F48:F55)-MIN(ROW(F48:F55))+1, ""), ROW() -47 )), "")</f>
        <v/>
      </c>
      <c r="AJ53" s="13" t="str">
        <f t="array" ref="AJ53">IFERROR(INDEX(B48:B55, SMALL(IF(ISNUMBER(SEARCH("JV2",F48:F55)), ROW(F48:F55)-MIN(ROW(F48:F55))+1, ""), ROW() -47 )), "")</f>
        <v/>
      </c>
      <c r="AK53" s="13" t="str">
        <f t="array" ref="AK53">IFERROR(INDEX(C48:C55, SMALL(IF(ISNUMBER(SEARCH("JV2",F48:F55)), ROW(F48:F55)-MIN(ROW(F48:F55))+1, ""), ROW() -47 )), "")</f>
        <v/>
      </c>
      <c r="AL53" s="13" t="str">
        <f t="array" ref="AL53">IFERROR(INDEX(D48:D55, SMALL(IF(ISNUMBER(SEARCH("JV2",F48:F55)), ROW(F48:F55)-MIN(ROW(F48:F55))+1, ""), ROW() -47 )), "")</f>
        <v/>
      </c>
      <c r="AM53" s="13" t="str">
        <f t="array" ref="AM53">IFERROR(INDEX(E48:E55, SMALL(IF(ISNUMBER(SEARCH("JV2",F48:F55)), ROW(F48:F55)-MIN(ROW(F48:F55))+1, ""), ROW() -47 )), "")</f>
        <v/>
      </c>
    </row>
    <row r="54" spans="2:39" s="13" customFormat="1" ht="15" customHeight="1">
      <c r="B54" s="21" t="s">
        <v>105</v>
      </c>
      <c r="C54" s="1"/>
      <c r="D54" s="22" t="s">
        <v>116</v>
      </c>
      <c r="E54" s="1" t="s">
        <v>117</v>
      </c>
      <c r="F54" s="23" t="s">
        <v>30</v>
      </c>
      <c r="G54" s="24"/>
      <c r="H54" s="25">
        <v>1532</v>
      </c>
      <c r="I54" s="24"/>
      <c r="J54" s="25" t="b">
        <v>0</v>
      </c>
      <c r="K54" s="19"/>
      <c r="L54" s="26"/>
      <c r="M54" s="27"/>
      <c r="AB54" s="13" t="str">
        <f t="array" ref="AB54">IFERROR(INDEX(B48:B55, SMALL(IF("V"=F48:F55, ROW(F48:F55)-MIN(ROW(F48:F55))+1, ""), ROW() -47 )), "")</f>
        <v/>
      </c>
      <c r="AC54" s="13" t="str">
        <f t="array" ref="AC54">IFERROR(INDEX(C48:C55, SMALL(IF("V"=F48:F55, ROW(F48:F55)-MIN(ROW(F48:F55))+1, ""), ROW() -47 )), "")</f>
        <v/>
      </c>
      <c r="AD54" s="13" t="str">
        <f t="array" ref="AD54">IFERROR(INDEX(D48:D55, SMALL(IF("V"=F48:F55, ROW(F48:F55)-MIN(ROW(F48:F55))+1, ""), ROW() -47 )), "")</f>
        <v/>
      </c>
      <c r="AE54" s="13" t="str">
        <f t="array" ref="AE54">IFERROR(INDEX(E48:E55, SMALL(IF("V"=F48:F55, ROW(F48:F55)-MIN(ROW(F48:F55))+1, ""), ROW() -47 )), "")</f>
        <v/>
      </c>
      <c r="AF54" s="13" t="str">
        <f t="array" ref="AF54">IFERROR(INDEX(B48:B55, SMALL(IF(ISNUMBER(SEARCH("JV1",F48:F55)), ROW(F48:F55)-MIN(ROW(F48:F55))+1, ""), ROW() -47 )), "")</f>
        <v/>
      </c>
      <c r="AG54" s="13" t="str">
        <f t="array" ref="AG54">IFERROR(INDEX(C48:C55, SMALL(IF(ISNUMBER(SEARCH("JV1",F48:F55)), ROW(F48:F55)-MIN(ROW(F48:F55))+1, ""), ROW() -47 )), "")</f>
        <v/>
      </c>
      <c r="AH54" s="13" t="str">
        <f t="array" ref="AH54">IFERROR(INDEX(D48:D55, SMALL(IF(ISNUMBER(SEARCH("JV1",F48:F55)), ROW(F48:F55)-MIN(ROW(F48:F55))+1, ""), ROW() -47 )), "")</f>
        <v/>
      </c>
      <c r="AI54" s="13" t="str">
        <f t="array" ref="AI54">IFERROR(INDEX(E48:E55, SMALL(IF(ISNUMBER(SEARCH("JV1",F48:F55)), ROW(F48:F55)-MIN(ROW(F48:F55))+1, ""), ROW() -47 )), "")</f>
        <v/>
      </c>
      <c r="AJ54" s="13" t="str">
        <f t="array" ref="AJ54">IFERROR(INDEX(B48:B55, SMALL(IF(ISNUMBER(SEARCH("JV2",F48:F55)), ROW(F48:F55)-MIN(ROW(F48:F55))+1, ""), ROW() -47 )), "")</f>
        <v/>
      </c>
      <c r="AK54" s="13" t="str">
        <f t="array" ref="AK54">IFERROR(INDEX(C48:C55, SMALL(IF(ISNUMBER(SEARCH("JV2",F48:F55)), ROW(F48:F55)-MIN(ROW(F48:F55))+1, ""), ROW() -47 )), "")</f>
        <v/>
      </c>
      <c r="AL54" s="13" t="str">
        <f t="array" ref="AL54">IFERROR(INDEX(D48:D55, SMALL(IF(ISNUMBER(SEARCH("JV2",F48:F55)), ROW(F48:F55)-MIN(ROW(F48:F55))+1, ""), ROW() -47 )), "")</f>
        <v/>
      </c>
      <c r="AM54" s="13" t="str">
        <f t="array" ref="AM54">IFERROR(INDEX(E48:E55, SMALL(IF(ISNUMBER(SEARCH("JV2",F48:F55)), ROW(F48:F55)-MIN(ROW(F48:F55))+1, ""), ROW() -47 )), "")</f>
        <v/>
      </c>
    </row>
    <row r="55" spans="2:39" s="13" customFormat="1" ht="15" customHeight="1">
      <c r="B55" s="21" t="s">
        <v>105</v>
      </c>
      <c r="C55" s="1"/>
      <c r="D55" s="22" t="s">
        <v>118</v>
      </c>
      <c r="E55" s="1" t="s">
        <v>119</v>
      </c>
      <c r="F55" s="23" t="s">
        <v>30</v>
      </c>
      <c r="G55" s="24"/>
      <c r="H55" s="25">
        <v>1532</v>
      </c>
      <c r="I55" s="24"/>
      <c r="J55" s="25" t="b">
        <v>0</v>
      </c>
      <c r="K55" s="19"/>
      <c r="L55" s="26"/>
      <c r="M55" s="27"/>
      <c r="AB55" s="13" t="str">
        <f t="array" ref="AB55">IFERROR(INDEX(B48:B55, SMALL(IF("V"=F48:F55, ROW(F48:F55)-MIN(ROW(F48:F55))+1, ""), ROW() -47 )), "")</f>
        <v/>
      </c>
      <c r="AC55" s="13" t="str">
        <f t="array" ref="AC55">IFERROR(INDEX(C48:C55, SMALL(IF("V"=F48:F55, ROW(F48:F55)-MIN(ROW(F48:F55))+1, ""), ROW() -47 )), "")</f>
        <v/>
      </c>
      <c r="AD55" s="13" t="str">
        <f t="array" ref="AD55">IFERROR(INDEX(D48:D55, SMALL(IF("V"=F48:F55, ROW(F48:F55)-MIN(ROW(F48:F55))+1, ""), ROW() -47 )), "")</f>
        <v/>
      </c>
      <c r="AE55" s="13" t="str">
        <f t="array" ref="AE55">IFERROR(INDEX(E48:E55, SMALL(IF("V"=F48:F55, ROW(F48:F55)-MIN(ROW(F48:F55))+1, ""), ROW() -47 )), "")</f>
        <v/>
      </c>
      <c r="AF55" s="13" t="str">
        <f t="array" ref="AF55">IFERROR(INDEX(B48:B55, SMALL(IF(ISNUMBER(SEARCH("JV1",F48:F55)), ROW(F48:F55)-MIN(ROW(F48:F55))+1, ""), ROW() -47 )), "")</f>
        <v/>
      </c>
      <c r="AG55" s="13" t="str">
        <f t="array" ref="AG55">IFERROR(INDEX(C48:C55, SMALL(IF(ISNUMBER(SEARCH("JV1",F48:F55)), ROW(F48:F55)-MIN(ROW(F48:F55))+1, ""), ROW() -47 )), "")</f>
        <v/>
      </c>
      <c r="AH55" s="13" t="str">
        <f t="array" ref="AH55">IFERROR(INDEX(D48:D55, SMALL(IF(ISNUMBER(SEARCH("JV1",F48:F55)), ROW(F48:F55)-MIN(ROW(F48:F55))+1, ""), ROW() -47 )), "")</f>
        <v/>
      </c>
      <c r="AI55" s="13" t="str">
        <f t="array" ref="AI55">IFERROR(INDEX(E48:E55, SMALL(IF(ISNUMBER(SEARCH("JV1",F48:F55)), ROW(F48:F55)-MIN(ROW(F48:F55))+1, ""), ROW() -47 )), "")</f>
        <v/>
      </c>
      <c r="AJ55" s="13" t="str">
        <f t="array" ref="AJ55">IFERROR(INDEX(B48:B55, SMALL(IF(ISNUMBER(SEARCH("JV2",F48:F55)), ROW(F48:F55)-MIN(ROW(F48:F55))+1, ""), ROW() -47 )), "")</f>
        <v/>
      </c>
      <c r="AK55" s="13" t="str">
        <f t="array" ref="AK55">IFERROR(INDEX(C48:C55, SMALL(IF(ISNUMBER(SEARCH("JV2",F48:F55)), ROW(F48:F55)-MIN(ROW(F48:F55))+1, ""), ROW() -47 )), "")</f>
        <v/>
      </c>
      <c r="AL55" s="13" t="str">
        <f t="array" ref="AL55">IFERROR(INDEX(D48:D55, SMALL(IF(ISNUMBER(SEARCH("JV2",F48:F55)), ROW(F48:F55)-MIN(ROW(F48:F55))+1, ""), ROW() -47 )), "")</f>
        <v/>
      </c>
      <c r="AM55" s="13" t="str">
        <f t="array" ref="AM55">IFERROR(INDEX(E48:E55, SMALL(IF(ISNUMBER(SEARCH("JV2",F48:F55)), ROW(F48:F55)-MIN(ROW(F48:F55))+1, ""), ROW() -47 )), "")</f>
        <v/>
      </c>
    </row>
    <row r="56" spans="2:39" s="13" customFormat="1" ht="15" customHeight="1">
      <c r="B56" s="21" t="s">
        <v>120</v>
      </c>
      <c r="C56" s="1"/>
      <c r="D56" s="22" t="s">
        <v>121</v>
      </c>
      <c r="E56" s="1" t="s">
        <v>122</v>
      </c>
      <c r="F56" s="23" t="s">
        <v>17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IFERROR(INDEX(B56:B67, SMALL(IF("V"=F56:F67, ROW(F56:F67)-MIN(ROW(F56:F67))+1, ""), ROW() -55 )), "")</f>
        <v>Cumberland University</v>
      </c>
      <c r="AC56" s="13">
        <f t="array" ref="AC56">IFERROR(INDEX(C56:C67, SMALL(IF("V"=F56:F67, ROW(F56:F67)-MIN(ROW(F56:F67))+1, ""), ROW() -55 )), "")</f>
        <v>0</v>
      </c>
      <c r="AD56" s="13" t="str">
        <f t="array" ref="AD56">IFERROR(INDEX(D56:D67, SMALL(IF("V"=F56:F67, ROW(F56:F67)-MIN(ROW(F56:F67))+1, ""), ROW() -55 )), "")</f>
        <v>8546-1764</v>
      </c>
      <c r="AE56" s="13" t="str">
        <f t="array" ref="AE56">IFERROR(INDEX(E56:E67, SMALL(IF("V"=F56:F67, ROW(F56:F67)-MIN(ROW(F56:F67))+1, ""), ROW() -55 )), "")</f>
        <v>Caleb Gregory</v>
      </c>
      <c r="AF56" s="13" t="str">
        <f t="array" ref="AF56">IFERROR(INDEX(B56:B67, SMALL(IF(ISNUMBER(SEARCH("JV1",F56:F67)), ROW(F56:F67)-MIN(ROW(F56:F67))+1, ""), ROW() -55 )), "")</f>
        <v>Cumberland University</v>
      </c>
      <c r="AG56" s="13">
        <f t="array" ref="AG56">IFERROR(INDEX(C56:C67, SMALL(IF(ISNUMBER(SEARCH("JV1",F56:F67)), ROW(F56:F67)-MIN(ROW(F56:F67))+1, ""), ROW() -55 )), "")</f>
        <v>0</v>
      </c>
      <c r="AH56" s="13" t="str">
        <f t="array" ref="AH56">IFERROR(INDEX(D56:D67, SMALL(IF(ISNUMBER(SEARCH("JV1",F56:F67)), ROW(F56:F67)-MIN(ROW(F56:F67))+1, ""), ROW() -55 )), "")</f>
        <v>19-71543</v>
      </c>
      <c r="AI56" s="13" t="str">
        <f t="array" ref="AI56">IFERROR(INDEX(E56:E67, SMALL(IF(ISNUMBER(SEARCH("JV1",F56:F67)), ROW(F56:F67)-MIN(ROW(F56:F67))+1, ""), ROW() -55 )), "")</f>
        <v>Alex Barlow</v>
      </c>
      <c r="AJ56" s="13" t="str">
        <f t="array" ref="AJ56">IFERROR(INDEX(B56:B67, SMALL(IF(ISNUMBER(SEARCH("JV2",F56:F67)), ROW(F56:F67)-MIN(ROW(F56:F67))+1, ""), ROW() -55 )), "")</f>
        <v/>
      </c>
      <c r="AK56" s="13" t="str">
        <f t="array" ref="AK56">IFERROR(INDEX(C56:C67, SMALL(IF(ISNUMBER(SEARCH("JV2",F56:F67)), ROW(F56:F67)-MIN(ROW(F56:F67))+1, ""), ROW() -55 )), "")</f>
        <v/>
      </c>
      <c r="AL56" s="13" t="str">
        <f t="array" ref="AL56">IFERROR(INDEX(D56:D67, SMALL(IF(ISNUMBER(SEARCH("JV2",F56:F67)), ROW(F56:F67)-MIN(ROW(F56:F67))+1, ""), ROW() -55 )), "")</f>
        <v/>
      </c>
      <c r="AM56" s="13" t="str">
        <f t="array" ref="AM56">IFERROR(INDEX(E56:E67, SMALL(IF(ISNUMBER(SEARCH("JV2",F56:F67)), ROW(F56:F67)-MIN(ROW(F56:F67))+1, ""), ROW() -55 )), "")</f>
        <v/>
      </c>
    </row>
    <row r="57" spans="2:39" s="13" customFormat="1" ht="15" customHeight="1">
      <c r="B57" s="21" t="s">
        <v>120</v>
      </c>
      <c r="C57" s="1"/>
      <c r="D57" s="22" t="s">
        <v>123</v>
      </c>
      <c r="E57" s="1" t="s">
        <v>124</v>
      </c>
      <c r="F57" s="23" t="s">
        <v>17</v>
      </c>
      <c r="G57" s="24"/>
      <c r="H57" s="25">
        <v>3434</v>
      </c>
      <c r="I57" s="24"/>
      <c r="J57" s="25" t="b">
        <v>0</v>
      </c>
      <c r="K57" s="19"/>
      <c r="L57" s="26"/>
      <c r="M57" s="27"/>
      <c r="AB57" s="13" t="str">
        <f t="array" ref="AB57">IFERROR(INDEX(B56:B67, SMALL(IF("V"=F56:F67, ROW(F56:F67)-MIN(ROW(F56:F67))+1, ""), ROW() -55 )), "")</f>
        <v>Cumberland University</v>
      </c>
      <c r="AC57" s="13">
        <f t="array" ref="AC57">IFERROR(INDEX(C56:C67, SMALL(IF("V"=F56:F67, ROW(F56:F67)-MIN(ROW(F56:F67))+1, ""), ROW() -55 )), "")</f>
        <v>0</v>
      </c>
      <c r="AD57" s="13" t="str">
        <f t="array" ref="AD57">IFERROR(INDEX(D56:D67, SMALL(IF("V"=F56:F67, ROW(F56:F67)-MIN(ROW(F56:F67))+1, ""), ROW() -55 )), "")</f>
        <v>18-52843</v>
      </c>
      <c r="AE57" s="13" t="str">
        <f t="array" ref="AE57">IFERROR(INDEX(E56:E67, SMALL(IF("V"=F56:F67, ROW(F56:F67)-MIN(ROW(F56:F67))+1, ""), ROW() -55 )), "")</f>
        <v>Grayson Hemontolor</v>
      </c>
      <c r="AF57" s="13" t="str">
        <f t="array" ref="AF57">IFERROR(INDEX(B56:B67, SMALL(IF(ISNUMBER(SEARCH("JV1",F56:F67)), ROW(F56:F67)-MIN(ROW(F56:F67))+1, ""), ROW() -55 )), "")</f>
        <v>Cumberland University</v>
      </c>
      <c r="AG57" s="13">
        <f t="array" ref="AG57">IFERROR(INDEX(C56:C67, SMALL(IF(ISNUMBER(SEARCH("JV1",F56:F67)), ROW(F56:F67)-MIN(ROW(F56:F67))+1, ""), ROW() -55 )), "")</f>
        <v>0</v>
      </c>
      <c r="AH57" s="13" t="str">
        <f t="array" ref="AH57">IFERROR(INDEX(D56:D67, SMALL(IF(ISNUMBER(SEARCH("JV1",F56:F67)), ROW(F56:F67)-MIN(ROW(F56:F67))+1, ""), ROW() -55 )), "")</f>
        <v>6684-301</v>
      </c>
      <c r="AI57" s="13" t="str">
        <f t="array" ref="AI57">IFERROR(INDEX(E56:E67, SMALL(IF(ISNUMBER(SEARCH("JV1",F56:F67)), ROW(F56:F67)-MIN(ROW(F56:F67))+1, ""), ROW() -55 )), "")</f>
        <v>Andrew Scantland</v>
      </c>
      <c r="AJ57" s="13" t="str">
        <f t="array" ref="AJ57">IFERROR(INDEX(B56:B67, SMALL(IF(ISNUMBER(SEARCH("JV2",F56:F67)), ROW(F56:F67)-MIN(ROW(F56:F67))+1, ""), ROW() -55 )), "")</f>
        <v/>
      </c>
      <c r="AK57" s="13" t="str">
        <f t="array" ref="AK57">IFERROR(INDEX(C56:C67, SMALL(IF(ISNUMBER(SEARCH("JV2",F56:F67)), ROW(F56:F67)-MIN(ROW(F56:F67))+1, ""), ROW() -55 )), "")</f>
        <v/>
      </c>
      <c r="AL57" s="13" t="str">
        <f t="array" ref="AL57">IFERROR(INDEX(D56:D67, SMALL(IF(ISNUMBER(SEARCH("JV2",F56:F67)), ROW(F56:F67)-MIN(ROW(F56:F67))+1, ""), ROW() -55 )), "")</f>
        <v/>
      </c>
      <c r="AM57" s="13" t="str">
        <f t="array" ref="AM57">IFERROR(INDEX(E56:E67, SMALL(IF(ISNUMBER(SEARCH("JV2",F56:F67)), ROW(F56:F67)-MIN(ROW(F56:F67))+1, ""), ROW() -55 )), "")</f>
        <v/>
      </c>
    </row>
    <row r="58" spans="2:39" s="13" customFormat="1" ht="15" customHeight="1">
      <c r="B58" s="21" t="s">
        <v>120</v>
      </c>
      <c r="C58" s="1"/>
      <c r="D58" s="22" t="s">
        <v>125</v>
      </c>
      <c r="E58" s="1" t="s">
        <v>126</v>
      </c>
      <c r="F58" s="23" t="s">
        <v>14</v>
      </c>
      <c r="G58" s="24"/>
      <c r="H58" s="25">
        <v>3434</v>
      </c>
      <c r="I58" s="24"/>
      <c r="J58" s="25" t="b">
        <v>0</v>
      </c>
      <c r="K58" s="19"/>
      <c r="L58" s="26"/>
      <c r="M58" s="27"/>
      <c r="AB58" s="13" t="str">
        <f t="array" ref="AB58">IFERROR(INDEX(B56:B67, SMALL(IF("V"=F56:F67, ROW(F56:F67)-MIN(ROW(F56:F67))+1, ""), ROW() -55 )), "")</f>
        <v>Cumberland University</v>
      </c>
      <c r="AC58" s="13">
        <f t="array" ref="AC58">IFERROR(INDEX(C56:C67, SMALL(IF("V"=F56:F67, ROW(F56:F67)-MIN(ROW(F56:F67))+1, ""), ROW() -55 )), "")</f>
        <v>0</v>
      </c>
      <c r="AD58" s="13" t="str">
        <f t="array" ref="AD58">IFERROR(INDEX(D56:D67, SMALL(IF("V"=F56:F67, ROW(F56:F67)-MIN(ROW(F56:F67))+1, ""), ROW() -55 )), "")</f>
        <v>17-77117</v>
      </c>
      <c r="AE58" s="13" t="str">
        <f t="array" ref="AE58">IFERROR(INDEX(E56:E67, SMALL(IF("V"=F56:F67, ROW(F56:F67)-MIN(ROW(F56:F67))+1, ""), ROW() -55 )), "")</f>
        <v>Matthew Charlton</v>
      </c>
      <c r="AF58" s="13" t="str">
        <f t="array" ref="AF58">IFERROR(INDEX(B56:B67, SMALL(IF(ISNUMBER(SEARCH("JV1",F56:F67)), ROW(F56:F67)-MIN(ROW(F56:F67))+1, ""), ROW() -55 )), "")</f>
        <v>Cumberland University</v>
      </c>
      <c r="AG58" s="13">
        <f t="array" ref="AG58">IFERROR(INDEX(C56:C67, SMALL(IF(ISNUMBER(SEARCH("JV1",F56:F67)), ROW(F56:F67)-MIN(ROW(F56:F67))+1, ""), ROW() -55 )), "")</f>
        <v>0</v>
      </c>
      <c r="AH58" s="13" t="str">
        <f t="array" ref="AH58">IFERROR(INDEX(D56:D67, SMALL(IF(ISNUMBER(SEARCH("JV1",F56:F67)), ROW(F56:F67)-MIN(ROW(F56:F67))+1, ""), ROW() -55 )), "")</f>
        <v>11-359781</v>
      </c>
      <c r="AI58" s="13" t="str">
        <f t="array" ref="AI58">IFERROR(INDEX(E56:E67, SMALL(IF(ISNUMBER(SEARCH("JV1",F56:F67)), ROW(F56:F67)-MIN(ROW(F56:F67))+1, ""), ROW() -55 )), "")</f>
        <v>Casey Estep</v>
      </c>
      <c r="AJ58" s="13" t="str">
        <f t="array" ref="AJ58">IFERROR(INDEX(B56:B67, SMALL(IF(ISNUMBER(SEARCH("JV2",F56:F67)), ROW(F56:F67)-MIN(ROW(F56:F67))+1, ""), ROW() -55 )), "")</f>
        <v/>
      </c>
      <c r="AK58" s="13" t="str">
        <f t="array" ref="AK58">IFERROR(INDEX(C56:C67, SMALL(IF(ISNUMBER(SEARCH("JV2",F56:F67)), ROW(F56:F67)-MIN(ROW(F56:F67))+1, ""), ROW() -55 )), "")</f>
        <v/>
      </c>
      <c r="AL58" s="13" t="str">
        <f t="array" ref="AL58">IFERROR(INDEX(D56:D67, SMALL(IF(ISNUMBER(SEARCH("JV2",F56:F67)), ROW(F56:F67)-MIN(ROW(F56:F67))+1, ""), ROW() -55 )), "")</f>
        <v/>
      </c>
      <c r="AM58" s="13" t="str">
        <f t="array" ref="AM58">IFERROR(INDEX(E56:E67, SMALL(IF(ISNUMBER(SEARCH("JV2",F56:F67)), ROW(F56:F67)-MIN(ROW(F56:F67))+1, ""), ROW() -55 )), "")</f>
        <v/>
      </c>
    </row>
    <row r="59" spans="2:39" s="13" customFormat="1" ht="15" customHeight="1">
      <c r="B59" s="21" t="s">
        <v>120</v>
      </c>
      <c r="C59" s="1"/>
      <c r="D59" s="22" t="s">
        <v>127</v>
      </c>
      <c r="E59" s="1" t="s">
        <v>128</v>
      </c>
      <c r="F59" s="23" t="s">
        <v>17</v>
      </c>
      <c r="G59" s="24"/>
      <c r="H59" s="25">
        <v>3434</v>
      </c>
      <c r="I59" s="24"/>
      <c r="J59" s="25" t="b">
        <v>0</v>
      </c>
      <c r="K59" s="19"/>
      <c r="L59" s="26"/>
      <c r="M59" s="27"/>
      <c r="AB59" s="13" t="str">
        <f t="array" ref="AB59">IFERROR(INDEX(B56:B67, SMALL(IF("V"=F56:F67, ROW(F56:F67)-MIN(ROW(F56:F67))+1, ""), ROW() -55 )), "")</f>
        <v>Cumberland University</v>
      </c>
      <c r="AC59" s="13">
        <f t="array" ref="AC59">IFERROR(INDEX(C56:C67, SMALL(IF("V"=F56:F67, ROW(F56:F67)-MIN(ROW(F56:F67))+1, ""), ROW() -55 )), "")</f>
        <v>0</v>
      </c>
      <c r="AD59" s="13" t="str">
        <f t="array" ref="AD59">IFERROR(INDEX(D56:D67, SMALL(IF("V"=F56:F67, ROW(F56:F67)-MIN(ROW(F56:F67))+1, ""), ROW() -55 )), "")</f>
        <v>19-6124</v>
      </c>
      <c r="AE59" s="13" t="str">
        <f t="array" ref="AE59">IFERROR(INDEX(E56:E67, SMALL(IF("V"=F56:F67, ROW(F56:F67)-MIN(ROW(F56:F67))+1, ""), ROW() -55 )), "")</f>
        <v>Matthew Dominey</v>
      </c>
      <c r="AF59" s="13" t="str">
        <f t="array" ref="AF59">IFERROR(INDEX(B56:B67, SMALL(IF(ISNUMBER(SEARCH("JV1",F56:F67)), ROW(F56:F67)-MIN(ROW(F56:F67))+1, ""), ROW() -55 )), "")</f>
        <v>Cumberland University</v>
      </c>
      <c r="AG59" s="13">
        <f t="array" ref="AG59">IFERROR(INDEX(C56:C67, SMALL(IF(ISNUMBER(SEARCH("JV1",F56:F67)), ROW(F56:F67)-MIN(ROW(F56:F67))+1, ""), ROW() -55 )), "")</f>
        <v>0</v>
      </c>
      <c r="AH59" s="13" t="str">
        <f t="array" ref="AH59">IFERROR(INDEX(D56:D67, SMALL(IF(ISNUMBER(SEARCH("JV1",F56:F67)), ROW(F56:F67)-MIN(ROW(F56:F67))+1, ""), ROW() -55 )), "")</f>
        <v>11-359779</v>
      </c>
      <c r="AI59" s="13" t="str">
        <f t="array" ref="AI59">IFERROR(INDEX(E56:E67, SMALL(IF(ISNUMBER(SEARCH("JV1",F56:F67)), ROW(F56:F67)-MIN(ROW(F56:F67))+1, ""), ROW() -55 )), "")</f>
        <v>Logan Estep</v>
      </c>
      <c r="AJ59" s="13" t="str">
        <f t="array" ref="AJ59">IFERROR(INDEX(B56:B67, SMALL(IF(ISNUMBER(SEARCH("JV2",F56:F67)), ROW(F56:F67)-MIN(ROW(F56:F67))+1, ""), ROW() -55 )), "")</f>
        <v/>
      </c>
      <c r="AK59" s="13" t="str">
        <f t="array" ref="AK59">IFERROR(INDEX(C56:C67, SMALL(IF(ISNUMBER(SEARCH("JV2",F56:F67)), ROW(F56:F67)-MIN(ROW(F56:F67))+1, ""), ROW() -55 )), "")</f>
        <v/>
      </c>
      <c r="AL59" s="13" t="str">
        <f t="array" ref="AL59">IFERROR(INDEX(D56:D67, SMALL(IF(ISNUMBER(SEARCH("JV2",F56:F67)), ROW(F56:F67)-MIN(ROW(F56:F67))+1, ""), ROW() -55 )), "")</f>
        <v/>
      </c>
      <c r="AM59" s="13" t="str">
        <f t="array" ref="AM59">IFERROR(INDEX(E56:E67, SMALL(IF(ISNUMBER(SEARCH("JV2",F56:F67)), ROW(F56:F67)-MIN(ROW(F56:F67))+1, ""), ROW() -55 )), "")</f>
        <v/>
      </c>
    </row>
    <row r="60" spans="2:39" s="13" customFormat="1" ht="15" customHeight="1">
      <c r="B60" s="21" t="s">
        <v>120</v>
      </c>
      <c r="C60" s="1"/>
      <c r="D60" s="22" t="s">
        <v>129</v>
      </c>
      <c r="E60" s="1" t="s">
        <v>130</v>
      </c>
      <c r="F60" s="23" t="s">
        <v>14</v>
      </c>
      <c r="G60" s="24"/>
      <c r="H60" s="25">
        <v>3434</v>
      </c>
      <c r="I60" s="24"/>
      <c r="J60" s="25" t="b">
        <v>0</v>
      </c>
      <c r="K60" s="19"/>
      <c r="L60" s="26"/>
      <c r="M60" s="27"/>
      <c r="AB60" s="13" t="str">
        <f t="array" ref="AB60">IFERROR(INDEX(B56:B67, SMALL(IF("V"=F56:F67, ROW(F56:F67)-MIN(ROW(F56:F67))+1, ""), ROW() -55 )), "")</f>
        <v>Cumberland University</v>
      </c>
      <c r="AC60" s="13">
        <f t="array" ref="AC60">IFERROR(INDEX(C56:C67, SMALL(IF("V"=F56:F67, ROW(F56:F67)-MIN(ROW(F56:F67))+1, ""), ROW() -55 )), "")</f>
        <v>0</v>
      </c>
      <c r="AD60" s="13" t="str">
        <f t="array" ref="AD60">IFERROR(INDEX(D56:D67, SMALL(IF("V"=F56:F67, ROW(F56:F67)-MIN(ROW(F56:F67))+1, ""), ROW() -55 )), "")</f>
        <v>8252-21992</v>
      </c>
      <c r="AE60" s="13" t="str">
        <f t="array" ref="AE60">IFERROR(INDEX(E56:E67, SMALL(IF("V"=F56:F67, ROW(F56:F67)-MIN(ROW(F56:F67))+1, ""), ROW() -55 )), "")</f>
        <v>Nathan Parrott</v>
      </c>
      <c r="AF60" s="13" t="str">
        <f t="array" ref="AF60">IFERROR(INDEX(B56:B67, SMALL(IF(ISNUMBER(SEARCH("JV1",F56:F67)), ROW(F56:F67)-MIN(ROW(F56:F67))+1, ""), ROW() -55 )), "")</f>
        <v>Cumberland University</v>
      </c>
      <c r="AG60" s="13">
        <f t="array" ref="AG60">IFERROR(INDEX(C56:C67, SMALL(IF(ISNUMBER(SEARCH("JV1",F56:F67)), ROW(F56:F67)-MIN(ROW(F56:F67))+1, ""), ROW() -55 )), "")</f>
        <v>0</v>
      </c>
      <c r="AH60" s="13" t="str">
        <f t="array" ref="AH60">IFERROR(INDEX(D56:D67, SMALL(IF(ISNUMBER(SEARCH("JV1",F56:F67)), ROW(F56:F67)-MIN(ROW(F56:F67))+1, ""), ROW() -55 )), "")</f>
        <v>20-33136</v>
      </c>
      <c r="AI60" s="13" t="str">
        <f t="array" ref="AI60">IFERROR(INDEX(E56:E67, SMALL(IF(ISNUMBER(SEARCH("JV1",F56:F67)), ROW(F56:F67)-MIN(ROW(F56:F67))+1, ""), ROW() -55 )), "")</f>
        <v>Mason Adcok</v>
      </c>
      <c r="AJ60" s="13" t="str">
        <f t="array" ref="AJ60">IFERROR(INDEX(B56:B67, SMALL(IF(ISNUMBER(SEARCH("JV2",F56:F67)), ROW(F56:F67)-MIN(ROW(F56:F67))+1, ""), ROW() -55 )), "")</f>
        <v/>
      </c>
      <c r="AK60" s="13" t="str">
        <f t="array" ref="AK60">IFERROR(INDEX(C56:C67, SMALL(IF(ISNUMBER(SEARCH("JV2",F56:F67)), ROW(F56:F67)-MIN(ROW(F56:F67))+1, ""), ROW() -55 )), "")</f>
        <v/>
      </c>
      <c r="AL60" s="13" t="str">
        <f t="array" ref="AL60">IFERROR(INDEX(D56:D67, SMALL(IF(ISNUMBER(SEARCH("JV2",F56:F67)), ROW(F56:F67)-MIN(ROW(F56:F67))+1, ""), ROW() -55 )), "")</f>
        <v/>
      </c>
      <c r="AM60" s="13" t="str">
        <f t="array" ref="AM60">IFERROR(INDEX(E56:E67, SMALL(IF(ISNUMBER(SEARCH("JV2",F56:F67)), ROW(F56:F67)-MIN(ROW(F56:F67))+1, ""), ROW() -55 )), "")</f>
        <v/>
      </c>
    </row>
    <row r="61" spans="2:39" s="13" customFormat="1" ht="15" customHeight="1">
      <c r="B61" s="21" t="s">
        <v>120</v>
      </c>
      <c r="C61" s="1"/>
      <c r="D61" s="22" t="s">
        <v>131</v>
      </c>
      <c r="E61" s="1" t="s">
        <v>132</v>
      </c>
      <c r="F61" s="23" t="s">
        <v>17</v>
      </c>
      <c r="G61" s="24"/>
      <c r="H61" s="25">
        <v>3434</v>
      </c>
      <c r="I61" s="24"/>
      <c r="J61" s="25" t="b">
        <v>0</v>
      </c>
      <c r="K61" s="19"/>
      <c r="L61" s="26"/>
      <c r="M61" s="27"/>
      <c r="AB61" s="13" t="str">
        <f t="array" ref="AB61">IFERROR(INDEX(B56:B67, SMALL(IF("V"=F56:F67, ROW(F56:F67)-MIN(ROW(F56:F67))+1, ""), ROW() -55 )), "")</f>
        <v>Cumberland University</v>
      </c>
      <c r="AC61" s="13">
        <f t="array" ref="AC61">IFERROR(INDEX(C56:C67, SMALL(IF("V"=F56:F67, ROW(F56:F67)-MIN(ROW(F56:F67))+1, ""), ROW() -55 )), "")</f>
        <v>0</v>
      </c>
      <c r="AD61" s="13" t="str">
        <f t="array" ref="AD61">IFERROR(INDEX(D56:D67, SMALL(IF("V"=F56:F67, ROW(F56:F67)-MIN(ROW(F56:F67))+1, ""), ROW() -55 )), "")</f>
        <v>16-99164</v>
      </c>
      <c r="AE61" s="13" t="str">
        <f t="array" ref="AE61">IFERROR(INDEX(E56:E67, SMALL(IF("V"=F56:F67, ROW(F56:F67)-MIN(ROW(F56:F67))+1, ""), ROW() -55 )), "")</f>
        <v>Taylor Fielder</v>
      </c>
      <c r="AF61" s="13" t="str">
        <f t="array" ref="AF61">IFERROR(INDEX(B56:B67, SMALL(IF(ISNUMBER(SEARCH("JV1",F56:F67)), ROW(F56:F67)-MIN(ROW(F56:F67))+1, ""), ROW() -55 )), "")</f>
        <v>Cumberland University</v>
      </c>
      <c r="AG61" s="13">
        <f t="array" ref="AG61">IFERROR(INDEX(C56:C67, SMALL(IF(ISNUMBER(SEARCH("JV1",F56:F67)), ROW(F56:F67)-MIN(ROW(F56:F67))+1, ""), ROW() -55 )), "")</f>
        <v>0</v>
      </c>
      <c r="AH61" s="13" t="str">
        <f t="array" ref="AH61">IFERROR(INDEX(D56:D67, SMALL(IF(ISNUMBER(SEARCH("JV1",F56:F67)), ROW(F56:F67)-MIN(ROW(F56:F67))+1, ""), ROW() -55 )), "")</f>
        <v>11-360522</v>
      </c>
      <c r="AI61" s="13" t="str">
        <f t="array" ref="AI61">IFERROR(INDEX(E56:E67, SMALL(IF(ISNUMBER(SEARCH("JV1",F56:F67)), ROW(F56:F67)-MIN(ROW(F56:F67))+1, ""), ROW() -55 )), "")</f>
        <v>Wesley Estep</v>
      </c>
      <c r="AJ61" s="13" t="str">
        <f t="array" ref="AJ61">IFERROR(INDEX(B56:B67, SMALL(IF(ISNUMBER(SEARCH("JV2",F56:F67)), ROW(F56:F67)-MIN(ROW(F56:F67))+1, ""), ROW() -55 )), "")</f>
        <v/>
      </c>
      <c r="AK61" s="13" t="str">
        <f t="array" ref="AK61">IFERROR(INDEX(C56:C67, SMALL(IF(ISNUMBER(SEARCH("JV2",F56:F67)), ROW(F56:F67)-MIN(ROW(F56:F67))+1, ""), ROW() -55 )), "")</f>
        <v/>
      </c>
      <c r="AL61" s="13" t="str">
        <f t="array" ref="AL61">IFERROR(INDEX(D56:D67, SMALL(IF(ISNUMBER(SEARCH("JV2",F56:F67)), ROW(F56:F67)-MIN(ROW(F56:F67))+1, ""), ROW() -55 )), "")</f>
        <v/>
      </c>
      <c r="AM61" s="13" t="str">
        <f t="array" ref="AM61">IFERROR(INDEX(E56:E67, SMALL(IF(ISNUMBER(SEARCH("JV2",F56:F67)), ROW(F56:F67)-MIN(ROW(F56:F67))+1, ""), ROW() -55 )), "")</f>
        <v/>
      </c>
    </row>
    <row r="62" spans="2:39" s="13" customFormat="1" ht="15" customHeight="1">
      <c r="B62" s="21" t="s">
        <v>120</v>
      </c>
      <c r="C62" s="1"/>
      <c r="D62" s="22" t="s">
        <v>133</v>
      </c>
      <c r="E62" s="1" t="s">
        <v>134</v>
      </c>
      <c r="F62" s="23" t="s">
        <v>17</v>
      </c>
      <c r="G62" s="24"/>
      <c r="H62" s="25">
        <v>3434</v>
      </c>
      <c r="I62" s="24"/>
      <c r="J62" s="25" t="b">
        <v>0</v>
      </c>
      <c r="K62" s="19"/>
      <c r="L62" s="26"/>
      <c r="M62" s="27"/>
      <c r="AB62" s="13" t="str">
        <f t="array" ref="AB62">IFERROR(INDEX(B56:B67, SMALL(IF("V"=F56:F67, ROW(F56:F67)-MIN(ROW(F56:F67))+1, ""), ROW() -55 )), "")</f>
        <v/>
      </c>
      <c r="AC62" s="13" t="str">
        <f t="array" ref="AC62">IFERROR(INDEX(C56:C67, SMALL(IF("V"=F56:F67, ROW(F56:F67)-MIN(ROW(F56:F67))+1, ""), ROW() -55 )), "")</f>
        <v/>
      </c>
      <c r="AD62" s="13" t="str">
        <f t="array" ref="AD62">IFERROR(INDEX(D56:D67, SMALL(IF("V"=F56:F67, ROW(F56:F67)-MIN(ROW(F56:F67))+1, ""), ROW() -55 )), "")</f>
        <v/>
      </c>
      <c r="AE62" s="13" t="str">
        <f t="array" ref="AE62">IFERROR(INDEX(E56:E67, SMALL(IF("V"=F56:F67, ROW(F56:F67)-MIN(ROW(F56:F67))+1, ""), ROW() -55 )), "")</f>
        <v/>
      </c>
      <c r="AF62" s="13" t="str">
        <f t="array" ref="AF62">IFERROR(INDEX(B56:B67, SMALL(IF(ISNUMBER(SEARCH("JV1",F56:F67)), ROW(F56:F67)-MIN(ROW(F56:F67))+1, ""), ROW() -55 )), "")</f>
        <v/>
      </c>
      <c r="AG62" s="13" t="str">
        <f t="array" ref="AG62">IFERROR(INDEX(C56:C67, SMALL(IF(ISNUMBER(SEARCH("JV1",F56:F67)), ROW(F56:F67)-MIN(ROW(F56:F67))+1, ""), ROW() -55 )), "")</f>
        <v/>
      </c>
      <c r="AH62" s="13" t="str">
        <f t="array" ref="AH62">IFERROR(INDEX(D56:D67, SMALL(IF(ISNUMBER(SEARCH("JV1",F56:F67)), ROW(F56:F67)-MIN(ROW(F56:F67))+1, ""), ROW() -55 )), "")</f>
        <v/>
      </c>
      <c r="AI62" s="13" t="str">
        <f t="array" ref="AI62">IFERROR(INDEX(E56:E67, SMALL(IF(ISNUMBER(SEARCH("JV1",F56:F67)), ROW(F56:F67)-MIN(ROW(F56:F67))+1, ""), ROW() -55 )), "")</f>
        <v/>
      </c>
      <c r="AJ62" s="13" t="str">
        <f t="array" ref="AJ62">IFERROR(INDEX(B56:B67, SMALL(IF(ISNUMBER(SEARCH("JV2",F56:F67)), ROW(F56:F67)-MIN(ROW(F56:F67))+1, ""), ROW() -55 )), "")</f>
        <v/>
      </c>
      <c r="AK62" s="13" t="str">
        <f t="array" ref="AK62">IFERROR(INDEX(C56:C67, SMALL(IF(ISNUMBER(SEARCH("JV2",F56:F67)), ROW(F56:F67)-MIN(ROW(F56:F67))+1, ""), ROW() -55 )), "")</f>
        <v/>
      </c>
      <c r="AL62" s="13" t="str">
        <f t="array" ref="AL62">IFERROR(INDEX(D56:D67, SMALL(IF(ISNUMBER(SEARCH("JV2",F56:F67)), ROW(F56:F67)-MIN(ROW(F56:F67))+1, ""), ROW() -55 )), "")</f>
        <v/>
      </c>
      <c r="AM62" s="13" t="str">
        <f t="array" ref="AM62">IFERROR(INDEX(E56:E67, SMALL(IF(ISNUMBER(SEARCH("JV2",F56:F67)), ROW(F56:F67)-MIN(ROW(F56:F67))+1, ""), ROW() -55 )), "")</f>
        <v/>
      </c>
    </row>
    <row r="63" spans="2:39" s="13" customFormat="1" ht="15" customHeight="1">
      <c r="B63" s="21" t="s">
        <v>120</v>
      </c>
      <c r="C63" s="1"/>
      <c r="D63" s="22" t="s">
        <v>135</v>
      </c>
      <c r="E63" s="1" t="s">
        <v>136</v>
      </c>
      <c r="F63" s="23" t="s">
        <v>14</v>
      </c>
      <c r="G63" s="24"/>
      <c r="H63" s="25">
        <v>3434</v>
      </c>
      <c r="I63" s="24"/>
      <c r="J63" s="25" t="b">
        <v>0</v>
      </c>
      <c r="K63" s="19"/>
      <c r="L63" s="26"/>
      <c r="M63" s="27"/>
      <c r="AB63" s="13" t="str">
        <f t="array" ref="AB63">IFERROR(INDEX(B56:B67, SMALL(IF("V"=F56:F67, ROW(F56:F67)-MIN(ROW(F56:F67))+1, ""), ROW() -55 )), "")</f>
        <v/>
      </c>
      <c r="AC63" s="13" t="str">
        <f t="array" ref="AC63">IFERROR(INDEX(C56:C67, SMALL(IF("V"=F56:F67, ROW(F56:F67)-MIN(ROW(F56:F67))+1, ""), ROW() -55 )), "")</f>
        <v/>
      </c>
      <c r="AD63" s="13" t="str">
        <f t="array" ref="AD63">IFERROR(INDEX(D56:D67, SMALL(IF("V"=F56:F67, ROW(F56:F67)-MIN(ROW(F56:F67))+1, ""), ROW() -55 )), "")</f>
        <v/>
      </c>
      <c r="AE63" s="13" t="str">
        <f t="array" ref="AE63">IFERROR(INDEX(E56:E67, SMALL(IF("V"=F56:F67, ROW(F56:F67)-MIN(ROW(F56:F67))+1, ""), ROW() -55 )), "")</f>
        <v/>
      </c>
      <c r="AF63" s="13" t="str">
        <f t="array" ref="AF63">IFERROR(INDEX(B56:B67, SMALL(IF(ISNUMBER(SEARCH("JV1",F56:F67)), ROW(F56:F67)-MIN(ROW(F56:F67))+1, ""), ROW() -55 )), "")</f>
        <v/>
      </c>
      <c r="AG63" s="13" t="str">
        <f t="array" ref="AG63">IFERROR(INDEX(C56:C67, SMALL(IF(ISNUMBER(SEARCH("JV1",F56:F67)), ROW(F56:F67)-MIN(ROW(F56:F67))+1, ""), ROW() -55 )), "")</f>
        <v/>
      </c>
      <c r="AH63" s="13" t="str">
        <f t="array" ref="AH63">IFERROR(INDEX(D56:D67, SMALL(IF(ISNUMBER(SEARCH("JV1",F56:F67)), ROW(F56:F67)-MIN(ROW(F56:F67))+1, ""), ROW() -55 )), "")</f>
        <v/>
      </c>
      <c r="AI63" s="13" t="str">
        <f t="array" ref="AI63">IFERROR(INDEX(E56:E67, SMALL(IF(ISNUMBER(SEARCH("JV1",F56:F67)), ROW(F56:F67)-MIN(ROW(F56:F67))+1, ""), ROW() -55 )), "")</f>
        <v/>
      </c>
      <c r="AJ63" s="13" t="str">
        <f t="array" ref="AJ63">IFERROR(INDEX(B56:B67, SMALL(IF(ISNUMBER(SEARCH("JV2",F56:F67)), ROW(F56:F67)-MIN(ROW(F56:F67))+1, ""), ROW() -55 )), "")</f>
        <v/>
      </c>
      <c r="AK63" s="13" t="str">
        <f t="array" ref="AK63">IFERROR(INDEX(C56:C67, SMALL(IF(ISNUMBER(SEARCH("JV2",F56:F67)), ROW(F56:F67)-MIN(ROW(F56:F67))+1, ""), ROW() -55 )), "")</f>
        <v/>
      </c>
      <c r="AL63" s="13" t="str">
        <f t="array" ref="AL63">IFERROR(INDEX(D56:D67, SMALL(IF(ISNUMBER(SEARCH("JV2",F56:F67)), ROW(F56:F67)-MIN(ROW(F56:F67))+1, ""), ROW() -55 )), "")</f>
        <v/>
      </c>
      <c r="AM63" s="13" t="str">
        <f t="array" ref="AM63">IFERROR(INDEX(E56:E67, SMALL(IF(ISNUMBER(SEARCH("JV2",F56:F67)), ROW(F56:F67)-MIN(ROW(F56:F67))+1, ""), ROW() -55 )), "")</f>
        <v/>
      </c>
    </row>
    <row r="64" spans="2:39" s="13" customFormat="1" ht="15" customHeight="1">
      <c r="B64" s="21" t="s">
        <v>120</v>
      </c>
      <c r="C64" s="1"/>
      <c r="D64" s="22" t="s">
        <v>137</v>
      </c>
      <c r="E64" s="1" t="s">
        <v>138</v>
      </c>
      <c r="F64" s="23" t="s">
        <v>14</v>
      </c>
      <c r="G64" s="24"/>
      <c r="H64" s="25">
        <v>3434</v>
      </c>
      <c r="I64" s="24"/>
      <c r="J64" s="25" t="b">
        <v>0</v>
      </c>
      <c r="K64" s="19"/>
      <c r="L64" s="26"/>
      <c r="M64" s="27"/>
    </row>
    <row r="65" spans="2:39" s="13" customFormat="1" ht="15" customHeight="1">
      <c r="B65" s="21" t="s">
        <v>120</v>
      </c>
      <c r="C65" s="1"/>
      <c r="D65" s="22" t="s">
        <v>139</v>
      </c>
      <c r="E65" s="1" t="s">
        <v>140</v>
      </c>
      <c r="F65" s="23" t="s">
        <v>14</v>
      </c>
      <c r="G65" s="24"/>
      <c r="H65" s="25">
        <v>3434</v>
      </c>
      <c r="I65" s="24"/>
      <c r="J65" s="25" t="b">
        <v>0</v>
      </c>
      <c r="K65" s="19"/>
      <c r="L65" s="26"/>
      <c r="M65" s="27"/>
    </row>
    <row r="66" spans="2:39" s="13" customFormat="1" ht="15" customHeight="1">
      <c r="B66" s="21" t="s">
        <v>120</v>
      </c>
      <c r="C66" s="1"/>
      <c r="D66" s="22" t="s">
        <v>141</v>
      </c>
      <c r="E66" s="1" t="s">
        <v>142</v>
      </c>
      <c r="F66" s="23" t="s">
        <v>14</v>
      </c>
      <c r="G66" s="24"/>
      <c r="H66" s="25">
        <v>3434</v>
      </c>
      <c r="I66" s="24"/>
      <c r="J66" s="25" t="b">
        <v>0</v>
      </c>
      <c r="K66" s="19"/>
      <c r="L66" s="26"/>
      <c r="M66" s="27"/>
    </row>
    <row r="67" spans="2:39" s="13" customFormat="1" ht="15" customHeight="1">
      <c r="B67" s="21" t="s">
        <v>120</v>
      </c>
      <c r="C67" s="1"/>
      <c r="D67" s="22" t="s">
        <v>143</v>
      </c>
      <c r="E67" s="1" t="s">
        <v>144</v>
      </c>
      <c r="F67" s="23" t="s">
        <v>17</v>
      </c>
      <c r="G67" s="24"/>
      <c r="H67" s="25">
        <v>3434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145</v>
      </c>
      <c r="C68" s="1"/>
      <c r="D68" s="22" t="s">
        <v>146</v>
      </c>
      <c r="E68" s="1" t="s">
        <v>147</v>
      </c>
      <c r="F68" s="23" t="s">
        <v>14</v>
      </c>
      <c r="G68" s="24"/>
      <c r="H68" s="25">
        <v>3462</v>
      </c>
      <c r="I68" s="24"/>
      <c r="J68" s="25" t="b">
        <v>0</v>
      </c>
      <c r="K68" s="19"/>
      <c r="L68" s="26"/>
      <c r="M68" s="27"/>
      <c r="AB68" s="13" t="str">
        <f t="array" ref="AB68">IFERROR(INDEX(B68:B76, SMALL(IF("V"=F68:F76, ROW(F68:F76)-MIN(ROW(F68:F76))+1, ""), ROW() -67 )), "")</f>
        <v>Kentucky Wesleyan</v>
      </c>
      <c r="AC68" s="13">
        <f t="array" ref="AC68">IFERROR(INDEX(C68:C76, SMALL(IF("V"=F68:F76, ROW(F68:F76)-MIN(ROW(F68:F76))+1, ""), ROW() -67 )), "")</f>
        <v>0</v>
      </c>
      <c r="AD68" s="13" t="str">
        <f t="array" ref="AD68">IFERROR(INDEX(D68:D76, SMALL(IF("V"=F68:F76, ROW(F68:F76)-MIN(ROW(F68:F76))+1, ""), ROW() -67 )), "")</f>
        <v>7914-3283</v>
      </c>
      <c r="AE68" s="13" t="str">
        <f t="array" ref="AE68">IFERROR(INDEX(E68:E76, SMALL(IF("V"=F68:F76, ROW(F68:F76)-MIN(ROW(F68:F76))+1, ""), ROW() -67 )), "")</f>
        <v>Austin Vickers</v>
      </c>
      <c r="AF68" s="13" t="str">
        <f t="array" ref="AF68">IFERROR(INDEX(B68:B76, SMALL(IF(ISNUMBER(SEARCH("JV1",F68:F76)), ROW(F68:F76)-MIN(ROW(F68:F76))+1, ""), ROW() -67 )), "")</f>
        <v/>
      </c>
      <c r="AG68" s="13" t="str">
        <f t="array" ref="AG68">IFERROR(INDEX(C68:C76, SMALL(IF(ISNUMBER(SEARCH("JV1",F68:F76)), ROW(F68:F76)-MIN(ROW(F68:F76))+1, ""), ROW() -67 )), "")</f>
        <v/>
      </c>
      <c r="AH68" s="13" t="str">
        <f t="array" ref="AH68">IFERROR(INDEX(D68:D76, SMALL(IF(ISNUMBER(SEARCH("JV1",F68:F76)), ROW(F68:F76)-MIN(ROW(F68:F76))+1, ""), ROW() -67 )), "")</f>
        <v/>
      </c>
      <c r="AI68" s="13" t="str">
        <f t="array" ref="AI68">IFERROR(INDEX(E68:E76, SMALL(IF(ISNUMBER(SEARCH("JV1",F68:F76)), ROW(F68:F76)-MIN(ROW(F68:F76))+1, ""), ROW() -67 )), "")</f>
        <v/>
      </c>
      <c r="AJ68" s="13" t="str">
        <f t="array" ref="AJ68">IFERROR(INDEX(B68:B76, SMALL(IF(ISNUMBER(SEARCH("JV2",F68:F76)), ROW(F68:F76)-MIN(ROW(F68:F76))+1, ""), ROW() -67 )), "")</f>
        <v/>
      </c>
      <c r="AK68" s="13" t="str">
        <f t="array" ref="AK68">IFERROR(INDEX(C68:C76, SMALL(IF(ISNUMBER(SEARCH("JV2",F68:F76)), ROW(F68:F76)-MIN(ROW(F68:F76))+1, ""), ROW() -67 )), "")</f>
        <v/>
      </c>
      <c r="AL68" s="13" t="str">
        <f t="array" ref="AL68">IFERROR(INDEX(D68:D76, SMALL(IF(ISNUMBER(SEARCH("JV2",F68:F76)), ROW(F68:F76)-MIN(ROW(F68:F76))+1, ""), ROW() -67 )), "")</f>
        <v/>
      </c>
      <c r="AM68" s="13" t="str">
        <f t="array" ref="AM68">IFERROR(INDEX(E68:E76, SMALL(IF(ISNUMBER(SEARCH("JV2",F68:F76)), ROW(F68:F76)-MIN(ROW(F68:F76))+1, ""), ROW() -67 )), "")</f>
        <v/>
      </c>
    </row>
    <row r="69" spans="2:39" s="13" customFormat="1" ht="15" customHeight="1">
      <c r="B69" s="21" t="s">
        <v>145</v>
      </c>
      <c r="C69" s="1"/>
      <c r="D69" s="22" t="s">
        <v>148</v>
      </c>
      <c r="E69" s="1" t="s">
        <v>149</v>
      </c>
      <c r="F69" s="23" t="s">
        <v>14</v>
      </c>
      <c r="G69" s="24"/>
      <c r="H69" s="25">
        <v>3462</v>
      </c>
      <c r="I69" s="24"/>
      <c r="J69" s="25" t="b">
        <v>0</v>
      </c>
      <c r="K69" s="19"/>
      <c r="L69" s="26"/>
      <c r="M69" s="27"/>
      <c r="AB69" s="13" t="str">
        <f t="array" ref="AB69">IFERROR(INDEX(B68:B76, SMALL(IF("V"=F68:F76, ROW(F68:F76)-MIN(ROW(F68:F76))+1, ""), ROW() -67 )), "")</f>
        <v>Kentucky Wesleyan</v>
      </c>
      <c r="AC69" s="13">
        <f t="array" ref="AC69">IFERROR(INDEX(C68:C76, SMALL(IF("V"=F68:F76, ROW(F68:F76)-MIN(ROW(F68:F76))+1, ""), ROW() -67 )), "")</f>
        <v>0</v>
      </c>
      <c r="AD69" s="13" t="str">
        <f t="array" ref="AD69">IFERROR(INDEX(D68:D76, SMALL(IF("V"=F68:F76, ROW(F68:F76)-MIN(ROW(F68:F76))+1, ""), ROW() -67 )), "")</f>
        <v>19-63574</v>
      </c>
      <c r="AE69" s="13" t="str">
        <f t="array" ref="AE69">IFERROR(INDEX(E68:E76, SMALL(IF("V"=F68:F76, ROW(F68:F76)-MIN(ROW(F68:F76))+1, ""), ROW() -67 )), "")</f>
        <v>Cole Hoehler</v>
      </c>
      <c r="AF69" s="13" t="str">
        <f t="array" ref="AF69">IFERROR(INDEX(B68:B76, SMALL(IF(ISNUMBER(SEARCH("JV1",F68:F76)), ROW(F68:F76)-MIN(ROW(F68:F76))+1, ""), ROW() -67 )), "")</f>
        <v/>
      </c>
      <c r="AG69" s="13" t="str">
        <f t="array" ref="AG69">IFERROR(INDEX(C68:C76, SMALL(IF(ISNUMBER(SEARCH("JV1",F68:F76)), ROW(F68:F76)-MIN(ROW(F68:F76))+1, ""), ROW() -67 )), "")</f>
        <v/>
      </c>
      <c r="AH69" s="13" t="str">
        <f t="array" ref="AH69">IFERROR(INDEX(D68:D76, SMALL(IF(ISNUMBER(SEARCH("JV1",F68:F76)), ROW(F68:F76)-MIN(ROW(F68:F76))+1, ""), ROW() -67 )), "")</f>
        <v/>
      </c>
      <c r="AI69" s="13" t="str">
        <f t="array" ref="AI69">IFERROR(INDEX(E68:E76, SMALL(IF(ISNUMBER(SEARCH("JV1",F68:F76)), ROW(F68:F76)-MIN(ROW(F68:F76))+1, ""), ROW() -67 )), "")</f>
        <v/>
      </c>
      <c r="AJ69" s="13" t="str">
        <f t="array" ref="AJ69">IFERROR(INDEX(B68:B76, SMALL(IF(ISNUMBER(SEARCH("JV2",F68:F76)), ROW(F68:F76)-MIN(ROW(F68:F76))+1, ""), ROW() -67 )), "")</f>
        <v/>
      </c>
      <c r="AK69" s="13" t="str">
        <f t="array" ref="AK69">IFERROR(INDEX(C68:C76, SMALL(IF(ISNUMBER(SEARCH("JV2",F68:F76)), ROW(F68:F76)-MIN(ROW(F68:F76))+1, ""), ROW() -67 )), "")</f>
        <v/>
      </c>
      <c r="AL69" s="13" t="str">
        <f t="array" ref="AL69">IFERROR(INDEX(D68:D76, SMALL(IF(ISNUMBER(SEARCH("JV2",F68:F76)), ROW(F68:F76)-MIN(ROW(F68:F76))+1, ""), ROW() -67 )), "")</f>
        <v/>
      </c>
      <c r="AM69" s="13" t="str">
        <f t="array" ref="AM69">IFERROR(INDEX(E68:E76, SMALL(IF(ISNUMBER(SEARCH("JV2",F68:F76)), ROW(F68:F76)-MIN(ROW(F68:F76))+1, ""), ROW() -67 )), "")</f>
        <v/>
      </c>
    </row>
    <row r="70" spans="2:39" s="13" customFormat="1" ht="15" customHeight="1">
      <c r="B70" s="21" t="s">
        <v>145</v>
      </c>
      <c r="C70" s="1"/>
      <c r="D70" s="22" t="s">
        <v>150</v>
      </c>
      <c r="E70" s="1" t="s">
        <v>151</v>
      </c>
      <c r="F70" s="23" t="s">
        <v>14</v>
      </c>
      <c r="G70" s="24"/>
      <c r="H70" s="25">
        <v>3462</v>
      </c>
      <c r="I70" s="24"/>
      <c r="J70" s="25" t="b">
        <v>0</v>
      </c>
      <c r="K70" s="19"/>
      <c r="L70" s="26"/>
      <c r="M70" s="27"/>
      <c r="AB70" s="13" t="str">
        <f t="array" ref="AB70">IFERROR(INDEX(B68:B76, SMALL(IF("V"=F68:F76, ROW(F68:F76)-MIN(ROW(F68:F76))+1, ""), ROW() -67 )), "")</f>
        <v>Kentucky Wesleyan</v>
      </c>
      <c r="AC70" s="13">
        <f t="array" ref="AC70">IFERROR(INDEX(C68:C76, SMALL(IF("V"=F68:F76, ROW(F68:F76)-MIN(ROW(F68:F76))+1, ""), ROW() -67 )), "")</f>
        <v>0</v>
      </c>
      <c r="AD70" s="13" t="str">
        <f t="array" ref="AD70">IFERROR(INDEX(D68:D76, SMALL(IF("V"=F68:F76, ROW(F68:F76)-MIN(ROW(F68:F76))+1, ""), ROW() -67 )), "")</f>
        <v>15-145728</v>
      </c>
      <c r="AE70" s="13" t="str">
        <f t="array" ref="AE70">IFERROR(INDEX(E68:E76, SMALL(IF("V"=F68:F76, ROW(F68:F76)-MIN(ROW(F68:F76))+1, ""), ROW() -67 )), "")</f>
        <v>Dalton Karstens</v>
      </c>
      <c r="AF70" s="13" t="str">
        <f t="array" ref="AF70">IFERROR(INDEX(B68:B76, SMALL(IF(ISNUMBER(SEARCH("JV1",F68:F76)), ROW(F68:F76)-MIN(ROW(F68:F76))+1, ""), ROW() -67 )), "")</f>
        <v/>
      </c>
      <c r="AG70" s="13" t="str">
        <f t="array" ref="AG70">IFERROR(INDEX(C68:C76, SMALL(IF(ISNUMBER(SEARCH("JV1",F68:F76)), ROW(F68:F76)-MIN(ROW(F68:F76))+1, ""), ROW() -67 )), "")</f>
        <v/>
      </c>
      <c r="AH70" s="13" t="str">
        <f t="array" ref="AH70">IFERROR(INDEX(D68:D76, SMALL(IF(ISNUMBER(SEARCH("JV1",F68:F76)), ROW(F68:F76)-MIN(ROW(F68:F76))+1, ""), ROW() -67 )), "")</f>
        <v/>
      </c>
      <c r="AI70" s="13" t="str">
        <f t="array" ref="AI70">IFERROR(INDEX(E68:E76, SMALL(IF(ISNUMBER(SEARCH("JV1",F68:F76)), ROW(F68:F76)-MIN(ROW(F68:F76))+1, ""), ROW() -67 )), "")</f>
        <v/>
      </c>
      <c r="AJ70" s="13" t="str">
        <f t="array" ref="AJ70">IFERROR(INDEX(B68:B76, SMALL(IF(ISNUMBER(SEARCH("JV2",F68:F76)), ROW(F68:F76)-MIN(ROW(F68:F76))+1, ""), ROW() -67 )), "")</f>
        <v/>
      </c>
      <c r="AK70" s="13" t="str">
        <f t="array" ref="AK70">IFERROR(INDEX(C68:C76, SMALL(IF(ISNUMBER(SEARCH("JV2",F68:F76)), ROW(F68:F76)-MIN(ROW(F68:F76))+1, ""), ROW() -67 )), "")</f>
        <v/>
      </c>
      <c r="AL70" s="13" t="str">
        <f t="array" ref="AL70">IFERROR(INDEX(D68:D76, SMALL(IF(ISNUMBER(SEARCH("JV2",F68:F76)), ROW(F68:F76)-MIN(ROW(F68:F76))+1, ""), ROW() -67 )), "")</f>
        <v/>
      </c>
      <c r="AM70" s="13" t="str">
        <f t="array" ref="AM70">IFERROR(INDEX(E68:E76, SMALL(IF(ISNUMBER(SEARCH("JV2",F68:F76)), ROW(F68:F76)-MIN(ROW(F68:F76))+1, ""), ROW() -67 )), "")</f>
        <v/>
      </c>
    </row>
    <row r="71" spans="2:39" s="13" customFormat="1" ht="15" customHeight="1">
      <c r="B71" s="21" t="s">
        <v>145</v>
      </c>
      <c r="C71" s="1"/>
      <c r="D71" s="22" t="s">
        <v>152</v>
      </c>
      <c r="E71" s="1" t="s">
        <v>153</v>
      </c>
      <c r="F71" s="23" t="s">
        <v>14</v>
      </c>
      <c r="G71" s="24"/>
      <c r="H71" s="25">
        <v>3462</v>
      </c>
      <c r="I71" s="24"/>
      <c r="J71" s="25" t="b">
        <v>0</v>
      </c>
      <c r="K71" s="19"/>
      <c r="L71" s="26"/>
      <c r="M71" s="27"/>
      <c r="AB71" s="13" t="str">
        <f t="array" ref="AB71">IFERROR(INDEX(B68:B76, SMALL(IF("V"=F68:F76, ROW(F68:F76)-MIN(ROW(F68:F76))+1, ""), ROW() -67 )), "")</f>
        <v>Kentucky Wesleyan</v>
      </c>
      <c r="AC71" s="13">
        <f t="array" ref="AC71">IFERROR(INDEX(C68:C76, SMALL(IF("V"=F68:F76, ROW(F68:F76)-MIN(ROW(F68:F76))+1, ""), ROW() -67 )), "")</f>
        <v>0</v>
      </c>
      <c r="AD71" s="13" t="str">
        <f t="array" ref="AD71">IFERROR(INDEX(D68:D76, SMALL(IF("V"=F68:F76, ROW(F68:F76)-MIN(ROW(F68:F76))+1, ""), ROW() -67 )), "")</f>
        <v>11-45217</v>
      </c>
      <c r="AE71" s="13" t="str">
        <f t="array" ref="AE71">IFERROR(INDEX(E68:E76, SMALL(IF("V"=F68:F76, ROW(F68:F76)-MIN(ROW(F68:F76))+1, ""), ROW() -67 )), "")</f>
        <v>Evan Decker</v>
      </c>
      <c r="AF71" s="13" t="str">
        <f t="array" ref="AF71">IFERROR(INDEX(B68:B76, SMALL(IF(ISNUMBER(SEARCH("JV1",F68:F76)), ROW(F68:F76)-MIN(ROW(F68:F76))+1, ""), ROW() -67 )), "")</f>
        <v/>
      </c>
      <c r="AG71" s="13" t="str">
        <f t="array" ref="AG71">IFERROR(INDEX(C68:C76, SMALL(IF(ISNUMBER(SEARCH("JV1",F68:F76)), ROW(F68:F76)-MIN(ROW(F68:F76))+1, ""), ROW() -67 )), "")</f>
        <v/>
      </c>
      <c r="AH71" s="13" t="str">
        <f t="array" ref="AH71">IFERROR(INDEX(D68:D76, SMALL(IF(ISNUMBER(SEARCH("JV1",F68:F76)), ROW(F68:F76)-MIN(ROW(F68:F76))+1, ""), ROW() -67 )), "")</f>
        <v/>
      </c>
      <c r="AI71" s="13" t="str">
        <f t="array" ref="AI71">IFERROR(INDEX(E68:E76, SMALL(IF(ISNUMBER(SEARCH("JV1",F68:F76)), ROW(F68:F76)-MIN(ROW(F68:F76))+1, ""), ROW() -67 )), "")</f>
        <v/>
      </c>
      <c r="AJ71" s="13" t="str">
        <f t="array" ref="AJ71">IFERROR(INDEX(B68:B76, SMALL(IF(ISNUMBER(SEARCH("JV2",F68:F76)), ROW(F68:F76)-MIN(ROW(F68:F76))+1, ""), ROW() -67 )), "")</f>
        <v/>
      </c>
      <c r="AK71" s="13" t="str">
        <f t="array" ref="AK71">IFERROR(INDEX(C68:C76, SMALL(IF(ISNUMBER(SEARCH("JV2",F68:F76)), ROW(F68:F76)-MIN(ROW(F68:F76))+1, ""), ROW() -67 )), "")</f>
        <v/>
      </c>
      <c r="AL71" s="13" t="str">
        <f t="array" ref="AL71">IFERROR(INDEX(D68:D76, SMALL(IF(ISNUMBER(SEARCH("JV2",F68:F76)), ROW(F68:F76)-MIN(ROW(F68:F76))+1, ""), ROW() -67 )), "")</f>
        <v/>
      </c>
      <c r="AM71" s="13" t="str">
        <f t="array" ref="AM71">IFERROR(INDEX(E68:E76, SMALL(IF(ISNUMBER(SEARCH("JV2",F68:F76)), ROW(F68:F76)-MIN(ROW(F68:F76))+1, ""), ROW() -67 )), "")</f>
        <v/>
      </c>
    </row>
    <row r="72" spans="2:39" s="13" customFormat="1" ht="15" customHeight="1">
      <c r="B72" s="21" t="s">
        <v>145</v>
      </c>
      <c r="C72" s="1"/>
      <c r="D72" s="22" t="s">
        <v>154</v>
      </c>
      <c r="E72" s="1" t="s">
        <v>155</v>
      </c>
      <c r="F72" s="23" t="s">
        <v>14</v>
      </c>
      <c r="G72" s="24"/>
      <c r="H72" s="25">
        <v>3462</v>
      </c>
      <c r="I72" s="24"/>
      <c r="J72" s="25" t="b">
        <v>0</v>
      </c>
      <c r="K72" s="19"/>
      <c r="L72" s="26"/>
      <c r="M72" s="27"/>
      <c r="AB72" s="13" t="str">
        <f t="array" ref="AB72">IFERROR(INDEX(B68:B76, SMALL(IF("V"=F68:F76, ROW(F68:F76)-MIN(ROW(F68:F76))+1, ""), ROW() -67 )), "")</f>
        <v>Kentucky Wesleyan</v>
      </c>
      <c r="AC72" s="13">
        <f t="array" ref="AC72">IFERROR(INDEX(C68:C76, SMALL(IF("V"=F68:F76, ROW(F68:F76)-MIN(ROW(F68:F76))+1, ""), ROW() -67 )), "")</f>
        <v>0</v>
      </c>
      <c r="AD72" s="13" t="str">
        <f t="array" ref="AD72">IFERROR(INDEX(D68:D76, SMALL(IF("V"=F68:F76, ROW(F68:F76)-MIN(ROW(F68:F76))+1, ""), ROW() -67 )), "")</f>
        <v>5914-7547</v>
      </c>
      <c r="AE72" s="13" t="str">
        <f t="array" ref="AE72">IFERROR(INDEX(E68:E76, SMALL(IF("V"=F68:F76, ROW(F68:F76)-MIN(ROW(F68:F76))+1, ""), ROW() -67 )), "")</f>
        <v>George (Trey) Ravens</v>
      </c>
      <c r="AF72" s="13" t="str">
        <f t="array" ref="AF72">IFERROR(INDEX(B68:B76, SMALL(IF(ISNUMBER(SEARCH("JV1",F68:F76)), ROW(F68:F76)-MIN(ROW(F68:F76))+1, ""), ROW() -67 )), "")</f>
        <v/>
      </c>
      <c r="AG72" s="13" t="str">
        <f t="array" ref="AG72">IFERROR(INDEX(C68:C76, SMALL(IF(ISNUMBER(SEARCH("JV1",F68:F76)), ROW(F68:F76)-MIN(ROW(F68:F76))+1, ""), ROW() -67 )), "")</f>
        <v/>
      </c>
      <c r="AH72" s="13" t="str">
        <f t="array" ref="AH72">IFERROR(INDEX(D68:D76, SMALL(IF(ISNUMBER(SEARCH("JV1",F68:F76)), ROW(F68:F76)-MIN(ROW(F68:F76))+1, ""), ROW() -67 )), "")</f>
        <v/>
      </c>
      <c r="AI72" s="13" t="str">
        <f t="array" ref="AI72">IFERROR(INDEX(E68:E76, SMALL(IF(ISNUMBER(SEARCH("JV1",F68:F76)), ROW(F68:F76)-MIN(ROW(F68:F76))+1, ""), ROW() -67 )), "")</f>
        <v/>
      </c>
      <c r="AJ72" s="13" t="str">
        <f t="array" ref="AJ72">IFERROR(INDEX(B68:B76, SMALL(IF(ISNUMBER(SEARCH("JV2",F68:F76)), ROW(F68:F76)-MIN(ROW(F68:F76))+1, ""), ROW() -67 )), "")</f>
        <v/>
      </c>
      <c r="AK72" s="13" t="str">
        <f t="array" ref="AK72">IFERROR(INDEX(C68:C76, SMALL(IF(ISNUMBER(SEARCH("JV2",F68:F76)), ROW(F68:F76)-MIN(ROW(F68:F76))+1, ""), ROW() -67 )), "")</f>
        <v/>
      </c>
      <c r="AL72" s="13" t="str">
        <f t="array" ref="AL72">IFERROR(INDEX(D68:D76, SMALL(IF(ISNUMBER(SEARCH("JV2",F68:F76)), ROW(F68:F76)-MIN(ROW(F68:F76))+1, ""), ROW() -67 )), "")</f>
        <v/>
      </c>
      <c r="AM72" s="13" t="str">
        <f t="array" ref="AM72">IFERROR(INDEX(E68:E76, SMALL(IF(ISNUMBER(SEARCH("JV2",F68:F76)), ROW(F68:F76)-MIN(ROW(F68:F76))+1, ""), ROW() -67 )), "")</f>
        <v/>
      </c>
    </row>
    <row r="73" spans="2:39" s="13" customFormat="1" ht="15" customHeight="1">
      <c r="B73" s="21" t="s">
        <v>145</v>
      </c>
      <c r="C73" s="1"/>
      <c r="D73" s="22" t="s">
        <v>156</v>
      </c>
      <c r="E73" s="1" t="s">
        <v>157</v>
      </c>
      <c r="F73" s="23" t="s">
        <v>30</v>
      </c>
      <c r="G73" s="24"/>
      <c r="H73" s="25">
        <v>3462</v>
      </c>
      <c r="I73" s="24"/>
      <c r="J73" s="25" t="b">
        <v>0</v>
      </c>
      <c r="K73" s="19"/>
      <c r="L73" s="26"/>
      <c r="M73" s="27"/>
      <c r="AB73" s="13" t="str">
        <f t="array" ref="AB73">IFERROR(INDEX(B68:B76, SMALL(IF("V"=F68:F76, ROW(F68:F76)-MIN(ROW(F68:F76))+1, ""), ROW() -67 )), "")</f>
        <v>Kentucky Wesleyan</v>
      </c>
      <c r="AC73" s="13">
        <f t="array" ref="AC73">IFERROR(INDEX(C68:C76, SMALL(IF("V"=F68:F76, ROW(F68:F76)-MIN(ROW(F68:F76))+1, ""), ROW() -67 )), "")</f>
        <v>0</v>
      </c>
      <c r="AD73" s="13" t="str">
        <f t="array" ref="AD73">IFERROR(INDEX(D68:D76, SMALL(IF("V"=F68:F76, ROW(F68:F76)-MIN(ROW(F68:F76))+1, ""), ROW() -67 )), "")</f>
        <v>11-327794</v>
      </c>
      <c r="AE73" s="13" t="str">
        <f t="array" ref="AE73">IFERROR(INDEX(E68:E76, SMALL(IF("V"=F68:F76, ROW(F68:F76)-MIN(ROW(F68:F76))+1, ""), ROW() -67 )), "")</f>
        <v>Kelton Boyland</v>
      </c>
      <c r="AF73" s="13" t="str">
        <f t="array" ref="AF73">IFERROR(INDEX(B68:B76, SMALL(IF(ISNUMBER(SEARCH("JV1",F68:F76)), ROW(F68:F76)-MIN(ROW(F68:F76))+1, ""), ROW() -67 )), "")</f>
        <v/>
      </c>
      <c r="AG73" s="13" t="str">
        <f t="array" ref="AG73">IFERROR(INDEX(C68:C76, SMALL(IF(ISNUMBER(SEARCH("JV1",F68:F76)), ROW(F68:F76)-MIN(ROW(F68:F76))+1, ""), ROW() -67 )), "")</f>
        <v/>
      </c>
      <c r="AH73" s="13" t="str">
        <f t="array" ref="AH73">IFERROR(INDEX(D68:D76, SMALL(IF(ISNUMBER(SEARCH("JV1",F68:F76)), ROW(F68:F76)-MIN(ROW(F68:F76))+1, ""), ROW() -67 )), "")</f>
        <v/>
      </c>
      <c r="AI73" s="13" t="str">
        <f t="array" ref="AI73">IFERROR(INDEX(E68:E76, SMALL(IF(ISNUMBER(SEARCH("JV1",F68:F76)), ROW(F68:F76)-MIN(ROW(F68:F76))+1, ""), ROW() -67 )), "")</f>
        <v/>
      </c>
      <c r="AJ73" s="13" t="str">
        <f t="array" ref="AJ73">IFERROR(INDEX(B68:B76, SMALL(IF(ISNUMBER(SEARCH("JV2",F68:F76)), ROW(F68:F76)-MIN(ROW(F68:F76))+1, ""), ROW() -67 )), "")</f>
        <v/>
      </c>
      <c r="AK73" s="13" t="str">
        <f t="array" ref="AK73">IFERROR(INDEX(C68:C76, SMALL(IF(ISNUMBER(SEARCH("JV2",F68:F76)), ROW(F68:F76)-MIN(ROW(F68:F76))+1, ""), ROW() -67 )), "")</f>
        <v/>
      </c>
      <c r="AL73" s="13" t="str">
        <f t="array" ref="AL73">IFERROR(INDEX(D68:D76, SMALL(IF(ISNUMBER(SEARCH("JV2",F68:F76)), ROW(F68:F76)-MIN(ROW(F68:F76))+1, ""), ROW() -67 )), "")</f>
        <v/>
      </c>
      <c r="AM73" s="13" t="str">
        <f t="array" ref="AM73">IFERROR(INDEX(E68:E76, SMALL(IF(ISNUMBER(SEARCH("JV2",F68:F76)), ROW(F68:F76)-MIN(ROW(F68:F76))+1, ""), ROW() -67 )), "")</f>
        <v/>
      </c>
    </row>
    <row r="74" spans="2:39" s="13" customFormat="1" ht="15" customHeight="1">
      <c r="B74" s="21" t="s">
        <v>145</v>
      </c>
      <c r="C74" s="1"/>
      <c r="D74" s="22" t="s">
        <v>158</v>
      </c>
      <c r="E74" s="1" t="s">
        <v>159</v>
      </c>
      <c r="F74" s="23" t="s">
        <v>14</v>
      </c>
      <c r="G74" s="24"/>
      <c r="H74" s="25">
        <v>3462</v>
      </c>
      <c r="I74" s="24"/>
      <c r="J74" s="25" t="b">
        <v>0</v>
      </c>
      <c r="K74" s="19"/>
      <c r="L74" s="26"/>
      <c r="M74" s="27"/>
      <c r="AB74" s="13" t="str">
        <f t="array" ref="AB74">IFERROR(INDEX(B68:B76, SMALL(IF("V"=F68:F76, ROW(F68:F76)-MIN(ROW(F68:F76))+1, ""), ROW() -67 )), "")</f>
        <v>Kentucky Wesleyan</v>
      </c>
      <c r="AC74" s="13">
        <f t="array" ref="AC74">IFERROR(INDEX(C68:C76, SMALL(IF("V"=F68:F76, ROW(F68:F76)-MIN(ROW(F68:F76))+1, ""), ROW() -67 )), "")</f>
        <v>0</v>
      </c>
      <c r="AD74" s="13" t="str">
        <f t="array" ref="AD74">IFERROR(INDEX(D68:D76, SMALL(IF("V"=F68:F76, ROW(F68:F76)-MIN(ROW(F68:F76))+1, ""), ROW() -67 )), "")</f>
        <v>6455-5764</v>
      </c>
      <c r="AE74" s="13" t="str">
        <f t="array" ref="AE74">IFERROR(INDEX(E68:E76, SMALL(IF("V"=F68:F76, ROW(F68:F76)-MIN(ROW(F68:F76))+1, ""), ROW() -67 )), "")</f>
        <v>Seth Koloski</v>
      </c>
      <c r="AF74" s="13" t="str">
        <f t="array" ref="AF74">IFERROR(INDEX(B68:B76, SMALL(IF(ISNUMBER(SEARCH("JV1",F68:F76)), ROW(F68:F76)-MIN(ROW(F68:F76))+1, ""), ROW() -67 )), "")</f>
        <v/>
      </c>
      <c r="AG74" s="13" t="str">
        <f t="array" ref="AG74">IFERROR(INDEX(C68:C76, SMALL(IF(ISNUMBER(SEARCH("JV1",F68:F76)), ROW(F68:F76)-MIN(ROW(F68:F76))+1, ""), ROW() -67 )), "")</f>
        <v/>
      </c>
      <c r="AH74" s="13" t="str">
        <f t="array" ref="AH74">IFERROR(INDEX(D68:D76, SMALL(IF(ISNUMBER(SEARCH("JV1",F68:F76)), ROW(F68:F76)-MIN(ROW(F68:F76))+1, ""), ROW() -67 )), "")</f>
        <v/>
      </c>
      <c r="AI74" s="13" t="str">
        <f t="array" ref="AI74">IFERROR(INDEX(E68:E76, SMALL(IF(ISNUMBER(SEARCH("JV1",F68:F76)), ROW(F68:F76)-MIN(ROW(F68:F76))+1, ""), ROW() -67 )), "")</f>
        <v/>
      </c>
      <c r="AJ74" s="13" t="str">
        <f t="array" ref="AJ74">IFERROR(INDEX(B68:B76, SMALL(IF(ISNUMBER(SEARCH("JV2",F68:F76)), ROW(F68:F76)-MIN(ROW(F68:F76))+1, ""), ROW() -67 )), "")</f>
        <v/>
      </c>
      <c r="AK74" s="13" t="str">
        <f t="array" ref="AK74">IFERROR(INDEX(C68:C76, SMALL(IF(ISNUMBER(SEARCH("JV2",F68:F76)), ROW(F68:F76)-MIN(ROW(F68:F76))+1, ""), ROW() -67 )), "")</f>
        <v/>
      </c>
      <c r="AL74" s="13" t="str">
        <f t="array" ref="AL74">IFERROR(INDEX(D68:D76, SMALL(IF(ISNUMBER(SEARCH("JV2",F68:F76)), ROW(F68:F76)-MIN(ROW(F68:F76))+1, ""), ROW() -67 )), "")</f>
        <v/>
      </c>
      <c r="AM74" s="13" t="str">
        <f t="array" ref="AM74">IFERROR(INDEX(E68:E76, SMALL(IF(ISNUMBER(SEARCH("JV2",F68:F76)), ROW(F68:F76)-MIN(ROW(F68:F76))+1, ""), ROW() -67 )), "")</f>
        <v/>
      </c>
    </row>
    <row r="75" spans="2:39" s="13" customFormat="1" ht="15" customHeight="1">
      <c r="B75" s="21" t="s">
        <v>145</v>
      </c>
      <c r="C75" s="1"/>
      <c r="D75" s="22" t="s">
        <v>160</v>
      </c>
      <c r="E75" s="1" t="s">
        <v>161</v>
      </c>
      <c r="F75" s="23" t="s">
        <v>14</v>
      </c>
      <c r="G75" s="24"/>
      <c r="H75" s="25">
        <v>3462</v>
      </c>
      <c r="I75" s="24"/>
      <c r="J75" s="25" t="b">
        <v>0</v>
      </c>
      <c r="K75" s="19"/>
      <c r="L75" s="26"/>
      <c r="M75" s="27"/>
      <c r="AB75" s="13" t="str">
        <f t="array" ref="AB75">IFERROR(INDEX(B68:B76, SMALL(IF("V"=F68:F76, ROW(F68:F76)-MIN(ROW(F68:F76))+1, ""), ROW() -67 )), "")</f>
        <v>Kentucky Wesleyan</v>
      </c>
      <c r="AC75" s="13">
        <f t="array" ref="AC75">IFERROR(INDEX(C68:C76, SMALL(IF("V"=F68:F76, ROW(F68:F76)-MIN(ROW(F68:F76))+1, ""), ROW() -67 )), "")</f>
        <v>0</v>
      </c>
      <c r="AD75" s="13" t="str">
        <f t="array" ref="AD75">IFERROR(INDEX(D68:D76, SMALL(IF("V"=F68:F76, ROW(F68:F76)-MIN(ROW(F68:F76))+1, ""), ROW() -67 )), "")</f>
        <v>11-380457</v>
      </c>
      <c r="AE75" s="13" t="str">
        <f t="array" ref="AE75">IFERROR(INDEX(E68:E76, SMALL(IF("V"=F68:F76, ROW(F68:F76)-MIN(ROW(F68:F76))+1, ""), ROW() -67 )), "")</f>
        <v>Trent Stacy</v>
      </c>
      <c r="AF75" s="13" t="str">
        <f t="array" ref="AF75">IFERROR(INDEX(B68:B76, SMALL(IF(ISNUMBER(SEARCH("JV1",F68:F76)), ROW(F68:F76)-MIN(ROW(F68:F76))+1, ""), ROW() -67 )), "")</f>
        <v/>
      </c>
      <c r="AG75" s="13" t="str">
        <f t="array" ref="AG75">IFERROR(INDEX(C68:C76, SMALL(IF(ISNUMBER(SEARCH("JV1",F68:F76)), ROW(F68:F76)-MIN(ROW(F68:F76))+1, ""), ROW() -67 )), "")</f>
        <v/>
      </c>
      <c r="AH75" s="13" t="str">
        <f t="array" ref="AH75">IFERROR(INDEX(D68:D76, SMALL(IF(ISNUMBER(SEARCH("JV1",F68:F76)), ROW(F68:F76)-MIN(ROW(F68:F76))+1, ""), ROW() -67 )), "")</f>
        <v/>
      </c>
      <c r="AI75" s="13" t="str">
        <f t="array" ref="AI75">IFERROR(INDEX(E68:E76, SMALL(IF(ISNUMBER(SEARCH("JV1",F68:F76)), ROW(F68:F76)-MIN(ROW(F68:F76))+1, ""), ROW() -67 )), "")</f>
        <v/>
      </c>
      <c r="AJ75" s="13" t="str">
        <f t="array" ref="AJ75">IFERROR(INDEX(B68:B76, SMALL(IF(ISNUMBER(SEARCH("JV2",F68:F76)), ROW(F68:F76)-MIN(ROW(F68:F76))+1, ""), ROW() -67 )), "")</f>
        <v/>
      </c>
      <c r="AK75" s="13" t="str">
        <f t="array" ref="AK75">IFERROR(INDEX(C68:C76, SMALL(IF(ISNUMBER(SEARCH("JV2",F68:F76)), ROW(F68:F76)-MIN(ROW(F68:F76))+1, ""), ROW() -67 )), "")</f>
        <v/>
      </c>
      <c r="AL75" s="13" t="str">
        <f t="array" ref="AL75">IFERROR(INDEX(D68:D76, SMALL(IF(ISNUMBER(SEARCH("JV2",F68:F76)), ROW(F68:F76)-MIN(ROW(F68:F76))+1, ""), ROW() -67 )), "")</f>
        <v/>
      </c>
      <c r="AM75" s="13" t="str">
        <f t="array" ref="AM75">IFERROR(INDEX(E68:E76, SMALL(IF(ISNUMBER(SEARCH("JV2",F68:F76)), ROW(F68:F76)-MIN(ROW(F68:F76))+1, ""), ROW() -67 )), "")</f>
        <v/>
      </c>
    </row>
    <row r="76" spans="2:39" s="13" customFormat="1" ht="15" customHeight="1">
      <c r="B76" s="21" t="s">
        <v>145</v>
      </c>
      <c r="C76" s="1"/>
      <c r="D76" s="22" t="s">
        <v>162</v>
      </c>
      <c r="E76" s="1" t="s">
        <v>163</v>
      </c>
      <c r="F76" s="23" t="s">
        <v>14</v>
      </c>
      <c r="G76" s="24"/>
      <c r="H76" s="25">
        <v>3462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164</v>
      </c>
      <c r="C77" s="1"/>
      <c r="D77" s="22" t="s">
        <v>165</v>
      </c>
      <c r="E77" s="1" t="s">
        <v>166</v>
      </c>
      <c r="F77" s="23" t="s">
        <v>30</v>
      </c>
      <c r="G77" s="24"/>
      <c r="H77" s="25">
        <v>4393</v>
      </c>
      <c r="I77" s="24"/>
      <c r="J77" s="25" t="b">
        <v>0</v>
      </c>
      <c r="K77" s="19"/>
      <c r="L77" s="26"/>
      <c r="M77" s="27"/>
      <c r="AB77" s="13" t="str">
        <f t="array" ref="AB77">IFERROR(INDEX(B77:B88, SMALL(IF("V"=F77:F88, ROW(F77:F88)-MIN(ROW(F77:F88))+1, ""), ROW() -76 )), "")</f>
        <v/>
      </c>
      <c r="AC77" s="13" t="str">
        <f t="array" ref="AC77">IFERROR(INDEX(C77:C88, SMALL(IF("V"=F77:F88, ROW(F77:F88)-MIN(ROW(F77:F88))+1, ""), ROW() -76 )), "")</f>
        <v/>
      </c>
      <c r="AD77" s="13" t="str">
        <f t="array" ref="AD77">IFERROR(INDEX(D77:D88, SMALL(IF("V"=F77:F88, ROW(F77:F88)-MIN(ROW(F77:F88))+1, ""), ROW() -76 )), "")</f>
        <v/>
      </c>
      <c r="AE77" s="13" t="str">
        <f t="array" ref="AE77">IFERROR(INDEX(E77:E88, SMALL(IF("V"=F77:F88, ROW(F77:F88)-MIN(ROW(F77:F88))+1, ""), ROW() -76 )), "")</f>
        <v/>
      </c>
      <c r="AF77" s="13" t="str">
        <f t="array" ref="AF77">IFERROR(INDEX(B77:B88, SMALL(IF(ISNUMBER(SEARCH("JV1",F77:F88)), ROW(F77:F88)-MIN(ROW(F77:F88))+1, ""), ROW() -76 )), "")</f>
        <v/>
      </c>
      <c r="AG77" s="13" t="str">
        <f t="array" ref="AG77">IFERROR(INDEX(C77:C88, SMALL(IF(ISNUMBER(SEARCH("JV1",F77:F88)), ROW(F77:F88)-MIN(ROW(F77:F88))+1, ""), ROW() -76 )), "")</f>
        <v/>
      </c>
      <c r="AH77" s="13" t="str">
        <f t="array" ref="AH77">IFERROR(INDEX(D77:D88, SMALL(IF(ISNUMBER(SEARCH("JV1",F77:F88)), ROW(F77:F88)-MIN(ROW(F77:F88))+1, ""), ROW() -76 )), "")</f>
        <v/>
      </c>
      <c r="AI77" s="13" t="str">
        <f t="array" ref="AI77">IFERROR(INDEX(E77:E88, SMALL(IF(ISNUMBER(SEARCH("JV1",F77:F88)), ROW(F77:F88)-MIN(ROW(F77:F88))+1, ""), ROW() -76 )), "")</f>
        <v/>
      </c>
      <c r="AJ77" s="13" t="str">
        <f t="array" ref="AJ77">IFERROR(INDEX(B77:B88, SMALL(IF(ISNUMBER(SEARCH("JV2",F77:F88)), ROW(F77:F88)-MIN(ROW(F77:F88))+1, ""), ROW() -76 )), "")</f>
        <v/>
      </c>
      <c r="AK77" s="13" t="str">
        <f t="array" ref="AK77">IFERROR(INDEX(C77:C88, SMALL(IF(ISNUMBER(SEARCH("JV2",F77:F88)), ROW(F77:F88)-MIN(ROW(F77:F88))+1, ""), ROW() -76 )), "")</f>
        <v/>
      </c>
      <c r="AL77" s="13" t="str">
        <f t="array" ref="AL77">IFERROR(INDEX(D77:D88, SMALL(IF(ISNUMBER(SEARCH("JV2",F77:F88)), ROW(F77:F88)-MIN(ROW(F77:F88))+1, ""), ROW() -76 )), "")</f>
        <v/>
      </c>
      <c r="AM77" s="13" t="str">
        <f t="array" ref="AM77">IFERROR(INDEX(E77:E88, SMALL(IF(ISNUMBER(SEARCH("JV2",F77:F88)), ROW(F77:F88)-MIN(ROW(F77:F88))+1, ""), ROW() -76 )), "")</f>
        <v/>
      </c>
    </row>
    <row r="78" spans="2:39" s="13" customFormat="1" ht="15" customHeight="1">
      <c r="B78" s="21" t="s">
        <v>164</v>
      </c>
      <c r="C78" s="1"/>
      <c r="D78" s="22" t="s">
        <v>167</v>
      </c>
      <c r="E78" s="1" t="s">
        <v>168</v>
      </c>
      <c r="F78" s="23" t="s">
        <v>30</v>
      </c>
      <c r="G78" s="24"/>
      <c r="H78" s="25">
        <v>4393</v>
      </c>
      <c r="I78" s="24"/>
      <c r="J78" s="25" t="b">
        <v>0</v>
      </c>
      <c r="K78" s="19"/>
      <c r="L78" s="26"/>
      <c r="M78" s="27"/>
      <c r="AB78" s="13" t="str">
        <f t="array" ref="AB78">IFERROR(INDEX(B77:B88, SMALL(IF("V"=F77:F88, ROW(F77:F88)-MIN(ROW(F77:F88))+1, ""), ROW() -76 )), "")</f>
        <v/>
      </c>
      <c r="AC78" s="13" t="str">
        <f t="array" ref="AC78">IFERROR(INDEX(C77:C88, SMALL(IF("V"=F77:F88, ROW(F77:F88)-MIN(ROW(F77:F88))+1, ""), ROW() -76 )), "")</f>
        <v/>
      </c>
      <c r="AD78" s="13" t="str">
        <f t="array" ref="AD78">IFERROR(INDEX(D77:D88, SMALL(IF("V"=F77:F88, ROW(F77:F88)-MIN(ROW(F77:F88))+1, ""), ROW() -76 )), "")</f>
        <v/>
      </c>
      <c r="AE78" s="13" t="str">
        <f t="array" ref="AE78">IFERROR(INDEX(E77:E88, SMALL(IF("V"=F77:F88, ROW(F77:F88)-MIN(ROW(F77:F88))+1, ""), ROW() -76 )), "")</f>
        <v/>
      </c>
      <c r="AF78" s="13" t="str">
        <f t="array" ref="AF78">IFERROR(INDEX(B77:B88, SMALL(IF(ISNUMBER(SEARCH("JV1",F77:F88)), ROW(F77:F88)-MIN(ROW(F77:F88))+1, ""), ROW() -76 )), "")</f>
        <v/>
      </c>
      <c r="AG78" s="13" t="str">
        <f t="array" ref="AG78">IFERROR(INDEX(C77:C88, SMALL(IF(ISNUMBER(SEARCH("JV1",F77:F88)), ROW(F77:F88)-MIN(ROW(F77:F88))+1, ""), ROW() -76 )), "")</f>
        <v/>
      </c>
      <c r="AH78" s="13" t="str">
        <f t="array" ref="AH78">IFERROR(INDEX(D77:D88, SMALL(IF(ISNUMBER(SEARCH("JV1",F77:F88)), ROW(F77:F88)-MIN(ROW(F77:F88))+1, ""), ROW() -76 )), "")</f>
        <v/>
      </c>
      <c r="AI78" s="13" t="str">
        <f t="array" ref="AI78">IFERROR(INDEX(E77:E88, SMALL(IF(ISNUMBER(SEARCH("JV1",F77:F88)), ROW(F77:F88)-MIN(ROW(F77:F88))+1, ""), ROW() -76 )), "")</f>
        <v/>
      </c>
      <c r="AJ78" s="13" t="str">
        <f t="array" ref="AJ78">IFERROR(INDEX(B77:B88, SMALL(IF(ISNUMBER(SEARCH("JV2",F77:F88)), ROW(F77:F88)-MIN(ROW(F77:F88))+1, ""), ROW() -76 )), "")</f>
        <v/>
      </c>
      <c r="AK78" s="13" t="str">
        <f t="array" ref="AK78">IFERROR(INDEX(C77:C88, SMALL(IF(ISNUMBER(SEARCH("JV2",F77:F88)), ROW(F77:F88)-MIN(ROW(F77:F88))+1, ""), ROW() -76 )), "")</f>
        <v/>
      </c>
      <c r="AL78" s="13" t="str">
        <f t="array" ref="AL78">IFERROR(INDEX(D77:D88, SMALL(IF(ISNUMBER(SEARCH("JV2",F77:F88)), ROW(F77:F88)-MIN(ROW(F77:F88))+1, ""), ROW() -76 )), "")</f>
        <v/>
      </c>
      <c r="AM78" s="13" t="str">
        <f t="array" ref="AM78">IFERROR(INDEX(E77:E88, SMALL(IF(ISNUMBER(SEARCH("JV2",F77:F88)), ROW(F77:F88)-MIN(ROW(F77:F88))+1, ""), ROW() -76 )), "")</f>
        <v/>
      </c>
    </row>
    <row r="79" spans="2:39" s="13" customFormat="1" ht="15" customHeight="1">
      <c r="B79" s="21" t="s">
        <v>164</v>
      </c>
      <c r="C79" s="1"/>
      <c r="D79" s="22" t="s">
        <v>169</v>
      </c>
      <c r="E79" s="1" t="s">
        <v>170</v>
      </c>
      <c r="F79" s="23" t="s">
        <v>30</v>
      </c>
      <c r="G79" s="24"/>
      <c r="H79" s="25">
        <v>4393</v>
      </c>
      <c r="I79" s="24"/>
      <c r="J79" s="25" t="b">
        <v>0</v>
      </c>
      <c r="K79" s="19"/>
      <c r="L79" s="26"/>
      <c r="M79" s="27"/>
      <c r="AB79" s="13" t="str">
        <f t="array" ref="AB79">IFERROR(INDEX(B77:B88, SMALL(IF("V"=F77:F88, ROW(F77:F88)-MIN(ROW(F77:F88))+1, ""), ROW() -76 )), "")</f>
        <v/>
      </c>
      <c r="AC79" s="13" t="str">
        <f t="array" ref="AC79">IFERROR(INDEX(C77:C88, SMALL(IF("V"=F77:F88, ROW(F77:F88)-MIN(ROW(F77:F88))+1, ""), ROW() -76 )), "")</f>
        <v/>
      </c>
      <c r="AD79" s="13" t="str">
        <f t="array" ref="AD79">IFERROR(INDEX(D77:D88, SMALL(IF("V"=F77:F88, ROW(F77:F88)-MIN(ROW(F77:F88))+1, ""), ROW() -76 )), "")</f>
        <v/>
      </c>
      <c r="AE79" s="13" t="str">
        <f t="array" ref="AE79">IFERROR(INDEX(E77:E88, SMALL(IF("V"=F77:F88, ROW(F77:F88)-MIN(ROW(F77:F88))+1, ""), ROW() -76 )), "")</f>
        <v/>
      </c>
      <c r="AF79" s="13" t="str">
        <f t="array" ref="AF79">IFERROR(INDEX(B77:B88, SMALL(IF(ISNUMBER(SEARCH("JV1",F77:F88)), ROW(F77:F88)-MIN(ROW(F77:F88))+1, ""), ROW() -76 )), "")</f>
        <v/>
      </c>
      <c r="AG79" s="13" t="str">
        <f t="array" ref="AG79">IFERROR(INDEX(C77:C88, SMALL(IF(ISNUMBER(SEARCH("JV1",F77:F88)), ROW(F77:F88)-MIN(ROW(F77:F88))+1, ""), ROW() -76 )), "")</f>
        <v/>
      </c>
      <c r="AH79" s="13" t="str">
        <f t="array" ref="AH79">IFERROR(INDEX(D77:D88, SMALL(IF(ISNUMBER(SEARCH("JV1",F77:F88)), ROW(F77:F88)-MIN(ROW(F77:F88))+1, ""), ROW() -76 )), "")</f>
        <v/>
      </c>
      <c r="AI79" s="13" t="str">
        <f t="array" ref="AI79">IFERROR(INDEX(E77:E88, SMALL(IF(ISNUMBER(SEARCH("JV1",F77:F88)), ROW(F77:F88)-MIN(ROW(F77:F88))+1, ""), ROW() -76 )), "")</f>
        <v/>
      </c>
      <c r="AJ79" s="13" t="str">
        <f t="array" ref="AJ79">IFERROR(INDEX(B77:B88, SMALL(IF(ISNUMBER(SEARCH("JV2",F77:F88)), ROW(F77:F88)-MIN(ROW(F77:F88))+1, ""), ROW() -76 )), "")</f>
        <v/>
      </c>
      <c r="AK79" s="13" t="str">
        <f t="array" ref="AK79">IFERROR(INDEX(C77:C88, SMALL(IF(ISNUMBER(SEARCH("JV2",F77:F88)), ROW(F77:F88)-MIN(ROW(F77:F88))+1, ""), ROW() -76 )), "")</f>
        <v/>
      </c>
      <c r="AL79" s="13" t="str">
        <f t="array" ref="AL79">IFERROR(INDEX(D77:D88, SMALL(IF(ISNUMBER(SEARCH("JV2",F77:F88)), ROW(F77:F88)-MIN(ROW(F77:F88))+1, ""), ROW() -76 )), "")</f>
        <v/>
      </c>
      <c r="AM79" s="13" t="str">
        <f t="array" ref="AM79">IFERROR(INDEX(E77:E88, SMALL(IF(ISNUMBER(SEARCH("JV2",F77:F88)), ROW(F77:F88)-MIN(ROW(F77:F88))+1, ""), ROW() -76 )), "")</f>
        <v/>
      </c>
    </row>
    <row r="80" spans="2:39" s="13" customFormat="1" ht="15" customHeight="1">
      <c r="B80" s="21" t="s">
        <v>164</v>
      </c>
      <c r="C80" s="1"/>
      <c r="D80" s="22" t="s">
        <v>171</v>
      </c>
      <c r="E80" s="1" t="s">
        <v>172</v>
      </c>
      <c r="F80" s="23" t="s">
        <v>30</v>
      </c>
      <c r="G80" s="24"/>
      <c r="H80" s="25">
        <v>4393</v>
      </c>
      <c r="I80" s="24"/>
      <c r="J80" s="25" t="b">
        <v>0</v>
      </c>
      <c r="K80" s="19"/>
      <c r="L80" s="26"/>
      <c r="M80" s="27"/>
      <c r="AB80" s="13" t="str">
        <f t="array" ref="AB80">IFERROR(INDEX(B77:B88, SMALL(IF("V"=F77:F88, ROW(F77:F88)-MIN(ROW(F77:F88))+1, ""), ROW() -76 )), "")</f>
        <v/>
      </c>
      <c r="AC80" s="13" t="str">
        <f t="array" ref="AC80">IFERROR(INDEX(C77:C88, SMALL(IF("V"=F77:F88, ROW(F77:F88)-MIN(ROW(F77:F88))+1, ""), ROW() -76 )), "")</f>
        <v/>
      </c>
      <c r="AD80" s="13" t="str">
        <f t="array" ref="AD80">IFERROR(INDEX(D77:D88, SMALL(IF("V"=F77:F88, ROW(F77:F88)-MIN(ROW(F77:F88))+1, ""), ROW() -76 )), "")</f>
        <v/>
      </c>
      <c r="AE80" s="13" t="str">
        <f t="array" ref="AE80">IFERROR(INDEX(E77:E88, SMALL(IF("V"=F77:F88, ROW(F77:F88)-MIN(ROW(F77:F88))+1, ""), ROW() -76 )), "")</f>
        <v/>
      </c>
      <c r="AF80" s="13" t="str">
        <f t="array" ref="AF80">IFERROR(INDEX(B77:B88, SMALL(IF(ISNUMBER(SEARCH("JV1",F77:F88)), ROW(F77:F88)-MIN(ROW(F77:F88))+1, ""), ROW() -76 )), "")</f>
        <v/>
      </c>
      <c r="AG80" s="13" t="str">
        <f t="array" ref="AG80">IFERROR(INDEX(C77:C88, SMALL(IF(ISNUMBER(SEARCH("JV1",F77:F88)), ROW(F77:F88)-MIN(ROW(F77:F88))+1, ""), ROW() -76 )), "")</f>
        <v/>
      </c>
      <c r="AH80" s="13" t="str">
        <f t="array" ref="AH80">IFERROR(INDEX(D77:D88, SMALL(IF(ISNUMBER(SEARCH("JV1",F77:F88)), ROW(F77:F88)-MIN(ROW(F77:F88))+1, ""), ROW() -76 )), "")</f>
        <v/>
      </c>
      <c r="AI80" s="13" t="str">
        <f t="array" ref="AI80">IFERROR(INDEX(E77:E88, SMALL(IF(ISNUMBER(SEARCH("JV1",F77:F88)), ROW(F77:F88)-MIN(ROW(F77:F88))+1, ""), ROW() -76 )), "")</f>
        <v/>
      </c>
      <c r="AJ80" s="13" t="str">
        <f t="array" ref="AJ80">IFERROR(INDEX(B77:B88, SMALL(IF(ISNUMBER(SEARCH("JV2",F77:F88)), ROW(F77:F88)-MIN(ROW(F77:F88))+1, ""), ROW() -76 )), "")</f>
        <v/>
      </c>
      <c r="AK80" s="13" t="str">
        <f t="array" ref="AK80">IFERROR(INDEX(C77:C88, SMALL(IF(ISNUMBER(SEARCH("JV2",F77:F88)), ROW(F77:F88)-MIN(ROW(F77:F88))+1, ""), ROW() -76 )), "")</f>
        <v/>
      </c>
      <c r="AL80" s="13" t="str">
        <f t="array" ref="AL80">IFERROR(INDEX(D77:D88, SMALL(IF(ISNUMBER(SEARCH("JV2",F77:F88)), ROW(F77:F88)-MIN(ROW(F77:F88))+1, ""), ROW() -76 )), "")</f>
        <v/>
      </c>
      <c r="AM80" s="13" t="str">
        <f t="array" ref="AM80">IFERROR(INDEX(E77:E88, SMALL(IF(ISNUMBER(SEARCH("JV2",F77:F88)), ROW(F77:F88)-MIN(ROW(F77:F88))+1, ""), ROW() -76 )), "")</f>
        <v/>
      </c>
    </row>
    <row r="81" spans="2:39" s="13" customFormat="1" ht="15" customHeight="1">
      <c r="B81" s="21" t="s">
        <v>164</v>
      </c>
      <c r="C81" s="1"/>
      <c r="D81" s="22" t="s">
        <v>173</v>
      </c>
      <c r="E81" s="1" t="s">
        <v>174</v>
      </c>
      <c r="F81" s="23" t="s">
        <v>30</v>
      </c>
      <c r="G81" s="24"/>
      <c r="H81" s="25">
        <v>4393</v>
      </c>
      <c r="I81" s="24"/>
      <c r="J81" s="25" t="b">
        <v>0</v>
      </c>
      <c r="K81" s="19"/>
      <c r="L81" s="26"/>
      <c r="M81" s="27"/>
      <c r="AB81" s="13" t="str">
        <f t="array" ref="AB81">IFERROR(INDEX(B77:B88, SMALL(IF("V"=F77:F88, ROW(F77:F88)-MIN(ROW(F77:F88))+1, ""), ROW() -76 )), "")</f>
        <v/>
      </c>
      <c r="AC81" s="13" t="str">
        <f t="array" ref="AC81">IFERROR(INDEX(C77:C88, SMALL(IF("V"=F77:F88, ROW(F77:F88)-MIN(ROW(F77:F88))+1, ""), ROW() -76 )), "")</f>
        <v/>
      </c>
      <c r="AD81" s="13" t="str">
        <f t="array" ref="AD81">IFERROR(INDEX(D77:D88, SMALL(IF("V"=F77:F88, ROW(F77:F88)-MIN(ROW(F77:F88))+1, ""), ROW() -76 )), "")</f>
        <v/>
      </c>
      <c r="AE81" s="13" t="str">
        <f t="array" ref="AE81">IFERROR(INDEX(E77:E88, SMALL(IF("V"=F77:F88, ROW(F77:F88)-MIN(ROW(F77:F88))+1, ""), ROW() -76 )), "")</f>
        <v/>
      </c>
      <c r="AF81" s="13" t="str">
        <f t="array" ref="AF81">IFERROR(INDEX(B77:B88, SMALL(IF(ISNUMBER(SEARCH("JV1",F77:F88)), ROW(F77:F88)-MIN(ROW(F77:F88))+1, ""), ROW() -76 )), "")</f>
        <v/>
      </c>
      <c r="AG81" s="13" t="str">
        <f t="array" ref="AG81">IFERROR(INDEX(C77:C88, SMALL(IF(ISNUMBER(SEARCH("JV1",F77:F88)), ROW(F77:F88)-MIN(ROW(F77:F88))+1, ""), ROW() -76 )), "")</f>
        <v/>
      </c>
      <c r="AH81" s="13" t="str">
        <f t="array" ref="AH81">IFERROR(INDEX(D77:D88, SMALL(IF(ISNUMBER(SEARCH("JV1",F77:F88)), ROW(F77:F88)-MIN(ROW(F77:F88))+1, ""), ROW() -76 )), "")</f>
        <v/>
      </c>
      <c r="AI81" s="13" t="str">
        <f t="array" ref="AI81">IFERROR(INDEX(E77:E88, SMALL(IF(ISNUMBER(SEARCH("JV1",F77:F88)), ROW(F77:F88)-MIN(ROW(F77:F88))+1, ""), ROW() -76 )), "")</f>
        <v/>
      </c>
      <c r="AJ81" s="13" t="str">
        <f t="array" ref="AJ81">IFERROR(INDEX(B77:B88, SMALL(IF(ISNUMBER(SEARCH("JV2",F77:F88)), ROW(F77:F88)-MIN(ROW(F77:F88))+1, ""), ROW() -76 )), "")</f>
        <v/>
      </c>
      <c r="AK81" s="13" t="str">
        <f t="array" ref="AK81">IFERROR(INDEX(C77:C88, SMALL(IF(ISNUMBER(SEARCH("JV2",F77:F88)), ROW(F77:F88)-MIN(ROW(F77:F88))+1, ""), ROW() -76 )), "")</f>
        <v/>
      </c>
      <c r="AL81" s="13" t="str">
        <f t="array" ref="AL81">IFERROR(INDEX(D77:D88, SMALL(IF(ISNUMBER(SEARCH("JV2",F77:F88)), ROW(F77:F88)-MIN(ROW(F77:F88))+1, ""), ROW() -76 )), "")</f>
        <v/>
      </c>
      <c r="AM81" s="13" t="str">
        <f t="array" ref="AM81">IFERROR(INDEX(E77:E88, SMALL(IF(ISNUMBER(SEARCH("JV2",F77:F88)), ROW(F77:F88)-MIN(ROW(F77:F88))+1, ""), ROW() -76 )), "")</f>
        <v/>
      </c>
    </row>
    <row r="82" spans="2:39" s="13" customFormat="1" ht="15" customHeight="1">
      <c r="B82" s="21" t="s">
        <v>164</v>
      </c>
      <c r="C82" s="1"/>
      <c r="D82" s="22" t="s">
        <v>175</v>
      </c>
      <c r="E82" s="1" t="s">
        <v>176</v>
      </c>
      <c r="F82" s="23" t="s">
        <v>30</v>
      </c>
      <c r="G82" s="24"/>
      <c r="H82" s="25">
        <v>4393</v>
      </c>
      <c r="I82" s="24"/>
      <c r="J82" s="25" t="b">
        <v>0</v>
      </c>
      <c r="K82" s="19"/>
      <c r="L82" s="26"/>
      <c r="M82" s="27"/>
      <c r="AB82" s="13" t="str">
        <f t="array" ref="AB82">IFERROR(INDEX(B77:B88, SMALL(IF("V"=F77:F88, ROW(F77:F88)-MIN(ROW(F77:F88))+1, ""), ROW() -76 )), "")</f>
        <v/>
      </c>
      <c r="AC82" s="13" t="str">
        <f t="array" ref="AC82">IFERROR(INDEX(C77:C88, SMALL(IF("V"=F77:F88, ROW(F77:F88)-MIN(ROW(F77:F88))+1, ""), ROW() -76 )), "")</f>
        <v/>
      </c>
      <c r="AD82" s="13" t="str">
        <f t="array" ref="AD82">IFERROR(INDEX(D77:D88, SMALL(IF("V"=F77:F88, ROW(F77:F88)-MIN(ROW(F77:F88))+1, ""), ROW() -76 )), "")</f>
        <v/>
      </c>
      <c r="AE82" s="13" t="str">
        <f t="array" ref="AE82">IFERROR(INDEX(E77:E88, SMALL(IF("V"=F77:F88, ROW(F77:F88)-MIN(ROW(F77:F88))+1, ""), ROW() -76 )), "")</f>
        <v/>
      </c>
      <c r="AF82" s="13" t="str">
        <f t="array" ref="AF82">IFERROR(INDEX(B77:B88, SMALL(IF(ISNUMBER(SEARCH("JV1",F77:F88)), ROW(F77:F88)-MIN(ROW(F77:F88))+1, ""), ROW() -76 )), "")</f>
        <v/>
      </c>
      <c r="AG82" s="13" t="str">
        <f t="array" ref="AG82">IFERROR(INDEX(C77:C88, SMALL(IF(ISNUMBER(SEARCH("JV1",F77:F88)), ROW(F77:F88)-MIN(ROW(F77:F88))+1, ""), ROW() -76 )), "")</f>
        <v/>
      </c>
      <c r="AH82" s="13" t="str">
        <f t="array" ref="AH82">IFERROR(INDEX(D77:D88, SMALL(IF(ISNUMBER(SEARCH("JV1",F77:F88)), ROW(F77:F88)-MIN(ROW(F77:F88))+1, ""), ROW() -76 )), "")</f>
        <v/>
      </c>
      <c r="AI82" s="13" t="str">
        <f t="array" ref="AI82">IFERROR(INDEX(E77:E88, SMALL(IF(ISNUMBER(SEARCH("JV1",F77:F88)), ROW(F77:F88)-MIN(ROW(F77:F88))+1, ""), ROW() -76 )), "")</f>
        <v/>
      </c>
      <c r="AJ82" s="13" t="str">
        <f t="array" ref="AJ82">IFERROR(INDEX(B77:B88, SMALL(IF(ISNUMBER(SEARCH("JV2",F77:F88)), ROW(F77:F88)-MIN(ROW(F77:F88))+1, ""), ROW() -76 )), "")</f>
        <v/>
      </c>
      <c r="AK82" s="13" t="str">
        <f t="array" ref="AK82">IFERROR(INDEX(C77:C88, SMALL(IF(ISNUMBER(SEARCH("JV2",F77:F88)), ROW(F77:F88)-MIN(ROW(F77:F88))+1, ""), ROW() -76 )), "")</f>
        <v/>
      </c>
      <c r="AL82" s="13" t="str">
        <f t="array" ref="AL82">IFERROR(INDEX(D77:D88, SMALL(IF(ISNUMBER(SEARCH("JV2",F77:F88)), ROW(F77:F88)-MIN(ROW(F77:F88))+1, ""), ROW() -76 )), "")</f>
        <v/>
      </c>
      <c r="AM82" s="13" t="str">
        <f t="array" ref="AM82">IFERROR(INDEX(E77:E88, SMALL(IF(ISNUMBER(SEARCH("JV2",F77:F88)), ROW(F77:F88)-MIN(ROW(F77:F88))+1, ""), ROW() -76 )), "")</f>
        <v/>
      </c>
    </row>
    <row r="83" spans="2:39" s="13" customFormat="1" ht="15" customHeight="1">
      <c r="B83" s="21" t="s">
        <v>164</v>
      </c>
      <c r="C83" s="1"/>
      <c r="D83" s="22" t="s">
        <v>177</v>
      </c>
      <c r="E83" s="1" t="s">
        <v>178</v>
      </c>
      <c r="F83" s="23" t="s">
        <v>30</v>
      </c>
      <c r="G83" s="24"/>
      <c r="H83" s="25">
        <v>4393</v>
      </c>
      <c r="I83" s="24"/>
      <c r="J83" s="25" t="b">
        <v>0</v>
      </c>
      <c r="K83" s="19"/>
      <c r="L83" s="26"/>
      <c r="M83" s="27"/>
      <c r="AB83" s="13" t="str">
        <f t="array" ref="AB83">IFERROR(INDEX(B77:B88, SMALL(IF("V"=F77:F88, ROW(F77:F88)-MIN(ROW(F77:F88))+1, ""), ROW() -76 )), "")</f>
        <v/>
      </c>
      <c r="AC83" s="13" t="str">
        <f t="array" ref="AC83">IFERROR(INDEX(C77:C88, SMALL(IF("V"=F77:F88, ROW(F77:F88)-MIN(ROW(F77:F88))+1, ""), ROW() -76 )), "")</f>
        <v/>
      </c>
      <c r="AD83" s="13" t="str">
        <f t="array" ref="AD83">IFERROR(INDEX(D77:D88, SMALL(IF("V"=F77:F88, ROW(F77:F88)-MIN(ROW(F77:F88))+1, ""), ROW() -76 )), "")</f>
        <v/>
      </c>
      <c r="AE83" s="13" t="str">
        <f t="array" ref="AE83">IFERROR(INDEX(E77:E88, SMALL(IF("V"=F77:F88, ROW(F77:F88)-MIN(ROW(F77:F88))+1, ""), ROW() -76 )), "")</f>
        <v/>
      </c>
      <c r="AF83" s="13" t="str">
        <f t="array" ref="AF83">IFERROR(INDEX(B77:B88, SMALL(IF(ISNUMBER(SEARCH("JV1",F77:F88)), ROW(F77:F88)-MIN(ROW(F77:F88))+1, ""), ROW() -76 )), "")</f>
        <v/>
      </c>
      <c r="AG83" s="13" t="str">
        <f t="array" ref="AG83">IFERROR(INDEX(C77:C88, SMALL(IF(ISNUMBER(SEARCH("JV1",F77:F88)), ROW(F77:F88)-MIN(ROW(F77:F88))+1, ""), ROW() -76 )), "")</f>
        <v/>
      </c>
      <c r="AH83" s="13" t="str">
        <f t="array" ref="AH83">IFERROR(INDEX(D77:D88, SMALL(IF(ISNUMBER(SEARCH("JV1",F77:F88)), ROW(F77:F88)-MIN(ROW(F77:F88))+1, ""), ROW() -76 )), "")</f>
        <v/>
      </c>
      <c r="AI83" s="13" t="str">
        <f t="array" ref="AI83">IFERROR(INDEX(E77:E88, SMALL(IF(ISNUMBER(SEARCH("JV1",F77:F88)), ROW(F77:F88)-MIN(ROW(F77:F88))+1, ""), ROW() -76 )), "")</f>
        <v/>
      </c>
      <c r="AJ83" s="13" t="str">
        <f t="array" ref="AJ83">IFERROR(INDEX(B77:B88, SMALL(IF(ISNUMBER(SEARCH("JV2",F77:F88)), ROW(F77:F88)-MIN(ROW(F77:F88))+1, ""), ROW() -76 )), "")</f>
        <v/>
      </c>
      <c r="AK83" s="13" t="str">
        <f t="array" ref="AK83">IFERROR(INDEX(C77:C88, SMALL(IF(ISNUMBER(SEARCH("JV2",F77:F88)), ROW(F77:F88)-MIN(ROW(F77:F88))+1, ""), ROW() -76 )), "")</f>
        <v/>
      </c>
      <c r="AL83" s="13" t="str">
        <f t="array" ref="AL83">IFERROR(INDEX(D77:D88, SMALL(IF(ISNUMBER(SEARCH("JV2",F77:F88)), ROW(F77:F88)-MIN(ROW(F77:F88))+1, ""), ROW() -76 )), "")</f>
        <v/>
      </c>
      <c r="AM83" s="13" t="str">
        <f t="array" ref="AM83">IFERROR(INDEX(E77:E88, SMALL(IF(ISNUMBER(SEARCH("JV2",F77:F88)), ROW(F77:F88)-MIN(ROW(F77:F88))+1, ""), ROW() -76 )), "")</f>
        <v/>
      </c>
    </row>
    <row r="84" spans="2:39" s="13" customFormat="1" ht="15" customHeight="1">
      <c r="B84" s="21" t="s">
        <v>164</v>
      </c>
      <c r="C84" s="1"/>
      <c r="D84" s="22" t="s">
        <v>179</v>
      </c>
      <c r="E84" s="1" t="s">
        <v>180</v>
      </c>
      <c r="F84" s="23" t="s">
        <v>30</v>
      </c>
      <c r="G84" s="24"/>
      <c r="H84" s="25">
        <v>4393</v>
      </c>
      <c r="I84" s="24"/>
      <c r="J84" s="25" t="b">
        <v>0</v>
      </c>
      <c r="K84" s="19"/>
      <c r="L84" s="26"/>
      <c r="M84" s="27"/>
      <c r="AB84" s="13" t="str">
        <f t="array" ref="AB84">IFERROR(INDEX(B77:B88, SMALL(IF("V"=F77:F88, ROW(F77:F88)-MIN(ROW(F77:F88))+1, ""), ROW() -76 )), "")</f>
        <v/>
      </c>
      <c r="AC84" s="13" t="str">
        <f t="array" ref="AC84">IFERROR(INDEX(C77:C88, SMALL(IF("V"=F77:F88, ROW(F77:F88)-MIN(ROW(F77:F88))+1, ""), ROW() -76 )), "")</f>
        <v/>
      </c>
      <c r="AD84" s="13" t="str">
        <f t="array" ref="AD84">IFERROR(INDEX(D77:D88, SMALL(IF("V"=F77:F88, ROW(F77:F88)-MIN(ROW(F77:F88))+1, ""), ROW() -76 )), "")</f>
        <v/>
      </c>
      <c r="AE84" s="13" t="str">
        <f t="array" ref="AE84">IFERROR(INDEX(E77:E88, SMALL(IF("V"=F77:F88, ROW(F77:F88)-MIN(ROW(F77:F88))+1, ""), ROW() -76 )), "")</f>
        <v/>
      </c>
      <c r="AF84" s="13" t="str">
        <f t="array" ref="AF84">IFERROR(INDEX(B77:B88, SMALL(IF(ISNUMBER(SEARCH("JV1",F77:F88)), ROW(F77:F88)-MIN(ROW(F77:F88))+1, ""), ROW() -76 )), "")</f>
        <v/>
      </c>
      <c r="AG84" s="13" t="str">
        <f t="array" ref="AG84">IFERROR(INDEX(C77:C88, SMALL(IF(ISNUMBER(SEARCH("JV1",F77:F88)), ROW(F77:F88)-MIN(ROW(F77:F88))+1, ""), ROW() -76 )), "")</f>
        <v/>
      </c>
      <c r="AH84" s="13" t="str">
        <f t="array" ref="AH84">IFERROR(INDEX(D77:D88, SMALL(IF(ISNUMBER(SEARCH("JV1",F77:F88)), ROW(F77:F88)-MIN(ROW(F77:F88))+1, ""), ROW() -76 )), "")</f>
        <v/>
      </c>
      <c r="AI84" s="13" t="str">
        <f t="array" ref="AI84">IFERROR(INDEX(E77:E88, SMALL(IF(ISNUMBER(SEARCH("JV1",F77:F88)), ROW(F77:F88)-MIN(ROW(F77:F88))+1, ""), ROW() -76 )), "")</f>
        <v/>
      </c>
      <c r="AJ84" s="13" t="str">
        <f t="array" ref="AJ84">IFERROR(INDEX(B77:B88, SMALL(IF(ISNUMBER(SEARCH("JV2",F77:F88)), ROW(F77:F88)-MIN(ROW(F77:F88))+1, ""), ROW() -76 )), "")</f>
        <v/>
      </c>
      <c r="AK84" s="13" t="str">
        <f t="array" ref="AK84">IFERROR(INDEX(C77:C88, SMALL(IF(ISNUMBER(SEARCH("JV2",F77:F88)), ROW(F77:F88)-MIN(ROW(F77:F88))+1, ""), ROW() -76 )), "")</f>
        <v/>
      </c>
      <c r="AL84" s="13" t="str">
        <f t="array" ref="AL84">IFERROR(INDEX(D77:D88, SMALL(IF(ISNUMBER(SEARCH("JV2",F77:F88)), ROW(F77:F88)-MIN(ROW(F77:F88))+1, ""), ROW() -76 )), "")</f>
        <v/>
      </c>
      <c r="AM84" s="13" t="str">
        <f t="array" ref="AM84">IFERROR(INDEX(E77:E88, SMALL(IF(ISNUMBER(SEARCH("JV2",F77:F88)), ROW(F77:F88)-MIN(ROW(F77:F88))+1, ""), ROW() -76 )), "")</f>
        <v/>
      </c>
    </row>
    <row r="85" spans="2:39" s="13" customFormat="1" ht="15" customHeight="1">
      <c r="B85" s="21" t="s">
        <v>164</v>
      </c>
      <c r="C85" s="1"/>
      <c r="D85" s="22" t="s">
        <v>181</v>
      </c>
      <c r="E85" s="1" t="s">
        <v>182</v>
      </c>
      <c r="F85" s="23" t="s">
        <v>30</v>
      </c>
      <c r="G85" s="24"/>
      <c r="H85" s="25">
        <v>4393</v>
      </c>
      <c r="I85" s="24"/>
      <c r="J85" s="25" t="b">
        <v>0</v>
      </c>
      <c r="K85" s="19"/>
      <c r="L85" s="26"/>
      <c r="M85" s="27"/>
    </row>
    <row r="86" spans="2:39" s="13" customFormat="1" ht="15" customHeight="1">
      <c r="B86" s="21" t="s">
        <v>164</v>
      </c>
      <c r="C86" s="1"/>
      <c r="D86" s="22" t="s">
        <v>183</v>
      </c>
      <c r="E86" s="1" t="s">
        <v>184</v>
      </c>
      <c r="F86" s="23" t="s">
        <v>30</v>
      </c>
      <c r="G86" s="24"/>
      <c r="H86" s="25">
        <v>4393</v>
      </c>
      <c r="I86" s="24"/>
      <c r="J86" s="25" t="b">
        <v>0</v>
      </c>
      <c r="K86" s="19"/>
      <c r="L86" s="26"/>
      <c r="M86" s="27"/>
    </row>
    <row r="87" spans="2:39" s="13" customFormat="1" ht="15" customHeight="1">
      <c r="B87" s="21" t="s">
        <v>164</v>
      </c>
      <c r="C87" s="1"/>
      <c r="D87" s="22" t="s">
        <v>185</v>
      </c>
      <c r="E87" s="1" t="s">
        <v>186</v>
      </c>
      <c r="F87" s="23" t="s">
        <v>30</v>
      </c>
      <c r="G87" s="24"/>
      <c r="H87" s="25">
        <v>4393</v>
      </c>
      <c r="I87" s="24"/>
      <c r="J87" s="25" t="b">
        <v>0</v>
      </c>
      <c r="K87" s="19"/>
      <c r="L87" s="26"/>
      <c r="M87" s="27"/>
    </row>
    <row r="88" spans="2:39" s="13" customFormat="1" ht="15" customHeight="1">
      <c r="B88" s="21" t="s">
        <v>164</v>
      </c>
      <c r="C88" s="1"/>
      <c r="D88" s="22" t="s">
        <v>187</v>
      </c>
      <c r="E88" s="1" t="s">
        <v>188</v>
      </c>
      <c r="F88" s="23" t="s">
        <v>30</v>
      </c>
      <c r="G88" s="24"/>
      <c r="H88" s="25">
        <v>4393</v>
      </c>
      <c r="I88" s="24"/>
      <c r="J88" s="25" t="b">
        <v>0</v>
      </c>
      <c r="K88" s="19"/>
      <c r="L88" s="26"/>
      <c r="M88" s="27"/>
    </row>
    <row r="89" spans="2:39" s="13" customFormat="1" ht="15" customHeight="1">
      <c r="B89" s="21" t="s">
        <v>189</v>
      </c>
      <c r="C89" s="1"/>
      <c r="D89" s="22" t="s">
        <v>190</v>
      </c>
      <c r="E89" s="1" t="s">
        <v>191</v>
      </c>
      <c r="F89" s="23" t="s">
        <v>30</v>
      </c>
      <c r="G89" s="24"/>
      <c r="H89" s="25">
        <v>4390</v>
      </c>
      <c r="I89" s="24"/>
      <c r="J89" s="25" t="b">
        <v>0</v>
      </c>
      <c r="K89" s="19"/>
      <c r="L89" s="26"/>
      <c r="M89" s="27"/>
      <c r="AB89" s="13" t="str">
        <f t="array" ref="AB89">IFERROR(INDEX(B89:B100, SMALL(IF("V"=F89:F100, ROW(F89:F100)-MIN(ROW(F89:F100))+1, ""), ROW() -88 )), "")</f>
        <v/>
      </c>
      <c r="AC89" s="13" t="str">
        <f t="array" ref="AC89">IFERROR(INDEX(C89:C100, SMALL(IF("V"=F89:F100, ROW(F89:F100)-MIN(ROW(F89:F100))+1, ""), ROW() -88 )), "")</f>
        <v/>
      </c>
      <c r="AD89" s="13" t="str">
        <f t="array" ref="AD89">IFERROR(INDEX(D89:D100, SMALL(IF("V"=F89:F100, ROW(F89:F100)-MIN(ROW(F89:F100))+1, ""), ROW() -88 )), "")</f>
        <v/>
      </c>
      <c r="AE89" s="13" t="str">
        <f t="array" ref="AE89">IFERROR(INDEX(E89:E100, SMALL(IF("V"=F89:F100, ROW(F89:F100)-MIN(ROW(F89:F100))+1, ""), ROW() -88 )), "")</f>
        <v/>
      </c>
      <c r="AF89" s="13" t="str">
        <f t="array" ref="AF89">IFERROR(INDEX(B89:B100, SMALL(IF(ISNUMBER(SEARCH("JV1",F89:F100)), ROW(F89:F100)-MIN(ROW(F89:F100))+1, ""), ROW() -88 )), "")</f>
        <v/>
      </c>
      <c r="AG89" s="13" t="str">
        <f t="array" ref="AG89">IFERROR(INDEX(C89:C100, SMALL(IF(ISNUMBER(SEARCH("JV1",F89:F100)), ROW(F89:F100)-MIN(ROW(F89:F100))+1, ""), ROW() -88 )), "")</f>
        <v/>
      </c>
      <c r="AH89" s="13" t="str">
        <f t="array" ref="AH89">IFERROR(INDEX(D89:D100, SMALL(IF(ISNUMBER(SEARCH("JV1",F89:F100)), ROW(F89:F100)-MIN(ROW(F89:F100))+1, ""), ROW() -88 )), "")</f>
        <v/>
      </c>
      <c r="AI89" s="13" t="str">
        <f t="array" ref="AI89">IFERROR(INDEX(E89:E100, SMALL(IF(ISNUMBER(SEARCH("JV1",F89:F100)), ROW(F89:F100)-MIN(ROW(F89:F100))+1, ""), ROW() -88 )), "")</f>
        <v/>
      </c>
      <c r="AJ89" s="13" t="str">
        <f t="array" ref="AJ89">IFERROR(INDEX(B89:B100, SMALL(IF(ISNUMBER(SEARCH("JV2",F89:F100)), ROW(F89:F100)-MIN(ROW(F89:F100))+1, ""), ROW() -88 )), "")</f>
        <v/>
      </c>
      <c r="AK89" s="13" t="str">
        <f t="array" ref="AK89">IFERROR(INDEX(C89:C100, SMALL(IF(ISNUMBER(SEARCH("JV2",F89:F100)), ROW(F89:F100)-MIN(ROW(F89:F100))+1, ""), ROW() -88 )), "")</f>
        <v/>
      </c>
      <c r="AL89" s="13" t="str">
        <f t="array" ref="AL89">IFERROR(INDEX(D89:D100, SMALL(IF(ISNUMBER(SEARCH("JV2",F89:F100)), ROW(F89:F100)-MIN(ROW(F89:F100))+1, ""), ROW() -88 )), "")</f>
        <v/>
      </c>
      <c r="AM89" s="13" t="str">
        <f t="array" ref="AM89">IFERROR(INDEX(E89:E100, SMALL(IF(ISNUMBER(SEARCH("JV2",F89:F100)), ROW(F89:F100)-MIN(ROW(F89:F100))+1, ""), ROW() -88 )), "")</f>
        <v/>
      </c>
    </row>
    <row r="90" spans="2:39" s="13" customFormat="1" ht="15" customHeight="1">
      <c r="B90" s="21" t="s">
        <v>189</v>
      </c>
      <c r="C90" s="1"/>
      <c r="D90" s="22" t="s">
        <v>192</v>
      </c>
      <c r="E90" s="1" t="s">
        <v>193</v>
      </c>
      <c r="F90" s="23" t="s">
        <v>30</v>
      </c>
      <c r="G90" s="24"/>
      <c r="H90" s="25">
        <v>4390</v>
      </c>
      <c r="I90" s="24"/>
      <c r="J90" s="25" t="b">
        <v>0</v>
      </c>
      <c r="K90" s="19"/>
      <c r="L90" s="26"/>
      <c r="M90" s="27"/>
      <c r="AB90" s="13" t="str">
        <f t="array" ref="AB90">IFERROR(INDEX(B89:B100, SMALL(IF("V"=F89:F100, ROW(F89:F100)-MIN(ROW(F89:F100))+1, ""), ROW() -88 )), "")</f>
        <v/>
      </c>
      <c r="AC90" s="13" t="str">
        <f t="array" ref="AC90">IFERROR(INDEX(C89:C100, SMALL(IF("V"=F89:F100, ROW(F89:F100)-MIN(ROW(F89:F100))+1, ""), ROW() -88 )), "")</f>
        <v/>
      </c>
      <c r="AD90" s="13" t="str">
        <f t="array" ref="AD90">IFERROR(INDEX(D89:D100, SMALL(IF("V"=F89:F100, ROW(F89:F100)-MIN(ROW(F89:F100))+1, ""), ROW() -88 )), "")</f>
        <v/>
      </c>
      <c r="AE90" s="13" t="str">
        <f t="array" ref="AE90">IFERROR(INDEX(E89:E100, SMALL(IF("V"=F89:F100, ROW(F89:F100)-MIN(ROW(F89:F100))+1, ""), ROW() -88 )), "")</f>
        <v/>
      </c>
      <c r="AF90" s="13" t="str">
        <f t="array" ref="AF90">IFERROR(INDEX(B89:B100, SMALL(IF(ISNUMBER(SEARCH("JV1",F89:F100)), ROW(F89:F100)-MIN(ROW(F89:F100))+1, ""), ROW() -88 )), "")</f>
        <v/>
      </c>
      <c r="AG90" s="13" t="str">
        <f t="array" ref="AG90">IFERROR(INDEX(C89:C100, SMALL(IF(ISNUMBER(SEARCH("JV1",F89:F100)), ROW(F89:F100)-MIN(ROW(F89:F100))+1, ""), ROW() -88 )), "")</f>
        <v/>
      </c>
      <c r="AH90" s="13" t="str">
        <f t="array" ref="AH90">IFERROR(INDEX(D89:D100, SMALL(IF(ISNUMBER(SEARCH("JV1",F89:F100)), ROW(F89:F100)-MIN(ROW(F89:F100))+1, ""), ROW() -88 )), "")</f>
        <v/>
      </c>
      <c r="AI90" s="13" t="str">
        <f t="array" ref="AI90">IFERROR(INDEX(E89:E100, SMALL(IF(ISNUMBER(SEARCH("JV1",F89:F100)), ROW(F89:F100)-MIN(ROW(F89:F100))+1, ""), ROW() -88 )), "")</f>
        <v/>
      </c>
      <c r="AJ90" s="13" t="str">
        <f t="array" ref="AJ90">IFERROR(INDEX(B89:B100, SMALL(IF(ISNUMBER(SEARCH("JV2",F89:F100)), ROW(F89:F100)-MIN(ROW(F89:F100))+1, ""), ROW() -88 )), "")</f>
        <v/>
      </c>
      <c r="AK90" s="13" t="str">
        <f t="array" ref="AK90">IFERROR(INDEX(C89:C100, SMALL(IF(ISNUMBER(SEARCH("JV2",F89:F100)), ROW(F89:F100)-MIN(ROW(F89:F100))+1, ""), ROW() -88 )), "")</f>
        <v/>
      </c>
      <c r="AL90" s="13" t="str">
        <f t="array" ref="AL90">IFERROR(INDEX(D89:D100, SMALL(IF(ISNUMBER(SEARCH("JV2",F89:F100)), ROW(F89:F100)-MIN(ROW(F89:F100))+1, ""), ROW() -88 )), "")</f>
        <v/>
      </c>
      <c r="AM90" s="13" t="str">
        <f t="array" ref="AM90">IFERROR(INDEX(E89:E100, SMALL(IF(ISNUMBER(SEARCH("JV2",F89:F100)), ROW(F89:F100)-MIN(ROW(F89:F100))+1, ""), ROW() -88 )), "")</f>
        <v/>
      </c>
    </row>
    <row r="91" spans="2:39" s="13" customFormat="1" ht="15" customHeight="1">
      <c r="B91" s="21" t="s">
        <v>189</v>
      </c>
      <c r="C91" s="1"/>
      <c r="D91" s="22" t="s">
        <v>194</v>
      </c>
      <c r="E91" s="1" t="s">
        <v>195</v>
      </c>
      <c r="F91" s="23" t="s">
        <v>30</v>
      </c>
      <c r="G91" s="24"/>
      <c r="H91" s="25">
        <v>4390</v>
      </c>
      <c r="I91" s="24"/>
      <c r="J91" s="25" t="b">
        <v>0</v>
      </c>
      <c r="K91" s="19"/>
      <c r="L91" s="26"/>
      <c r="M91" s="27"/>
      <c r="AB91" s="13" t="str">
        <f t="array" ref="AB91">IFERROR(INDEX(B89:B100, SMALL(IF("V"=F89:F100, ROW(F89:F100)-MIN(ROW(F89:F100))+1, ""), ROW() -88 )), "")</f>
        <v/>
      </c>
      <c r="AC91" s="13" t="str">
        <f t="array" ref="AC91">IFERROR(INDEX(C89:C100, SMALL(IF("V"=F89:F100, ROW(F89:F100)-MIN(ROW(F89:F100))+1, ""), ROW() -88 )), "")</f>
        <v/>
      </c>
      <c r="AD91" s="13" t="str">
        <f t="array" ref="AD91">IFERROR(INDEX(D89:D100, SMALL(IF("V"=F89:F100, ROW(F89:F100)-MIN(ROW(F89:F100))+1, ""), ROW() -88 )), "")</f>
        <v/>
      </c>
      <c r="AE91" s="13" t="str">
        <f t="array" ref="AE91">IFERROR(INDEX(E89:E100, SMALL(IF("V"=F89:F100, ROW(F89:F100)-MIN(ROW(F89:F100))+1, ""), ROW() -88 )), "")</f>
        <v/>
      </c>
      <c r="AF91" s="13" t="str">
        <f t="array" ref="AF91">IFERROR(INDEX(B89:B100, SMALL(IF(ISNUMBER(SEARCH("JV1",F89:F100)), ROW(F89:F100)-MIN(ROW(F89:F100))+1, ""), ROW() -88 )), "")</f>
        <v/>
      </c>
      <c r="AG91" s="13" t="str">
        <f t="array" ref="AG91">IFERROR(INDEX(C89:C100, SMALL(IF(ISNUMBER(SEARCH("JV1",F89:F100)), ROW(F89:F100)-MIN(ROW(F89:F100))+1, ""), ROW() -88 )), "")</f>
        <v/>
      </c>
      <c r="AH91" s="13" t="str">
        <f t="array" ref="AH91">IFERROR(INDEX(D89:D100, SMALL(IF(ISNUMBER(SEARCH("JV1",F89:F100)), ROW(F89:F100)-MIN(ROW(F89:F100))+1, ""), ROW() -88 )), "")</f>
        <v/>
      </c>
      <c r="AI91" s="13" t="str">
        <f t="array" ref="AI91">IFERROR(INDEX(E89:E100, SMALL(IF(ISNUMBER(SEARCH("JV1",F89:F100)), ROW(F89:F100)-MIN(ROW(F89:F100))+1, ""), ROW() -88 )), "")</f>
        <v/>
      </c>
      <c r="AJ91" s="13" t="str">
        <f t="array" ref="AJ91">IFERROR(INDEX(B89:B100, SMALL(IF(ISNUMBER(SEARCH("JV2",F89:F100)), ROW(F89:F100)-MIN(ROW(F89:F100))+1, ""), ROW() -88 )), "")</f>
        <v/>
      </c>
      <c r="AK91" s="13" t="str">
        <f t="array" ref="AK91">IFERROR(INDEX(C89:C100, SMALL(IF(ISNUMBER(SEARCH("JV2",F89:F100)), ROW(F89:F100)-MIN(ROW(F89:F100))+1, ""), ROW() -88 )), "")</f>
        <v/>
      </c>
      <c r="AL91" s="13" t="str">
        <f t="array" ref="AL91">IFERROR(INDEX(D89:D100, SMALL(IF(ISNUMBER(SEARCH("JV2",F89:F100)), ROW(F89:F100)-MIN(ROW(F89:F100))+1, ""), ROW() -88 )), "")</f>
        <v/>
      </c>
      <c r="AM91" s="13" t="str">
        <f t="array" ref="AM91">IFERROR(INDEX(E89:E100, SMALL(IF(ISNUMBER(SEARCH("JV2",F89:F100)), ROW(F89:F100)-MIN(ROW(F89:F100))+1, ""), ROW() -88 )), "")</f>
        <v/>
      </c>
    </row>
    <row r="92" spans="2:39" s="13" customFormat="1" ht="15" customHeight="1">
      <c r="B92" s="21" t="s">
        <v>189</v>
      </c>
      <c r="C92" s="1"/>
      <c r="D92" s="22" t="s">
        <v>196</v>
      </c>
      <c r="E92" s="1" t="s">
        <v>197</v>
      </c>
      <c r="F92" s="23" t="s">
        <v>30</v>
      </c>
      <c r="G92" s="24"/>
      <c r="H92" s="25">
        <v>4390</v>
      </c>
      <c r="I92" s="24"/>
      <c r="J92" s="25" t="b">
        <v>0</v>
      </c>
      <c r="K92" s="19"/>
      <c r="L92" s="26"/>
      <c r="M92" s="27"/>
      <c r="AB92" s="13" t="str">
        <f t="array" ref="AB92">IFERROR(INDEX(B89:B100, SMALL(IF("V"=F89:F100, ROW(F89:F100)-MIN(ROW(F89:F100))+1, ""), ROW() -88 )), "")</f>
        <v/>
      </c>
      <c r="AC92" s="13" t="str">
        <f t="array" ref="AC92">IFERROR(INDEX(C89:C100, SMALL(IF("V"=F89:F100, ROW(F89:F100)-MIN(ROW(F89:F100))+1, ""), ROW() -88 )), "")</f>
        <v/>
      </c>
      <c r="AD92" s="13" t="str">
        <f t="array" ref="AD92">IFERROR(INDEX(D89:D100, SMALL(IF("V"=F89:F100, ROW(F89:F100)-MIN(ROW(F89:F100))+1, ""), ROW() -88 )), "")</f>
        <v/>
      </c>
      <c r="AE92" s="13" t="str">
        <f t="array" ref="AE92">IFERROR(INDEX(E89:E100, SMALL(IF("V"=F89:F100, ROW(F89:F100)-MIN(ROW(F89:F100))+1, ""), ROW() -88 )), "")</f>
        <v/>
      </c>
      <c r="AF92" s="13" t="str">
        <f t="array" ref="AF92">IFERROR(INDEX(B89:B100, SMALL(IF(ISNUMBER(SEARCH("JV1",F89:F100)), ROW(F89:F100)-MIN(ROW(F89:F100))+1, ""), ROW() -88 )), "")</f>
        <v/>
      </c>
      <c r="AG92" s="13" t="str">
        <f t="array" ref="AG92">IFERROR(INDEX(C89:C100, SMALL(IF(ISNUMBER(SEARCH("JV1",F89:F100)), ROW(F89:F100)-MIN(ROW(F89:F100))+1, ""), ROW() -88 )), "")</f>
        <v/>
      </c>
      <c r="AH92" s="13" t="str">
        <f t="array" ref="AH92">IFERROR(INDEX(D89:D100, SMALL(IF(ISNUMBER(SEARCH("JV1",F89:F100)), ROW(F89:F100)-MIN(ROW(F89:F100))+1, ""), ROW() -88 )), "")</f>
        <v/>
      </c>
      <c r="AI92" s="13" t="str">
        <f t="array" ref="AI92">IFERROR(INDEX(E89:E100, SMALL(IF(ISNUMBER(SEARCH("JV1",F89:F100)), ROW(F89:F100)-MIN(ROW(F89:F100))+1, ""), ROW() -88 )), "")</f>
        <v/>
      </c>
      <c r="AJ92" s="13" t="str">
        <f t="array" ref="AJ92">IFERROR(INDEX(B89:B100, SMALL(IF(ISNUMBER(SEARCH("JV2",F89:F100)), ROW(F89:F100)-MIN(ROW(F89:F100))+1, ""), ROW() -88 )), "")</f>
        <v/>
      </c>
      <c r="AK92" s="13" t="str">
        <f t="array" ref="AK92">IFERROR(INDEX(C89:C100, SMALL(IF(ISNUMBER(SEARCH("JV2",F89:F100)), ROW(F89:F100)-MIN(ROW(F89:F100))+1, ""), ROW() -88 )), "")</f>
        <v/>
      </c>
      <c r="AL92" s="13" t="str">
        <f t="array" ref="AL92">IFERROR(INDEX(D89:D100, SMALL(IF(ISNUMBER(SEARCH("JV2",F89:F100)), ROW(F89:F100)-MIN(ROW(F89:F100))+1, ""), ROW() -88 )), "")</f>
        <v/>
      </c>
      <c r="AM92" s="13" t="str">
        <f t="array" ref="AM92">IFERROR(INDEX(E89:E100, SMALL(IF(ISNUMBER(SEARCH("JV2",F89:F100)), ROW(F89:F100)-MIN(ROW(F89:F100))+1, ""), ROW() -88 )), "")</f>
        <v/>
      </c>
    </row>
    <row r="93" spans="2:39" s="13" customFormat="1" ht="15" customHeight="1">
      <c r="B93" s="21" t="s">
        <v>189</v>
      </c>
      <c r="C93" s="1"/>
      <c r="D93" s="22" t="s">
        <v>198</v>
      </c>
      <c r="E93" s="1" t="s">
        <v>199</v>
      </c>
      <c r="F93" s="23" t="s">
        <v>30</v>
      </c>
      <c r="G93" s="24"/>
      <c r="H93" s="25">
        <v>4390</v>
      </c>
      <c r="I93" s="24"/>
      <c r="J93" s="25" t="b">
        <v>0</v>
      </c>
      <c r="K93" s="19"/>
      <c r="L93" s="26"/>
      <c r="M93" s="27"/>
      <c r="AB93" s="13" t="str">
        <f t="array" ref="AB93">IFERROR(INDEX(B89:B100, SMALL(IF("V"=F89:F100, ROW(F89:F100)-MIN(ROW(F89:F100))+1, ""), ROW() -88 )), "")</f>
        <v/>
      </c>
      <c r="AC93" s="13" t="str">
        <f t="array" ref="AC93">IFERROR(INDEX(C89:C100, SMALL(IF("V"=F89:F100, ROW(F89:F100)-MIN(ROW(F89:F100))+1, ""), ROW() -88 )), "")</f>
        <v/>
      </c>
      <c r="AD93" s="13" t="str">
        <f t="array" ref="AD93">IFERROR(INDEX(D89:D100, SMALL(IF("V"=F89:F100, ROW(F89:F100)-MIN(ROW(F89:F100))+1, ""), ROW() -88 )), "")</f>
        <v/>
      </c>
      <c r="AE93" s="13" t="str">
        <f t="array" ref="AE93">IFERROR(INDEX(E89:E100, SMALL(IF("V"=F89:F100, ROW(F89:F100)-MIN(ROW(F89:F100))+1, ""), ROW() -88 )), "")</f>
        <v/>
      </c>
      <c r="AF93" s="13" t="str">
        <f t="array" ref="AF93">IFERROR(INDEX(B89:B100, SMALL(IF(ISNUMBER(SEARCH("JV1",F89:F100)), ROW(F89:F100)-MIN(ROW(F89:F100))+1, ""), ROW() -88 )), "")</f>
        <v/>
      </c>
      <c r="AG93" s="13" t="str">
        <f t="array" ref="AG93">IFERROR(INDEX(C89:C100, SMALL(IF(ISNUMBER(SEARCH("JV1",F89:F100)), ROW(F89:F100)-MIN(ROW(F89:F100))+1, ""), ROW() -88 )), "")</f>
        <v/>
      </c>
      <c r="AH93" s="13" t="str">
        <f t="array" ref="AH93">IFERROR(INDEX(D89:D100, SMALL(IF(ISNUMBER(SEARCH("JV1",F89:F100)), ROW(F89:F100)-MIN(ROW(F89:F100))+1, ""), ROW() -88 )), "")</f>
        <v/>
      </c>
      <c r="AI93" s="13" t="str">
        <f t="array" ref="AI93">IFERROR(INDEX(E89:E100, SMALL(IF(ISNUMBER(SEARCH("JV1",F89:F100)), ROW(F89:F100)-MIN(ROW(F89:F100))+1, ""), ROW() -88 )), "")</f>
        <v/>
      </c>
      <c r="AJ93" s="13" t="str">
        <f t="array" ref="AJ93">IFERROR(INDEX(B89:B100, SMALL(IF(ISNUMBER(SEARCH("JV2",F89:F100)), ROW(F89:F100)-MIN(ROW(F89:F100))+1, ""), ROW() -88 )), "")</f>
        <v/>
      </c>
      <c r="AK93" s="13" t="str">
        <f t="array" ref="AK93">IFERROR(INDEX(C89:C100, SMALL(IF(ISNUMBER(SEARCH("JV2",F89:F100)), ROW(F89:F100)-MIN(ROW(F89:F100))+1, ""), ROW() -88 )), "")</f>
        <v/>
      </c>
      <c r="AL93" s="13" t="str">
        <f t="array" ref="AL93">IFERROR(INDEX(D89:D100, SMALL(IF(ISNUMBER(SEARCH("JV2",F89:F100)), ROW(F89:F100)-MIN(ROW(F89:F100))+1, ""), ROW() -88 )), "")</f>
        <v/>
      </c>
      <c r="AM93" s="13" t="str">
        <f t="array" ref="AM93">IFERROR(INDEX(E89:E100, SMALL(IF(ISNUMBER(SEARCH("JV2",F89:F100)), ROW(F89:F100)-MIN(ROW(F89:F100))+1, ""), ROW() -88 )), "")</f>
        <v/>
      </c>
    </row>
    <row r="94" spans="2:39" s="13" customFormat="1" ht="15" customHeight="1">
      <c r="B94" s="21" t="s">
        <v>189</v>
      </c>
      <c r="C94" s="1"/>
      <c r="D94" s="22" t="s">
        <v>200</v>
      </c>
      <c r="E94" s="1" t="s">
        <v>201</v>
      </c>
      <c r="F94" s="23" t="s">
        <v>30</v>
      </c>
      <c r="G94" s="24"/>
      <c r="H94" s="25">
        <v>4390</v>
      </c>
      <c r="I94" s="24"/>
      <c r="J94" s="25" t="b">
        <v>0</v>
      </c>
      <c r="K94" s="19"/>
      <c r="L94" s="26"/>
      <c r="M94" s="27"/>
      <c r="AB94" s="13" t="str">
        <f t="array" ref="AB94">IFERROR(INDEX(B89:B100, SMALL(IF("V"=F89:F100, ROW(F89:F100)-MIN(ROW(F89:F100))+1, ""), ROW() -88 )), "")</f>
        <v/>
      </c>
      <c r="AC94" s="13" t="str">
        <f t="array" ref="AC94">IFERROR(INDEX(C89:C100, SMALL(IF("V"=F89:F100, ROW(F89:F100)-MIN(ROW(F89:F100))+1, ""), ROW() -88 )), "")</f>
        <v/>
      </c>
      <c r="AD94" s="13" t="str">
        <f t="array" ref="AD94">IFERROR(INDEX(D89:D100, SMALL(IF("V"=F89:F100, ROW(F89:F100)-MIN(ROW(F89:F100))+1, ""), ROW() -88 )), "")</f>
        <v/>
      </c>
      <c r="AE94" s="13" t="str">
        <f t="array" ref="AE94">IFERROR(INDEX(E89:E100, SMALL(IF("V"=F89:F100, ROW(F89:F100)-MIN(ROW(F89:F100))+1, ""), ROW() -88 )), "")</f>
        <v/>
      </c>
      <c r="AF94" s="13" t="str">
        <f t="array" ref="AF94">IFERROR(INDEX(B89:B100, SMALL(IF(ISNUMBER(SEARCH("JV1",F89:F100)), ROW(F89:F100)-MIN(ROW(F89:F100))+1, ""), ROW() -88 )), "")</f>
        <v/>
      </c>
      <c r="AG94" s="13" t="str">
        <f t="array" ref="AG94">IFERROR(INDEX(C89:C100, SMALL(IF(ISNUMBER(SEARCH("JV1",F89:F100)), ROW(F89:F100)-MIN(ROW(F89:F100))+1, ""), ROW() -88 )), "")</f>
        <v/>
      </c>
      <c r="AH94" s="13" t="str">
        <f t="array" ref="AH94">IFERROR(INDEX(D89:D100, SMALL(IF(ISNUMBER(SEARCH("JV1",F89:F100)), ROW(F89:F100)-MIN(ROW(F89:F100))+1, ""), ROW() -88 )), "")</f>
        <v/>
      </c>
      <c r="AI94" s="13" t="str">
        <f t="array" ref="AI94">IFERROR(INDEX(E89:E100, SMALL(IF(ISNUMBER(SEARCH("JV1",F89:F100)), ROW(F89:F100)-MIN(ROW(F89:F100))+1, ""), ROW() -88 )), "")</f>
        <v/>
      </c>
      <c r="AJ94" s="13" t="str">
        <f t="array" ref="AJ94">IFERROR(INDEX(B89:B100, SMALL(IF(ISNUMBER(SEARCH("JV2",F89:F100)), ROW(F89:F100)-MIN(ROW(F89:F100))+1, ""), ROW() -88 )), "")</f>
        <v/>
      </c>
      <c r="AK94" s="13" t="str">
        <f t="array" ref="AK94">IFERROR(INDEX(C89:C100, SMALL(IF(ISNUMBER(SEARCH("JV2",F89:F100)), ROW(F89:F100)-MIN(ROW(F89:F100))+1, ""), ROW() -88 )), "")</f>
        <v/>
      </c>
      <c r="AL94" s="13" t="str">
        <f t="array" ref="AL94">IFERROR(INDEX(D89:D100, SMALL(IF(ISNUMBER(SEARCH("JV2",F89:F100)), ROW(F89:F100)-MIN(ROW(F89:F100))+1, ""), ROW() -88 )), "")</f>
        <v/>
      </c>
      <c r="AM94" s="13" t="str">
        <f t="array" ref="AM94">IFERROR(INDEX(E89:E100, SMALL(IF(ISNUMBER(SEARCH("JV2",F89:F100)), ROW(F89:F100)-MIN(ROW(F89:F100))+1, ""), ROW() -88 )), "")</f>
        <v/>
      </c>
    </row>
    <row r="95" spans="2:39" s="13" customFormat="1" ht="15" customHeight="1">
      <c r="B95" s="21" t="s">
        <v>189</v>
      </c>
      <c r="C95" s="1"/>
      <c r="D95" s="22" t="s">
        <v>202</v>
      </c>
      <c r="E95" s="1" t="s">
        <v>203</v>
      </c>
      <c r="F95" s="23" t="s">
        <v>30</v>
      </c>
      <c r="G95" s="24"/>
      <c r="H95" s="25">
        <v>4390</v>
      </c>
      <c r="I95" s="24"/>
      <c r="J95" s="25" t="b">
        <v>0</v>
      </c>
      <c r="K95" s="19"/>
      <c r="L95" s="26"/>
      <c r="M95" s="27"/>
      <c r="AB95" s="13" t="str">
        <f t="array" ref="AB95">IFERROR(INDEX(B89:B100, SMALL(IF("V"=F89:F100, ROW(F89:F100)-MIN(ROW(F89:F100))+1, ""), ROW() -88 )), "")</f>
        <v/>
      </c>
      <c r="AC95" s="13" t="str">
        <f t="array" ref="AC95">IFERROR(INDEX(C89:C100, SMALL(IF("V"=F89:F100, ROW(F89:F100)-MIN(ROW(F89:F100))+1, ""), ROW() -88 )), "")</f>
        <v/>
      </c>
      <c r="AD95" s="13" t="str">
        <f t="array" ref="AD95">IFERROR(INDEX(D89:D100, SMALL(IF("V"=F89:F100, ROW(F89:F100)-MIN(ROW(F89:F100))+1, ""), ROW() -88 )), "")</f>
        <v/>
      </c>
      <c r="AE95" s="13" t="str">
        <f t="array" ref="AE95">IFERROR(INDEX(E89:E100, SMALL(IF("V"=F89:F100, ROW(F89:F100)-MIN(ROW(F89:F100))+1, ""), ROW() -88 )), "")</f>
        <v/>
      </c>
      <c r="AF95" s="13" t="str">
        <f t="array" ref="AF95">IFERROR(INDEX(B89:B100, SMALL(IF(ISNUMBER(SEARCH("JV1",F89:F100)), ROW(F89:F100)-MIN(ROW(F89:F100))+1, ""), ROW() -88 )), "")</f>
        <v/>
      </c>
      <c r="AG95" s="13" t="str">
        <f t="array" ref="AG95">IFERROR(INDEX(C89:C100, SMALL(IF(ISNUMBER(SEARCH("JV1",F89:F100)), ROW(F89:F100)-MIN(ROW(F89:F100))+1, ""), ROW() -88 )), "")</f>
        <v/>
      </c>
      <c r="AH95" s="13" t="str">
        <f t="array" ref="AH95">IFERROR(INDEX(D89:D100, SMALL(IF(ISNUMBER(SEARCH("JV1",F89:F100)), ROW(F89:F100)-MIN(ROW(F89:F100))+1, ""), ROW() -88 )), "")</f>
        <v/>
      </c>
      <c r="AI95" s="13" t="str">
        <f t="array" ref="AI95">IFERROR(INDEX(E89:E100, SMALL(IF(ISNUMBER(SEARCH("JV1",F89:F100)), ROW(F89:F100)-MIN(ROW(F89:F100))+1, ""), ROW() -88 )), "")</f>
        <v/>
      </c>
      <c r="AJ95" s="13" t="str">
        <f t="array" ref="AJ95">IFERROR(INDEX(B89:B100, SMALL(IF(ISNUMBER(SEARCH("JV2",F89:F100)), ROW(F89:F100)-MIN(ROW(F89:F100))+1, ""), ROW() -88 )), "")</f>
        <v/>
      </c>
      <c r="AK95" s="13" t="str">
        <f t="array" ref="AK95">IFERROR(INDEX(C89:C100, SMALL(IF(ISNUMBER(SEARCH("JV2",F89:F100)), ROW(F89:F100)-MIN(ROW(F89:F100))+1, ""), ROW() -88 )), "")</f>
        <v/>
      </c>
      <c r="AL95" s="13" t="str">
        <f t="array" ref="AL95">IFERROR(INDEX(D89:D100, SMALL(IF(ISNUMBER(SEARCH("JV2",F89:F100)), ROW(F89:F100)-MIN(ROW(F89:F100))+1, ""), ROW() -88 )), "")</f>
        <v/>
      </c>
      <c r="AM95" s="13" t="str">
        <f t="array" ref="AM95">IFERROR(INDEX(E89:E100, SMALL(IF(ISNUMBER(SEARCH("JV2",F89:F100)), ROW(F89:F100)-MIN(ROW(F89:F100))+1, ""), ROW() -88 )), "")</f>
        <v/>
      </c>
    </row>
    <row r="96" spans="2:39" s="13" customFormat="1" ht="15" customHeight="1">
      <c r="B96" s="21" t="s">
        <v>189</v>
      </c>
      <c r="C96" s="1"/>
      <c r="D96" s="22" t="s">
        <v>204</v>
      </c>
      <c r="E96" s="1" t="s">
        <v>205</v>
      </c>
      <c r="F96" s="23" t="s">
        <v>30</v>
      </c>
      <c r="G96" s="24"/>
      <c r="H96" s="25">
        <v>4390</v>
      </c>
      <c r="I96" s="24"/>
      <c r="J96" s="25" t="b">
        <v>0</v>
      </c>
      <c r="K96" s="19"/>
      <c r="L96" s="26"/>
      <c r="M96" s="27"/>
      <c r="AB96" s="13" t="str">
        <f t="array" ref="AB96">IFERROR(INDEX(B89:B100, SMALL(IF("V"=F89:F100, ROW(F89:F100)-MIN(ROW(F89:F100))+1, ""), ROW() -88 )), "")</f>
        <v/>
      </c>
      <c r="AC96" s="13" t="str">
        <f t="array" ref="AC96">IFERROR(INDEX(C89:C100, SMALL(IF("V"=F89:F100, ROW(F89:F100)-MIN(ROW(F89:F100))+1, ""), ROW() -88 )), "")</f>
        <v/>
      </c>
      <c r="AD96" s="13" t="str">
        <f t="array" ref="AD96">IFERROR(INDEX(D89:D100, SMALL(IF("V"=F89:F100, ROW(F89:F100)-MIN(ROW(F89:F100))+1, ""), ROW() -88 )), "")</f>
        <v/>
      </c>
      <c r="AE96" s="13" t="str">
        <f t="array" ref="AE96">IFERROR(INDEX(E89:E100, SMALL(IF("V"=F89:F100, ROW(F89:F100)-MIN(ROW(F89:F100))+1, ""), ROW() -88 )), "")</f>
        <v/>
      </c>
      <c r="AF96" s="13" t="str">
        <f t="array" ref="AF96">IFERROR(INDEX(B89:B100, SMALL(IF(ISNUMBER(SEARCH("JV1",F89:F100)), ROW(F89:F100)-MIN(ROW(F89:F100))+1, ""), ROW() -88 )), "")</f>
        <v/>
      </c>
      <c r="AG96" s="13" t="str">
        <f t="array" ref="AG96">IFERROR(INDEX(C89:C100, SMALL(IF(ISNUMBER(SEARCH("JV1",F89:F100)), ROW(F89:F100)-MIN(ROW(F89:F100))+1, ""), ROW() -88 )), "")</f>
        <v/>
      </c>
      <c r="AH96" s="13" t="str">
        <f t="array" ref="AH96">IFERROR(INDEX(D89:D100, SMALL(IF(ISNUMBER(SEARCH("JV1",F89:F100)), ROW(F89:F100)-MIN(ROW(F89:F100))+1, ""), ROW() -88 )), "")</f>
        <v/>
      </c>
      <c r="AI96" s="13" t="str">
        <f t="array" ref="AI96">IFERROR(INDEX(E89:E100, SMALL(IF(ISNUMBER(SEARCH("JV1",F89:F100)), ROW(F89:F100)-MIN(ROW(F89:F100))+1, ""), ROW() -88 )), "")</f>
        <v/>
      </c>
      <c r="AJ96" s="13" t="str">
        <f t="array" ref="AJ96">IFERROR(INDEX(B89:B100, SMALL(IF(ISNUMBER(SEARCH("JV2",F89:F100)), ROW(F89:F100)-MIN(ROW(F89:F100))+1, ""), ROW() -88 )), "")</f>
        <v/>
      </c>
      <c r="AK96" s="13" t="str">
        <f t="array" ref="AK96">IFERROR(INDEX(C89:C100, SMALL(IF(ISNUMBER(SEARCH("JV2",F89:F100)), ROW(F89:F100)-MIN(ROW(F89:F100))+1, ""), ROW() -88 )), "")</f>
        <v/>
      </c>
      <c r="AL96" s="13" t="str">
        <f t="array" ref="AL96">IFERROR(INDEX(D89:D100, SMALL(IF(ISNUMBER(SEARCH("JV2",F89:F100)), ROW(F89:F100)-MIN(ROW(F89:F100))+1, ""), ROW() -88 )), "")</f>
        <v/>
      </c>
      <c r="AM96" s="13" t="str">
        <f t="array" ref="AM96">IFERROR(INDEX(E89:E100, SMALL(IF(ISNUMBER(SEARCH("JV2",F89:F100)), ROW(F89:F100)-MIN(ROW(F89:F100))+1, ""), ROW() -88 )), "")</f>
        <v/>
      </c>
    </row>
    <row r="97" spans="2:39" s="13" customFormat="1" ht="15" customHeight="1">
      <c r="B97" s="21" t="s">
        <v>189</v>
      </c>
      <c r="C97" s="1"/>
      <c r="D97" s="22" t="s">
        <v>206</v>
      </c>
      <c r="E97" s="1" t="s">
        <v>207</v>
      </c>
      <c r="F97" s="23" t="s">
        <v>30</v>
      </c>
      <c r="G97" s="24"/>
      <c r="H97" s="25">
        <v>4390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189</v>
      </c>
      <c r="C98" s="1"/>
      <c r="D98" s="22" t="s">
        <v>208</v>
      </c>
      <c r="E98" s="1" t="s">
        <v>209</v>
      </c>
      <c r="F98" s="23" t="s">
        <v>30</v>
      </c>
      <c r="G98" s="24"/>
      <c r="H98" s="25">
        <v>4390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189</v>
      </c>
      <c r="C99" s="1"/>
      <c r="D99" s="22" t="s">
        <v>210</v>
      </c>
      <c r="E99" s="1" t="s">
        <v>211</v>
      </c>
      <c r="F99" s="23" t="s">
        <v>30</v>
      </c>
      <c r="G99" s="24"/>
      <c r="H99" s="25">
        <v>4390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189</v>
      </c>
      <c r="C100" s="1"/>
      <c r="D100" s="22" t="s">
        <v>212</v>
      </c>
      <c r="E100" s="1" t="s">
        <v>213</v>
      </c>
      <c r="F100" s="23" t="s">
        <v>30</v>
      </c>
      <c r="G100" s="24"/>
      <c r="H100" s="25">
        <v>4390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214</v>
      </c>
      <c r="C101" s="1"/>
      <c r="D101" s="22" t="s">
        <v>215</v>
      </c>
      <c r="E101" s="1" t="s">
        <v>216</v>
      </c>
      <c r="F101" s="23" t="s">
        <v>14</v>
      </c>
      <c r="G101" s="24"/>
      <c r="H101" s="25">
        <v>1537</v>
      </c>
      <c r="I101" s="24"/>
      <c r="J101" s="25" t="b">
        <v>0</v>
      </c>
      <c r="K101" s="19"/>
      <c r="L101" s="26"/>
      <c r="M101" s="27"/>
      <c r="AB101" s="13" t="str">
        <f t="array" ref="AB101">IFERROR(INDEX(B101:B125, SMALL(IF("V"=F101:F125, ROW(F101:F125)-MIN(ROW(F101:F125))+1, ""), ROW() -100 )), "")</f>
        <v>Lindenwood University</v>
      </c>
      <c r="AC101" s="13">
        <f t="array" ref="AC101">IFERROR(INDEX(C101:C125, SMALL(IF("V"=F101:F125, ROW(F101:F125)-MIN(ROW(F101:F125))+1, ""), ROW() -100 )), "")</f>
        <v>0</v>
      </c>
      <c r="AD101" s="13" t="str">
        <f t="array" ref="AD101">IFERROR(INDEX(D101:D125, SMALL(IF("V"=F101:F125, ROW(F101:F125)-MIN(ROW(F101:F125))+1, ""), ROW() -100 )), "")</f>
        <v>6455-5561</v>
      </c>
      <c r="AE101" s="13" t="str">
        <f t="array" ref="AE101">IFERROR(INDEX(E101:E125, SMALL(IF("V"=F101:F125, ROW(F101:F125)-MIN(ROW(F101:F125))+1, ""), ROW() -100 )), "")</f>
        <v>Andrew Sacks</v>
      </c>
      <c r="AF101" s="13" t="str">
        <f t="array" ref="AF101">IFERROR(INDEX(B101:B125, SMALL(IF(ISNUMBER(SEARCH("JV1",F101:F125)), ROW(F101:F125)-MIN(ROW(F101:F125))+1, ""), ROW() -100 )), "")</f>
        <v>Lindenwood University</v>
      </c>
      <c r="AG101" s="13">
        <f t="array" ref="AG101">IFERROR(INDEX(C101:C125, SMALL(IF(ISNUMBER(SEARCH("JV1",F101:F125)), ROW(F101:F125)-MIN(ROW(F101:F125))+1, ""), ROW() -100 )), "")</f>
        <v>0</v>
      </c>
      <c r="AH101" s="13" t="str">
        <f t="array" ref="AH101">IFERROR(INDEX(D101:D125, SMALL(IF(ISNUMBER(SEARCH("JV1",F101:F125)), ROW(F101:F125)-MIN(ROW(F101:F125))+1, ""), ROW() -100 )), "")</f>
        <v>11-422992</v>
      </c>
      <c r="AI101" s="13" t="str">
        <f t="array" ref="AI101">IFERROR(INDEX(E101:E125, SMALL(IF(ISNUMBER(SEARCH("JV1",F101:F125)), ROW(F101:F125)-MIN(ROW(F101:F125))+1, ""), ROW() -100 )), "")</f>
        <v>Christian Lanan</v>
      </c>
      <c r="AJ101" s="13" t="str">
        <f t="array" ref="AJ101">IFERROR(INDEX(B101:B125, SMALL(IF(ISNUMBER(SEARCH("JV2",F101:F125)), ROW(F101:F125)-MIN(ROW(F101:F125))+1, ""), ROW() -100 )), "")</f>
        <v>Lindenwood University</v>
      </c>
      <c r="AK101" s="13">
        <f t="array" ref="AK101">IFERROR(INDEX(C101:C125, SMALL(IF(ISNUMBER(SEARCH("JV2",F101:F125)), ROW(F101:F125)-MIN(ROW(F101:F125))+1, ""), ROW() -100 )), "")</f>
        <v>0</v>
      </c>
      <c r="AL101" s="13" t="str">
        <f t="array" ref="AL101">IFERROR(INDEX(D101:D125, SMALL(IF(ISNUMBER(SEARCH("JV2",F101:F125)), ROW(F101:F125)-MIN(ROW(F101:F125))+1, ""), ROW() -100 )), "")</f>
        <v>18-48013</v>
      </c>
      <c r="AM101" s="13" t="str">
        <f t="array" ref="AM101">IFERROR(INDEX(E101:E125, SMALL(IF(ISNUMBER(SEARCH("JV2",F101:F125)), ROW(F101:F125)-MIN(ROW(F101:F125))+1, ""), ROW() -100 )), "")</f>
        <v>Callum Stewart</v>
      </c>
    </row>
    <row r="102" spans="2:39" s="13" customFormat="1" ht="15" customHeight="1">
      <c r="B102" s="21" t="s">
        <v>214</v>
      </c>
      <c r="C102" s="1"/>
      <c r="D102" s="22" t="s">
        <v>217</v>
      </c>
      <c r="E102" s="1" t="s">
        <v>218</v>
      </c>
      <c r="F102" s="23" t="s">
        <v>14</v>
      </c>
      <c r="G102" s="24"/>
      <c r="H102" s="25">
        <v>1537</v>
      </c>
      <c r="I102" s="24"/>
      <c r="J102" s="25" t="b">
        <v>0</v>
      </c>
      <c r="K102" s="19"/>
      <c r="L102" s="26"/>
      <c r="M102" s="27"/>
      <c r="AB102" s="13" t="str">
        <f t="array" ref="AB102">IFERROR(INDEX(B101:B125, SMALL(IF("V"=F101:F125, ROW(F101:F125)-MIN(ROW(F101:F125))+1, ""), ROW() -100 )), "")</f>
        <v>Lindenwood University</v>
      </c>
      <c r="AC102" s="13">
        <f t="array" ref="AC102">IFERROR(INDEX(C101:C125, SMALL(IF("V"=F101:F125, ROW(F101:F125)-MIN(ROW(F101:F125))+1, ""), ROW() -100 )), "")</f>
        <v>0</v>
      </c>
      <c r="AD102" s="13" t="str">
        <f t="array" ref="AD102">IFERROR(INDEX(D101:D125, SMALL(IF("V"=F101:F125, ROW(F101:F125)-MIN(ROW(F101:F125))+1, ""), ROW() -100 )), "")</f>
        <v>11-305608</v>
      </c>
      <c r="AE102" s="13" t="str">
        <f t="array" ref="AE102">IFERROR(INDEX(E101:E125, SMALL(IF("V"=F101:F125, ROW(F101:F125)-MIN(ROW(F101:F125))+1, ""), ROW() -100 )), "")</f>
        <v>Blake Reiger</v>
      </c>
      <c r="AF102" s="13" t="str">
        <f t="array" ref="AF102">IFERROR(INDEX(B101:B125, SMALL(IF(ISNUMBER(SEARCH("JV1",F101:F125)), ROW(F101:F125)-MIN(ROW(F101:F125))+1, ""), ROW() -100 )), "")</f>
        <v>Lindenwood University</v>
      </c>
      <c r="AG102" s="13">
        <f t="array" ref="AG102">IFERROR(INDEX(C101:C125, SMALL(IF(ISNUMBER(SEARCH("JV1",F101:F125)), ROW(F101:F125)-MIN(ROW(F101:F125))+1, ""), ROW() -100 )), "")</f>
        <v>0</v>
      </c>
      <c r="AH102" s="13" t="str">
        <f t="array" ref="AH102">IFERROR(INDEX(D101:D125, SMALL(IF(ISNUMBER(SEARCH("JV1",F101:F125)), ROW(F101:F125)-MIN(ROW(F101:F125))+1, ""), ROW() -100 )), "")</f>
        <v>8663-27327</v>
      </c>
      <c r="AI102" s="13" t="str">
        <f t="array" ref="AI102">IFERROR(INDEX(E101:E125, SMALL(IF(ISNUMBER(SEARCH("JV1",F101:F125)), ROW(F101:F125)-MIN(ROW(F101:F125))+1, ""), ROW() -100 )), "")</f>
        <v>Dalton Kemp</v>
      </c>
      <c r="AJ102" s="13" t="str">
        <f t="array" ref="AJ102">IFERROR(INDEX(B101:B125, SMALL(IF(ISNUMBER(SEARCH("JV2",F101:F125)), ROW(F101:F125)-MIN(ROW(F101:F125))+1, ""), ROW() -100 )), "")</f>
        <v>Lindenwood University</v>
      </c>
      <c r="AK102" s="13">
        <f t="array" ref="AK102">IFERROR(INDEX(C101:C125, SMALL(IF(ISNUMBER(SEARCH("JV2",F101:F125)), ROW(F101:F125)-MIN(ROW(F101:F125))+1, ""), ROW() -100 )), "")</f>
        <v>0</v>
      </c>
      <c r="AL102" s="13" t="str">
        <f t="array" ref="AL102">IFERROR(INDEX(D101:D125, SMALL(IF(ISNUMBER(SEARCH("JV2",F101:F125)), ROW(F101:F125)-MIN(ROW(F101:F125))+1, ""), ROW() -100 )), "")</f>
        <v>7914-21550</v>
      </c>
      <c r="AM102" s="13" t="str">
        <f t="array" ref="AM102">IFERROR(INDEX(E101:E125, SMALL(IF(ISNUMBER(SEARCH("JV2",F101:F125)), ROW(F101:F125)-MIN(ROW(F101:F125))+1, ""), ROW() -100 )), "")</f>
        <v>Jonathan Camp</v>
      </c>
    </row>
    <row r="103" spans="2:39" s="13" customFormat="1" ht="15" customHeight="1">
      <c r="B103" s="21" t="s">
        <v>214</v>
      </c>
      <c r="C103" s="1"/>
      <c r="D103" s="22" t="s">
        <v>219</v>
      </c>
      <c r="E103" s="1" t="s">
        <v>220</v>
      </c>
      <c r="F103" s="23" t="s">
        <v>14</v>
      </c>
      <c r="G103" s="24"/>
      <c r="H103" s="25">
        <v>1537</v>
      </c>
      <c r="I103" s="24"/>
      <c r="J103" s="25" t="b">
        <v>0</v>
      </c>
      <c r="K103" s="19"/>
      <c r="L103" s="26"/>
      <c r="M103" s="27"/>
      <c r="AB103" s="13" t="str">
        <f t="array" ref="AB103">IFERROR(INDEX(B101:B125, SMALL(IF("V"=F101:F125, ROW(F101:F125)-MIN(ROW(F101:F125))+1, ""), ROW() -100 )), "")</f>
        <v>Lindenwood University</v>
      </c>
      <c r="AC103" s="13">
        <f t="array" ref="AC103">IFERROR(INDEX(C101:C125, SMALL(IF("V"=F101:F125, ROW(F101:F125)-MIN(ROW(F101:F125))+1, ""), ROW() -100 )), "")</f>
        <v>0</v>
      </c>
      <c r="AD103" s="13" t="str">
        <f t="array" ref="AD103">IFERROR(INDEX(D101:D125, SMALL(IF("V"=F101:F125, ROW(F101:F125)-MIN(ROW(F101:F125))+1, ""), ROW() -100 )), "")</f>
        <v>5581-5925</v>
      </c>
      <c r="AE103" s="13" t="str">
        <f t="array" ref="AE103">IFERROR(INDEX(E101:E125, SMALL(IF("V"=F101:F125, ROW(F101:F125)-MIN(ROW(F101:F125))+1, ""), ROW() -100 )), "")</f>
        <v>Brandon Cruz</v>
      </c>
      <c r="AF103" s="13" t="str">
        <f t="array" ref="AF103">IFERROR(INDEX(B101:B125, SMALL(IF(ISNUMBER(SEARCH("JV1",F101:F125)), ROW(F101:F125)-MIN(ROW(F101:F125))+1, ""), ROW() -100 )), "")</f>
        <v>Lindenwood University</v>
      </c>
      <c r="AG103" s="13">
        <f t="array" ref="AG103">IFERROR(INDEX(C101:C125, SMALL(IF(ISNUMBER(SEARCH("JV1",F101:F125)), ROW(F101:F125)-MIN(ROW(F101:F125))+1, ""), ROW() -100 )), "")</f>
        <v>0</v>
      </c>
      <c r="AH103" s="13" t="str">
        <f t="array" ref="AH103">IFERROR(INDEX(D101:D125, SMALL(IF(ISNUMBER(SEARCH("JV1",F101:F125)), ROW(F101:F125)-MIN(ROW(F101:F125))+1, ""), ROW() -100 )), "")</f>
        <v>8482-467</v>
      </c>
      <c r="AI103" s="13" t="str">
        <f t="array" ref="AI103">IFERROR(INDEX(E101:E125, SMALL(IF(ISNUMBER(SEARCH("JV1",F101:F125)), ROW(F101:F125)-MIN(ROW(F101:F125))+1, ""), ROW() -100 )), "")</f>
        <v>Garrett Jolly</v>
      </c>
      <c r="AJ103" s="13" t="str">
        <f t="array" ref="AJ103">IFERROR(INDEX(B101:B125, SMALL(IF(ISNUMBER(SEARCH("JV2",F101:F125)), ROW(F101:F125)-MIN(ROW(F101:F125))+1, ""), ROW() -100 )), "")</f>
        <v>Lindenwood University</v>
      </c>
      <c r="AK103" s="13">
        <f t="array" ref="AK103">IFERROR(INDEX(C101:C125, SMALL(IF(ISNUMBER(SEARCH("JV2",F101:F125)), ROW(F101:F125)-MIN(ROW(F101:F125))+1, ""), ROW() -100 )), "")</f>
        <v>0</v>
      </c>
      <c r="AL103" s="13" t="str">
        <f t="array" ref="AL103">IFERROR(INDEX(D101:D125, SMALL(IF(ISNUMBER(SEARCH("JV2",F101:F125)), ROW(F101:F125)-MIN(ROW(F101:F125))+1, ""), ROW() -100 )), "")</f>
        <v>8711-21237</v>
      </c>
      <c r="AM103" s="13" t="str">
        <f t="array" ref="AM103">IFERROR(INDEX(E101:E125, SMALL(IF(ISNUMBER(SEARCH("JV2",F101:F125)), ROW(F101:F125)-MIN(ROW(F101:F125))+1, ""), ROW() -100 )), "")</f>
        <v>Jordan Ball</v>
      </c>
    </row>
    <row r="104" spans="2:39" s="13" customFormat="1" ht="15" customHeight="1">
      <c r="B104" s="21" t="s">
        <v>214</v>
      </c>
      <c r="C104" s="1"/>
      <c r="D104" s="22" t="s">
        <v>221</v>
      </c>
      <c r="E104" s="1" t="s">
        <v>222</v>
      </c>
      <c r="F104" s="23" t="s">
        <v>14</v>
      </c>
      <c r="G104" s="24"/>
      <c r="H104" s="25">
        <v>1537</v>
      </c>
      <c r="I104" s="24"/>
      <c r="J104" s="25" t="b">
        <v>0</v>
      </c>
      <c r="K104" s="19"/>
      <c r="L104" s="26"/>
      <c r="M104" s="27"/>
      <c r="AB104" s="13" t="str">
        <f t="array" ref="AB104">IFERROR(INDEX(B101:B125, SMALL(IF("V"=F101:F125, ROW(F101:F125)-MIN(ROW(F101:F125))+1, ""), ROW() -100 )), "")</f>
        <v>Lindenwood University</v>
      </c>
      <c r="AC104" s="13">
        <f t="array" ref="AC104">IFERROR(INDEX(C101:C125, SMALL(IF("V"=F101:F125, ROW(F101:F125)-MIN(ROW(F101:F125))+1, ""), ROW() -100 )), "")</f>
        <v>0</v>
      </c>
      <c r="AD104" s="13" t="str">
        <f t="array" ref="AD104">IFERROR(INDEX(D101:D125, SMALL(IF("V"=F101:F125, ROW(F101:F125)-MIN(ROW(F101:F125))+1, ""), ROW() -100 )), "")</f>
        <v>11-645936</v>
      </c>
      <c r="AE104" s="13" t="str">
        <f t="array" ref="AE104">IFERROR(INDEX(E101:E125, SMALL(IF("V"=F101:F125, ROW(F101:F125)-MIN(ROW(F101:F125))+1, ""), ROW() -100 )), "")</f>
        <v>Caleb Horton</v>
      </c>
      <c r="AF104" s="13" t="str">
        <f t="array" ref="AF104">IFERROR(INDEX(B101:B125, SMALL(IF(ISNUMBER(SEARCH("JV1",F101:F125)), ROW(F101:F125)-MIN(ROW(F101:F125))+1, ""), ROW() -100 )), "")</f>
        <v>Lindenwood University</v>
      </c>
      <c r="AG104" s="13">
        <f t="array" ref="AG104">IFERROR(INDEX(C101:C125, SMALL(IF(ISNUMBER(SEARCH("JV1",F101:F125)), ROW(F101:F125)-MIN(ROW(F101:F125))+1, ""), ROW() -100 )), "")</f>
        <v>0</v>
      </c>
      <c r="AH104" s="13" t="str">
        <f t="array" ref="AH104">IFERROR(INDEX(D101:D125, SMALL(IF(ISNUMBER(SEARCH("JV1",F101:F125)), ROW(F101:F125)-MIN(ROW(F101:F125))+1, ""), ROW() -100 )), "")</f>
        <v>16-147279</v>
      </c>
      <c r="AI104" s="13" t="str">
        <f t="array" ref="AI104">IFERROR(INDEX(E101:E125, SMALL(IF(ISNUMBER(SEARCH("JV1",F101:F125)), ROW(F101:F125)-MIN(ROW(F101:F125))+1, ""), ROW() -100 )), "")</f>
        <v>Graham Mortimore</v>
      </c>
      <c r="AJ104" s="13" t="str">
        <f t="array" ref="AJ104">IFERROR(INDEX(B101:B125, SMALL(IF(ISNUMBER(SEARCH("JV2",F101:F125)), ROW(F101:F125)-MIN(ROW(F101:F125))+1, ""), ROW() -100 )), "")</f>
        <v>Lindenwood University</v>
      </c>
      <c r="AK104" s="13">
        <f t="array" ref="AK104">IFERROR(INDEX(C101:C125, SMALL(IF(ISNUMBER(SEARCH("JV2",F101:F125)), ROW(F101:F125)-MIN(ROW(F101:F125))+1, ""), ROW() -100 )), "")</f>
        <v>0</v>
      </c>
      <c r="AL104" s="13" t="str">
        <f t="array" ref="AL104">IFERROR(INDEX(D101:D125, SMALL(IF(ISNUMBER(SEARCH("JV2",F101:F125)), ROW(F101:F125)-MIN(ROW(F101:F125))+1, ""), ROW() -100 )), "")</f>
        <v>8572-19024</v>
      </c>
      <c r="AM104" s="13" t="str">
        <f t="array" ref="AM104">IFERROR(INDEX(E101:E125, SMALL(IF(ISNUMBER(SEARCH("JV2",F101:F125)), ROW(F101:F125)-MIN(ROW(F101:F125))+1, ""), ROW() -100 )), "")</f>
        <v>Sean Jerome</v>
      </c>
    </row>
    <row r="105" spans="2:39" s="13" customFormat="1" ht="15" customHeight="1">
      <c r="B105" s="21" t="s">
        <v>214</v>
      </c>
      <c r="C105" s="1"/>
      <c r="D105" s="22" t="s">
        <v>223</v>
      </c>
      <c r="E105" s="1" t="s">
        <v>224</v>
      </c>
      <c r="F105" s="23" t="s">
        <v>18</v>
      </c>
      <c r="G105" s="24"/>
      <c r="H105" s="25">
        <v>1537</v>
      </c>
      <c r="I105" s="24"/>
      <c r="J105" s="25" t="b">
        <v>0</v>
      </c>
      <c r="K105" s="19"/>
      <c r="L105" s="26"/>
      <c r="M105" s="27"/>
      <c r="AB105" s="13" t="str">
        <f t="array" ref="AB105">IFERROR(INDEX(B101:B125, SMALL(IF("V"=F101:F125, ROW(F101:F125)-MIN(ROW(F101:F125))+1, ""), ROW() -100 )), "")</f>
        <v>Lindenwood University</v>
      </c>
      <c r="AC105" s="13">
        <f t="array" ref="AC105">IFERROR(INDEX(C101:C125, SMALL(IF("V"=F101:F125, ROW(F101:F125)-MIN(ROW(F101:F125))+1, ""), ROW() -100 )), "")</f>
        <v>0</v>
      </c>
      <c r="AD105" s="13" t="str">
        <f t="array" ref="AD105">IFERROR(INDEX(D101:D125, SMALL(IF("V"=F101:F125, ROW(F101:F125)-MIN(ROW(F101:F125))+1, ""), ROW() -100 )), "")</f>
        <v>7063-2626</v>
      </c>
      <c r="AE105" s="13" t="str">
        <f t="array" ref="AE105">IFERROR(INDEX(E101:E125, SMALL(IF("V"=F101:F125, ROW(F101:F125)-MIN(ROW(F101:F125))+1, ""), ROW() -100 )), "")</f>
        <v>Javier Muniz Vega</v>
      </c>
      <c r="AF105" s="13" t="str">
        <f t="array" ref="AF105">IFERROR(INDEX(B101:B125, SMALL(IF(ISNUMBER(SEARCH("JV1",F101:F125)), ROW(F101:F125)-MIN(ROW(F101:F125))+1, ""), ROW() -100 )), "")</f>
        <v>Lindenwood University</v>
      </c>
      <c r="AG105" s="13">
        <f t="array" ref="AG105">IFERROR(INDEX(C101:C125, SMALL(IF(ISNUMBER(SEARCH("JV1",F101:F125)), ROW(F101:F125)-MIN(ROW(F101:F125))+1, ""), ROW() -100 )), "")</f>
        <v>0</v>
      </c>
      <c r="AH105" s="13" t="str">
        <f t="array" ref="AH105">IFERROR(INDEX(D101:D125, SMALL(IF(ISNUMBER(SEARCH("JV1",F101:F125)), ROW(F101:F125)-MIN(ROW(F101:F125))+1, ""), ROW() -100 )), "")</f>
        <v>11-719508</v>
      </c>
      <c r="AI105" s="13" t="str">
        <f t="array" ref="AI105">IFERROR(INDEX(E101:E125, SMALL(IF(ISNUMBER(SEARCH("JV1",F101:F125)), ROW(F101:F125)-MIN(ROW(F101:F125))+1, ""), ROW() -100 )), "")</f>
        <v>Jared Felipa</v>
      </c>
      <c r="AJ105" s="13" t="str">
        <f t="array" ref="AJ105">IFERROR(INDEX(B101:B125, SMALL(IF(ISNUMBER(SEARCH("JV2",F101:F125)), ROW(F101:F125)-MIN(ROW(F101:F125))+1, ""), ROW() -100 )), "")</f>
        <v>Lindenwood University</v>
      </c>
      <c r="AK105" s="13">
        <f t="array" ref="AK105">IFERROR(INDEX(C101:C125, SMALL(IF(ISNUMBER(SEARCH("JV2",F101:F125)), ROW(F101:F125)-MIN(ROW(F101:F125))+1, ""), ROW() -100 )), "")</f>
        <v>0</v>
      </c>
      <c r="AL105" s="13" t="str">
        <f t="array" ref="AL105">IFERROR(INDEX(D101:D125, SMALL(IF(ISNUMBER(SEARCH("JV2",F101:F125)), ROW(F101:F125)-MIN(ROW(F101:F125))+1, ""), ROW() -100 )), "")</f>
        <v>6507-11246</v>
      </c>
      <c r="AM105" s="13" t="str">
        <f t="array" ref="AM105">IFERROR(INDEX(E101:E125, SMALL(IF(ISNUMBER(SEARCH("JV2",F101:F125)), ROW(F101:F125)-MIN(ROW(F101:F125))+1, ""), ROW() -100 )), "")</f>
        <v>Spencer Engelby</v>
      </c>
    </row>
    <row r="106" spans="2:39" s="13" customFormat="1" ht="15" customHeight="1">
      <c r="B106" s="21" t="s">
        <v>214</v>
      </c>
      <c r="C106" s="1"/>
      <c r="D106" s="22" t="s">
        <v>225</v>
      </c>
      <c r="E106" s="1" t="s">
        <v>226</v>
      </c>
      <c r="F106" s="23" t="s">
        <v>17</v>
      </c>
      <c r="G106" s="24"/>
      <c r="H106" s="25">
        <v>1537</v>
      </c>
      <c r="I106" s="24"/>
      <c r="J106" s="25" t="b">
        <v>0</v>
      </c>
      <c r="K106" s="19"/>
      <c r="L106" s="26"/>
      <c r="M106" s="27"/>
      <c r="AB106" s="13" t="str">
        <f t="array" ref="AB106">IFERROR(INDEX(B101:B125, SMALL(IF("V"=F101:F125, ROW(F101:F125)-MIN(ROW(F101:F125))+1, ""), ROW() -100 )), "")</f>
        <v>Lindenwood University</v>
      </c>
      <c r="AC106" s="13">
        <f t="array" ref="AC106">IFERROR(INDEX(C101:C125, SMALL(IF("V"=F101:F125, ROW(F101:F125)-MIN(ROW(F101:F125))+1, ""), ROW() -100 )), "")</f>
        <v>0</v>
      </c>
      <c r="AD106" s="13" t="str">
        <f t="array" ref="AD106">IFERROR(INDEX(D101:D125, SMALL(IF("V"=F101:F125, ROW(F101:F125)-MIN(ROW(F101:F125))+1, ""), ROW() -100 )), "")</f>
        <v>5828-911</v>
      </c>
      <c r="AE106" s="13" t="str">
        <f t="array" ref="AE106">IFERROR(INDEX(E101:E125, SMALL(IF("V"=F101:F125, ROW(F101:F125)-MIN(ROW(F101:F125))+1, ""), ROW() -100 )), "")</f>
        <v>Paul Bakoylis</v>
      </c>
      <c r="AF106" s="13" t="str">
        <f t="array" ref="AF106">IFERROR(INDEX(B101:B125, SMALL(IF(ISNUMBER(SEARCH("JV1",F101:F125)), ROW(F101:F125)-MIN(ROW(F101:F125))+1, ""), ROW() -100 )), "")</f>
        <v>Lindenwood University</v>
      </c>
      <c r="AG106" s="13">
        <f t="array" ref="AG106">IFERROR(INDEX(C101:C125, SMALL(IF(ISNUMBER(SEARCH("JV1",F101:F125)), ROW(F101:F125)-MIN(ROW(F101:F125))+1, ""), ROW() -100 )), "")</f>
        <v>0</v>
      </c>
      <c r="AH106" s="13" t="str">
        <f t="array" ref="AH106">IFERROR(INDEX(D101:D125, SMALL(IF(ISNUMBER(SEARCH("JV1",F101:F125)), ROW(F101:F125)-MIN(ROW(F101:F125))+1, ""), ROW() -100 )), "")</f>
        <v>21-12175</v>
      </c>
      <c r="AI106" s="13" t="str">
        <f t="array" ref="AI106">IFERROR(INDEX(E101:E125, SMALL(IF(ISNUMBER(SEARCH("JV1",F101:F125)), ROW(F101:F125)-MIN(ROW(F101:F125))+1, ""), ROW() -100 )), "")</f>
        <v>Juan Pablo Aguirre Moreno</v>
      </c>
      <c r="AJ106" s="13" t="str">
        <f t="array" ref="AJ106">IFERROR(INDEX(B101:B125, SMALL(IF(ISNUMBER(SEARCH("JV2",F101:F125)), ROW(F101:F125)-MIN(ROW(F101:F125))+1, ""), ROW() -100 )), "")</f>
        <v/>
      </c>
      <c r="AK106" s="13" t="str">
        <f t="array" ref="AK106">IFERROR(INDEX(C101:C125, SMALL(IF(ISNUMBER(SEARCH("JV2",F101:F125)), ROW(F101:F125)-MIN(ROW(F101:F125))+1, ""), ROW() -100 )), "")</f>
        <v/>
      </c>
      <c r="AL106" s="13" t="str">
        <f t="array" ref="AL106">IFERROR(INDEX(D101:D125, SMALL(IF(ISNUMBER(SEARCH("JV2",F101:F125)), ROW(F101:F125)-MIN(ROW(F101:F125))+1, ""), ROW() -100 )), "")</f>
        <v/>
      </c>
      <c r="AM106" s="13" t="str">
        <f t="array" ref="AM106">IFERROR(INDEX(E101:E125, SMALL(IF(ISNUMBER(SEARCH("JV2",F101:F125)), ROW(F101:F125)-MIN(ROW(F101:F125))+1, ""), ROW() -100 )), "")</f>
        <v/>
      </c>
    </row>
    <row r="107" spans="2:39" s="13" customFormat="1" ht="15" customHeight="1">
      <c r="B107" s="21" t="s">
        <v>214</v>
      </c>
      <c r="C107" s="1"/>
      <c r="D107" s="22" t="s">
        <v>227</v>
      </c>
      <c r="E107" s="1" t="s">
        <v>228</v>
      </c>
      <c r="F107" s="23" t="s">
        <v>30</v>
      </c>
      <c r="G107" s="24"/>
      <c r="H107" s="25">
        <v>1537</v>
      </c>
      <c r="I107" s="24"/>
      <c r="J107" s="25" t="b">
        <v>0</v>
      </c>
      <c r="K107" s="19"/>
      <c r="L107" s="26"/>
      <c r="M107" s="27"/>
      <c r="AB107" s="13" t="str">
        <f t="array" ref="AB107">IFERROR(INDEX(B101:B125, SMALL(IF("V"=F101:F125, ROW(F101:F125)-MIN(ROW(F101:F125))+1, ""), ROW() -100 )), "")</f>
        <v>Lindenwood University</v>
      </c>
      <c r="AC107" s="13">
        <f t="array" ref="AC107">IFERROR(INDEX(C101:C125, SMALL(IF("V"=F101:F125, ROW(F101:F125)-MIN(ROW(F101:F125))+1, ""), ROW() -100 )), "")</f>
        <v>0</v>
      </c>
      <c r="AD107" s="13" t="str">
        <f t="array" ref="AD107">IFERROR(INDEX(D101:D125, SMALL(IF("V"=F101:F125, ROW(F101:F125)-MIN(ROW(F101:F125))+1, ""), ROW() -100 )), "")</f>
        <v>11-275404</v>
      </c>
      <c r="AE107" s="13" t="str">
        <f t="array" ref="AE107">IFERROR(INDEX(E101:E125, SMALL(IF("V"=F101:F125, ROW(F101:F125)-MIN(ROW(F101:F125))+1, ""), ROW() -100 )), "")</f>
        <v>Seth Cushman</v>
      </c>
      <c r="AF107" s="13" t="str">
        <f t="array" ref="AF107">IFERROR(INDEX(B101:B125, SMALL(IF(ISNUMBER(SEARCH("JV1",F101:F125)), ROW(F101:F125)-MIN(ROW(F101:F125))+1, ""), ROW() -100 )), "")</f>
        <v>Lindenwood University</v>
      </c>
      <c r="AG107" s="13">
        <f t="array" ref="AG107">IFERROR(INDEX(C101:C125, SMALL(IF(ISNUMBER(SEARCH("JV1",F101:F125)), ROW(F101:F125)-MIN(ROW(F101:F125))+1, ""), ROW() -100 )), "")</f>
        <v>0</v>
      </c>
      <c r="AH107" s="13" t="str">
        <f t="array" ref="AH107">IFERROR(INDEX(D101:D125, SMALL(IF(ISNUMBER(SEARCH("JV1",F101:F125)), ROW(F101:F125)-MIN(ROW(F101:F125))+1, ""), ROW() -100 )), "")</f>
        <v>11-495004</v>
      </c>
      <c r="AI107" s="13" t="str">
        <f t="array" ref="AI107">IFERROR(INDEX(E101:E125, SMALL(IF(ISNUMBER(SEARCH("JV1",F101:F125)), ROW(F101:F125)-MIN(ROW(F101:F125))+1, ""), ROW() -100 )), "")</f>
        <v>Kyle Siksta</v>
      </c>
      <c r="AJ107" s="13" t="str">
        <f t="array" ref="AJ107">IFERROR(INDEX(B101:B125, SMALL(IF(ISNUMBER(SEARCH("JV2",F101:F125)), ROW(F101:F125)-MIN(ROW(F101:F125))+1, ""), ROW() -100 )), "")</f>
        <v/>
      </c>
      <c r="AK107" s="13" t="str">
        <f t="array" ref="AK107">IFERROR(INDEX(C101:C125, SMALL(IF(ISNUMBER(SEARCH("JV2",F101:F125)), ROW(F101:F125)-MIN(ROW(F101:F125))+1, ""), ROW() -100 )), "")</f>
        <v/>
      </c>
      <c r="AL107" s="13" t="str">
        <f t="array" ref="AL107">IFERROR(INDEX(D101:D125, SMALL(IF(ISNUMBER(SEARCH("JV2",F101:F125)), ROW(F101:F125)-MIN(ROW(F101:F125))+1, ""), ROW() -100 )), "")</f>
        <v/>
      </c>
      <c r="AM107" s="13" t="str">
        <f t="array" ref="AM107">IFERROR(INDEX(E101:E125, SMALL(IF(ISNUMBER(SEARCH("JV2",F101:F125)), ROW(F101:F125)-MIN(ROW(F101:F125))+1, ""), ROW() -100 )), "")</f>
        <v/>
      </c>
    </row>
    <row r="108" spans="2:39" s="13" customFormat="1" ht="15" customHeight="1">
      <c r="B108" s="21" t="s">
        <v>214</v>
      </c>
      <c r="C108" s="1"/>
      <c r="D108" s="22" t="s">
        <v>229</v>
      </c>
      <c r="E108" s="1" t="s">
        <v>230</v>
      </c>
      <c r="F108" s="23" t="s">
        <v>17</v>
      </c>
      <c r="G108" s="24"/>
      <c r="H108" s="25">
        <v>1537</v>
      </c>
      <c r="I108" s="24"/>
      <c r="J108" s="25" t="b">
        <v>0</v>
      </c>
      <c r="K108" s="19"/>
      <c r="L108" s="26"/>
      <c r="M108" s="27"/>
      <c r="AB108" s="13" t="str">
        <f t="array" ref="AB108">IFERROR(INDEX(B101:B125, SMALL(IF("V"=F101:F125, ROW(F101:F125)-MIN(ROW(F101:F125))+1, ""), ROW() -100 )), "")</f>
        <v>Lindenwood University</v>
      </c>
      <c r="AC108" s="13">
        <f t="array" ref="AC108">IFERROR(INDEX(C101:C125, SMALL(IF("V"=F101:F125, ROW(F101:F125)-MIN(ROW(F101:F125))+1, ""), ROW() -100 )), "")</f>
        <v>0</v>
      </c>
      <c r="AD108" s="13" t="str">
        <f t="array" ref="AD108">IFERROR(INDEX(D101:D125, SMALL(IF("V"=F101:F125, ROW(F101:F125)-MIN(ROW(F101:F125))+1, ""), ROW() -100 )), "")</f>
        <v>11-120819</v>
      </c>
      <c r="AE108" s="13" t="str">
        <f t="array" ref="AE108">IFERROR(INDEX(E101:E125, SMALL(IF("V"=F101:F125, ROW(F101:F125)-MIN(ROW(F101:F125))+1, ""), ROW() -100 )), "")</f>
        <v>Troy Owens</v>
      </c>
      <c r="AF108" s="13" t="str">
        <f t="array" ref="AF108">IFERROR(INDEX(B101:B125, SMALL(IF(ISNUMBER(SEARCH("JV1",F101:F125)), ROW(F101:F125)-MIN(ROW(F101:F125))+1, ""), ROW() -100 )), "")</f>
        <v>Lindenwood University</v>
      </c>
      <c r="AG108" s="13">
        <f t="array" ref="AG108">IFERROR(INDEX(C101:C125, SMALL(IF(ISNUMBER(SEARCH("JV1",F101:F125)), ROW(F101:F125)-MIN(ROW(F101:F125))+1, ""), ROW() -100 )), "")</f>
        <v>0</v>
      </c>
      <c r="AH108" s="13" t="str">
        <f t="array" ref="AH108">IFERROR(INDEX(D101:D125, SMALL(IF(ISNUMBER(SEARCH("JV1",F101:F125)), ROW(F101:F125)-MIN(ROW(F101:F125))+1, ""), ROW() -100 )), "")</f>
        <v>16-86758</v>
      </c>
      <c r="AI108" s="13" t="str">
        <f t="array" ref="AI108">IFERROR(INDEX(E101:E125, SMALL(IF(ISNUMBER(SEARCH("JV1",F101:F125)), ROW(F101:F125)-MIN(ROW(F101:F125))+1, ""), ROW() -100 )), "")</f>
        <v>Nate O'Connell</v>
      </c>
      <c r="AJ108" s="13" t="str">
        <f t="array" ref="AJ108">IFERROR(INDEX(B101:B125, SMALL(IF(ISNUMBER(SEARCH("JV2",F101:F125)), ROW(F101:F125)-MIN(ROW(F101:F125))+1, ""), ROW() -100 )), "")</f>
        <v/>
      </c>
      <c r="AK108" s="13" t="str">
        <f t="array" ref="AK108">IFERROR(INDEX(C101:C125, SMALL(IF(ISNUMBER(SEARCH("JV2",F101:F125)), ROW(F101:F125)-MIN(ROW(F101:F125))+1, ""), ROW() -100 )), "")</f>
        <v/>
      </c>
      <c r="AL108" s="13" t="str">
        <f t="array" ref="AL108">IFERROR(INDEX(D101:D125, SMALL(IF(ISNUMBER(SEARCH("JV2",F101:F125)), ROW(F101:F125)-MIN(ROW(F101:F125))+1, ""), ROW() -100 )), "")</f>
        <v/>
      </c>
      <c r="AM108" s="13" t="str">
        <f t="array" ref="AM108">IFERROR(INDEX(E101:E125, SMALL(IF(ISNUMBER(SEARCH("JV2",F101:F125)), ROW(F101:F125)-MIN(ROW(F101:F125))+1, ""), ROW() -100 )), "")</f>
        <v/>
      </c>
    </row>
    <row r="109" spans="2:39" s="13" customFormat="1" ht="15" customHeight="1">
      <c r="B109" s="21" t="s">
        <v>214</v>
      </c>
      <c r="C109" s="1"/>
      <c r="D109" s="22" t="s">
        <v>231</v>
      </c>
      <c r="E109" s="1" t="s">
        <v>232</v>
      </c>
      <c r="F109" s="23" t="s">
        <v>17</v>
      </c>
      <c r="G109" s="24"/>
      <c r="H109" s="25">
        <v>1537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214</v>
      </c>
      <c r="C110" s="1"/>
      <c r="D110" s="22" t="s">
        <v>233</v>
      </c>
      <c r="E110" s="1" t="s">
        <v>234</v>
      </c>
      <c r="F110" s="23" t="s">
        <v>17</v>
      </c>
      <c r="G110" s="24"/>
      <c r="H110" s="25">
        <v>1537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214</v>
      </c>
      <c r="C111" s="1"/>
      <c r="D111" s="22" t="s">
        <v>235</v>
      </c>
      <c r="E111" s="1" t="s">
        <v>236</v>
      </c>
      <c r="F111" s="23" t="s">
        <v>17</v>
      </c>
      <c r="G111" s="24"/>
      <c r="H111" s="25">
        <v>1537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214</v>
      </c>
      <c r="C112" s="1"/>
      <c r="D112" s="22" t="s">
        <v>237</v>
      </c>
      <c r="E112" s="1" t="s">
        <v>238</v>
      </c>
      <c r="F112" s="23" t="s">
        <v>14</v>
      </c>
      <c r="G112" s="24"/>
      <c r="H112" s="25">
        <v>1537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214</v>
      </c>
      <c r="C113" s="1"/>
      <c r="D113" s="22" t="s">
        <v>239</v>
      </c>
      <c r="E113" s="1" t="s">
        <v>240</v>
      </c>
      <c r="F113" s="23" t="s">
        <v>18</v>
      </c>
      <c r="G113" s="24"/>
      <c r="H113" s="25">
        <v>1537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214</v>
      </c>
      <c r="C114" s="1"/>
      <c r="D114" s="22" t="s">
        <v>241</v>
      </c>
      <c r="E114" s="1" t="s">
        <v>242</v>
      </c>
      <c r="F114" s="23" t="s">
        <v>18</v>
      </c>
      <c r="G114" s="24"/>
      <c r="H114" s="25">
        <v>1537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214</v>
      </c>
      <c r="C115" s="1"/>
      <c r="D115" s="22" t="s">
        <v>243</v>
      </c>
      <c r="E115" s="1" t="s">
        <v>244</v>
      </c>
      <c r="F115" s="23" t="s">
        <v>30</v>
      </c>
      <c r="G115" s="24"/>
      <c r="H115" s="25">
        <v>1537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214</v>
      </c>
      <c r="C116" s="1"/>
      <c r="D116" s="22" t="s">
        <v>245</v>
      </c>
      <c r="E116" s="1" t="s">
        <v>246</v>
      </c>
      <c r="F116" s="23" t="s">
        <v>17</v>
      </c>
      <c r="G116" s="24"/>
      <c r="H116" s="25">
        <v>1537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214</v>
      </c>
      <c r="C117" s="1"/>
      <c r="D117" s="22" t="s">
        <v>247</v>
      </c>
      <c r="E117" s="1" t="s">
        <v>248</v>
      </c>
      <c r="F117" s="23" t="s">
        <v>17</v>
      </c>
      <c r="G117" s="24"/>
      <c r="H117" s="25">
        <v>1537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214</v>
      </c>
      <c r="C118" s="1"/>
      <c r="D118" s="22" t="s">
        <v>249</v>
      </c>
      <c r="E118" s="1" t="s">
        <v>250</v>
      </c>
      <c r="F118" s="23" t="s">
        <v>17</v>
      </c>
      <c r="G118" s="24"/>
      <c r="H118" s="25">
        <v>1537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214</v>
      </c>
      <c r="C119" s="1"/>
      <c r="D119" s="22" t="s">
        <v>251</v>
      </c>
      <c r="E119" s="1" t="s">
        <v>252</v>
      </c>
      <c r="F119" s="23" t="s">
        <v>30</v>
      </c>
      <c r="G119" s="24"/>
      <c r="H119" s="25">
        <v>1537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214</v>
      </c>
      <c r="C120" s="1"/>
      <c r="D120" s="22" t="s">
        <v>253</v>
      </c>
      <c r="E120" s="1" t="s">
        <v>254</v>
      </c>
      <c r="F120" s="23" t="s">
        <v>14</v>
      </c>
      <c r="G120" s="24"/>
      <c r="H120" s="25">
        <v>1537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214</v>
      </c>
      <c r="C121" s="1"/>
      <c r="D121" s="22" t="s">
        <v>255</v>
      </c>
      <c r="E121" s="1" t="s">
        <v>256</v>
      </c>
      <c r="F121" s="23" t="s">
        <v>18</v>
      </c>
      <c r="G121" s="24"/>
      <c r="H121" s="25">
        <v>1537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214</v>
      </c>
      <c r="C122" s="1"/>
      <c r="D122" s="22" t="s">
        <v>257</v>
      </c>
      <c r="E122" s="1" t="s">
        <v>258</v>
      </c>
      <c r="F122" s="23" t="s">
        <v>14</v>
      </c>
      <c r="G122" s="24"/>
      <c r="H122" s="25">
        <v>1537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214</v>
      </c>
      <c r="C123" s="1"/>
      <c r="D123" s="22" t="s">
        <v>259</v>
      </c>
      <c r="E123" s="1" t="s">
        <v>260</v>
      </c>
      <c r="F123" s="23" t="s">
        <v>18</v>
      </c>
      <c r="G123" s="24"/>
      <c r="H123" s="25">
        <v>1537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214</v>
      </c>
      <c r="C124" s="1"/>
      <c r="D124" s="22" t="s">
        <v>261</v>
      </c>
      <c r="E124" s="1" t="s">
        <v>262</v>
      </c>
      <c r="F124" s="23" t="s">
        <v>30</v>
      </c>
      <c r="G124" s="24"/>
      <c r="H124" s="25">
        <v>1537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214</v>
      </c>
      <c r="C125" s="1"/>
      <c r="D125" s="22" t="s">
        <v>263</v>
      </c>
      <c r="E125" s="1" t="s">
        <v>264</v>
      </c>
      <c r="F125" s="23" t="s">
        <v>14</v>
      </c>
      <c r="G125" s="24"/>
      <c r="H125" s="25">
        <v>1537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265</v>
      </c>
      <c r="C126" s="1"/>
      <c r="D126" s="22" t="s">
        <v>266</v>
      </c>
      <c r="E126" s="1" t="s">
        <v>267</v>
      </c>
      <c r="F126" s="23" t="s">
        <v>14</v>
      </c>
      <c r="G126" s="24"/>
      <c r="H126" s="25">
        <v>2452</v>
      </c>
      <c r="I126" s="24"/>
      <c r="J126" s="25" t="b">
        <v>0</v>
      </c>
      <c r="K126" s="19"/>
      <c r="L126" s="26"/>
      <c r="M126" s="27"/>
      <c r="AB126" s="13" t="str">
        <f t="array" ref="AB126">IFERROR(INDEX(B126:B133, SMALL(IF("V"=F126:F133, ROW(F126:F133)-MIN(ROW(F126:F133))+1, ""), ROW() -125 )), "")</f>
        <v>Lindsey Wilson College</v>
      </c>
      <c r="AC126" s="13">
        <f t="array" ref="AC126">IFERROR(INDEX(C126:C133, SMALL(IF("V"=F126:F133, ROW(F126:F133)-MIN(ROW(F126:F133))+1, ""), ROW() -125 )), "")</f>
        <v>0</v>
      </c>
      <c r="AD126" s="13" t="str">
        <f t="array" ref="AD126">IFERROR(INDEX(D126:D133, SMALL(IF("V"=F126:F133, ROW(F126:F133)-MIN(ROW(F126:F133))+1, ""), ROW() -125 )), "")</f>
        <v>7914-10905</v>
      </c>
      <c r="AE126" s="13" t="str">
        <f t="array" ref="AE126">IFERROR(INDEX(E126:E133, SMALL(IF("V"=F126:F133, ROW(F126:F133)-MIN(ROW(F126:F133))+1, ""), ROW() -125 )), "")</f>
        <v>Andrew O'Dell</v>
      </c>
      <c r="AF126" s="13" t="str">
        <f t="array" ref="AF126">IFERROR(INDEX(B126:B133, SMALL(IF(ISNUMBER(SEARCH("JV1",F126:F133)), ROW(F126:F133)-MIN(ROW(F126:F133))+1, ""), ROW() -125 )), "")</f>
        <v/>
      </c>
      <c r="AG126" s="13" t="str">
        <f t="array" ref="AG126">IFERROR(INDEX(C126:C133, SMALL(IF(ISNUMBER(SEARCH("JV1",F126:F133)), ROW(F126:F133)-MIN(ROW(F126:F133))+1, ""), ROW() -125 )), "")</f>
        <v/>
      </c>
      <c r="AH126" s="13" t="str">
        <f t="array" ref="AH126">IFERROR(INDEX(D126:D133, SMALL(IF(ISNUMBER(SEARCH("JV1",F126:F133)), ROW(F126:F133)-MIN(ROW(F126:F133))+1, ""), ROW() -125 )), "")</f>
        <v/>
      </c>
      <c r="AI126" s="13" t="str">
        <f t="array" ref="AI126">IFERROR(INDEX(E126:E133, SMALL(IF(ISNUMBER(SEARCH("JV1",F126:F133)), ROW(F126:F133)-MIN(ROW(F126:F133))+1, ""), ROW() -125 )), "")</f>
        <v/>
      </c>
      <c r="AJ126" s="13" t="str">
        <f t="array" ref="AJ126">IFERROR(INDEX(B126:B133, SMALL(IF(ISNUMBER(SEARCH("JV2",F126:F133)), ROW(F126:F133)-MIN(ROW(F126:F133))+1, ""), ROW() -125 )), "")</f>
        <v/>
      </c>
      <c r="AK126" s="13" t="str">
        <f t="array" ref="AK126">IFERROR(INDEX(C126:C133, SMALL(IF(ISNUMBER(SEARCH("JV2",F126:F133)), ROW(F126:F133)-MIN(ROW(F126:F133))+1, ""), ROW() -125 )), "")</f>
        <v/>
      </c>
      <c r="AL126" s="13" t="str">
        <f t="array" ref="AL126">IFERROR(INDEX(D126:D133, SMALL(IF(ISNUMBER(SEARCH("JV2",F126:F133)), ROW(F126:F133)-MIN(ROW(F126:F133))+1, ""), ROW() -125 )), "")</f>
        <v/>
      </c>
      <c r="AM126" s="13" t="str">
        <f t="array" ref="AM126">IFERROR(INDEX(E126:E133, SMALL(IF(ISNUMBER(SEARCH("JV2",F126:F133)), ROW(F126:F133)-MIN(ROW(F126:F133))+1, ""), ROW() -125 )), "")</f>
        <v/>
      </c>
    </row>
    <row r="127" spans="2:39" s="13" customFormat="1" ht="15" customHeight="1">
      <c r="B127" s="21" t="s">
        <v>265</v>
      </c>
      <c r="C127" s="1"/>
      <c r="D127" s="22" t="s">
        <v>268</v>
      </c>
      <c r="E127" s="1" t="s">
        <v>269</v>
      </c>
      <c r="F127" s="23" t="s">
        <v>14</v>
      </c>
      <c r="G127" s="24"/>
      <c r="H127" s="25">
        <v>2452</v>
      </c>
      <c r="I127" s="24"/>
      <c r="J127" s="25" t="b">
        <v>0</v>
      </c>
      <c r="K127" s="19"/>
      <c r="L127" s="26"/>
      <c r="M127" s="27"/>
      <c r="AB127" s="13" t="str">
        <f t="array" ref="AB127">IFERROR(INDEX(B126:B133, SMALL(IF("V"=F126:F133, ROW(F126:F133)-MIN(ROW(F126:F133))+1, ""), ROW() -125 )), "")</f>
        <v>Lindsey Wilson College</v>
      </c>
      <c r="AC127" s="13">
        <f t="array" ref="AC127">IFERROR(INDEX(C126:C133, SMALL(IF("V"=F126:F133, ROW(F126:F133)-MIN(ROW(F126:F133))+1, ""), ROW() -125 )), "")</f>
        <v>0</v>
      </c>
      <c r="AD127" s="13" t="str">
        <f t="array" ref="AD127">IFERROR(INDEX(D126:D133, SMALL(IF("V"=F126:F133, ROW(F126:F133)-MIN(ROW(F126:F133))+1, ""), ROW() -125 )), "")</f>
        <v>5919-634</v>
      </c>
      <c r="AE127" s="13" t="str">
        <f t="array" ref="AE127">IFERROR(INDEX(E126:E133, SMALL(IF("V"=F126:F133, ROW(F126:F133)-MIN(ROW(F126:F133))+1, ""), ROW() -125 )), "")</f>
        <v>Brandon Pendley</v>
      </c>
      <c r="AF127" s="13" t="str">
        <f t="array" ref="AF127">IFERROR(INDEX(B126:B133, SMALL(IF(ISNUMBER(SEARCH("JV1",F126:F133)), ROW(F126:F133)-MIN(ROW(F126:F133))+1, ""), ROW() -125 )), "")</f>
        <v/>
      </c>
      <c r="AG127" s="13" t="str">
        <f t="array" ref="AG127">IFERROR(INDEX(C126:C133, SMALL(IF(ISNUMBER(SEARCH("JV1",F126:F133)), ROW(F126:F133)-MIN(ROW(F126:F133))+1, ""), ROW() -125 )), "")</f>
        <v/>
      </c>
      <c r="AH127" s="13" t="str">
        <f t="array" ref="AH127">IFERROR(INDEX(D126:D133, SMALL(IF(ISNUMBER(SEARCH("JV1",F126:F133)), ROW(F126:F133)-MIN(ROW(F126:F133))+1, ""), ROW() -125 )), "")</f>
        <v/>
      </c>
      <c r="AI127" s="13" t="str">
        <f t="array" ref="AI127">IFERROR(INDEX(E126:E133, SMALL(IF(ISNUMBER(SEARCH("JV1",F126:F133)), ROW(F126:F133)-MIN(ROW(F126:F133))+1, ""), ROW() -125 )), "")</f>
        <v/>
      </c>
      <c r="AJ127" s="13" t="str">
        <f t="array" ref="AJ127">IFERROR(INDEX(B126:B133, SMALL(IF(ISNUMBER(SEARCH("JV2",F126:F133)), ROW(F126:F133)-MIN(ROW(F126:F133))+1, ""), ROW() -125 )), "")</f>
        <v/>
      </c>
      <c r="AK127" s="13" t="str">
        <f t="array" ref="AK127">IFERROR(INDEX(C126:C133, SMALL(IF(ISNUMBER(SEARCH("JV2",F126:F133)), ROW(F126:F133)-MIN(ROW(F126:F133))+1, ""), ROW() -125 )), "")</f>
        <v/>
      </c>
      <c r="AL127" s="13" t="str">
        <f t="array" ref="AL127">IFERROR(INDEX(D126:D133, SMALL(IF(ISNUMBER(SEARCH("JV2",F126:F133)), ROW(F126:F133)-MIN(ROW(F126:F133))+1, ""), ROW() -125 )), "")</f>
        <v/>
      </c>
      <c r="AM127" s="13" t="str">
        <f t="array" ref="AM127">IFERROR(INDEX(E126:E133, SMALL(IF(ISNUMBER(SEARCH("JV2",F126:F133)), ROW(F126:F133)-MIN(ROW(F126:F133))+1, ""), ROW() -125 )), "")</f>
        <v/>
      </c>
    </row>
    <row r="128" spans="2:39" s="13" customFormat="1" ht="15" customHeight="1">
      <c r="B128" s="21" t="s">
        <v>265</v>
      </c>
      <c r="C128" s="1"/>
      <c r="D128" s="22" t="s">
        <v>270</v>
      </c>
      <c r="E128" s="1" t="s">
        <v>271</v>
      </c>
      <c r="F128" s="23" t="s">
        <v>14</v>
      </c>
      <c r="G128" s="24"/>
      <c r="H128" s="25">
        <v>2452</v>
      </c>
      <c r="I128" s="24"/>
      <c r="J128" s="25" t="b">
        <v>0</v>
      </c>
      <c r="K128" s="19"/>
      <c r="L128" s="26"/>
      <c r="M128" s="27"/>
      <c r="AB128" s="13" t="str">
        <f t="array" ref="AB128">IFERROR(INDEX(B126:B133, SMALL(IF("V"=F126:F133, ROW(F126:F133)-MIN(ROW(F126:F133))+1, ""), ROW() -125 )), "")</f>
        <v>Lindsey Wilson College</v>
      </c>
      <c r="AC128" s="13">
        <f t="array" ref="AC128">IFERROR(INDEX(C126:C133, SMALL(IF("V"=F126:F133, ROW(F126:F133)-MIN(ROW(F126:F133))+1, ""), ROW() -125 )), "")</f>
        <v>0</v>
      </c>
      <c r="AD128" s="13" t="str">
        <f t="array" ref="AD128">IFERROR(INDEX(D126:D133, SMALL(IF("V"=F126:F133, ROW(F126:F133)-MIN(ROW(F126:F133))+1, ""), ROW() -125 )), "")</f>
        <v>7914-42150</v>
      </c>
      <c r="AE128" s="13" t="str">
        <f t="array" ref="AE128">IFERROR(INDEX(E126:E133, SMALL(IF("V"=F126:F133, ROW(F126:F133)-MIN(ROW(F126:F133))+1, ""), ROW() -125 )), "")</f>
        <v>Jason Womack</v>
      </c>
      <c r="AF128" s="13" t="str">
        <f t="array" ref="AF128">IFERROR(INDEX(B126:B133, SMALL(IF(ISNUMBER(SEARCH("JV1",F126:F133)), ROW(F126:F133)-MIN(ROW(F126:F133))+1, ""), ROW() -125 )), "")</f>
        <v/>
      </c>
      <c r="AG128" s="13" t="str">
        <f t="array" ref="AG128">IFERROR(INDEX(C126:C133, SMALL(IF(ISNUMBER(SEARCH("JV1",F126:F133)), ROW(F126:F133)-MIN(ROW(F126:F133))+1, ""), ROW() -125 )), "")</f>
        <v/>
      </c>
      <c r="AH128" s="13" t="str">
        <f t="array" ref="AH128">IFERROR(INDEX(D126:D133, SMALL(IF(ISNUMBER(SEARCH("JV1",F126:F133)), ROW(F126:F133)-MIN(ROW(F126:F133))+1, ""), ROW() -125 )), "")</f>
        <v/>
      </c>
      <c r="AI128" s="13" t="str">
        <f t="array" ref="AI128">IFERROR(INDEX(E126:E133, SMALL(IF(ISNUMBER(SEARCH("JV1",F126:F133)), ROW(F126:F133)-MIN(ROW(F126:F133))+1, ""), ROW() -125 )), "")</f>
        <v/>
      </c>
      <c r="AJ128" s="13" t="str">
        <f t="array" ref="AJ128">IFERROR(INDEX(B126:B133, SMALL(IF(ISNUMBER(SEARCH("JV2",F126:F133)), ROW(F126:F133)-MIN(ROW(F126:F133))+1, ""), ROW() -125 )), "")</f>
        <v/>
      </c>
      <c r="AK128" s="13" t="str">
        <f t="array" ref="AK128">IFERROR(INDEX(C126:C133, SMALL(IF(ISNUMBER(SEARCH("JV2",F126:F133)), ROW(F126:F133)-MIN(ROW(F126:F133))+1, ""), ROW() -125 )), "")</f>
        <v/>
      </c>
      <c r="AL128" s="13" t="str">
        <f t="array" ref="AL128">IFERROR(INDEX(D126:D133, SMALL(IF(ISNUMBER(SEARCH("JV2",F126:F133)), ROW(F126:F133)-MIN(ROW(F126:F133))+1, ""), ROW() -125 )), "")</f>
        <v/>
      </c>
      <c r="AM128" s="13" t="str">
        <f t="array" ref="AM128">IFERROR(INDEX(E126:E133, SMALL(IF(ISNUMBER(SEARCH("JV2",F126:F133)), ROW(F126:F133)-MIN(ROW(F126:F133))+1, ""), ROW() -125 )), "")</f>
        <v/>
      </c>
    </row>
    <row r="129" spans="2:39" s="13" customFormat="1" ht="15" customHeight="1">
      <c r="B129" s="21" t="s">
        <v>265</v>
      </c>
      <c r="C129" s="1"/>
      <c r="D129" s="22" t="s">
        <v>272</v>
      </c>
      <c r="E129" s="1" t="s">
        <v>273</v>
      </c>
      <c r="F129" s="23" t="s">
        <v>30</v>
      </c>
      <c r="G129" s="24"/>
      <c r="H129" s="25">
        <v>2452</v>
      </c>
      <c r="I129" s="24"/>
      <c r="J129" s="25" t="b">
        <v>0</v>
      </c>
      <c r="K129" s="19"/>
      <c r="L129" s="26"/>
      <c r="M129" s="27"/>
      <c r="AB129" s="13" t="str">
        <f t="array" ref="AB129">IFERROR(INDEX(B126:B133, SMALL(IF("V"=F126:F133, ROW(F126:F133)-MIN(ROW(F126:F133))+1, ""), ROW() -125 )), "")</f>
        <v>Lindsey Wilson College</v>
      </c>
      <c r="AC129" s="13">
        <f t="array" ref="AC129">IFERROR(INDEX(C126:C133, SMALL(IF("V"=F126:F133, ROW(F126:F133)-MIN(ROW(F126:F133))+1, ""), ROW() -125 )), "")</f>
        <v>0</v>
      </c>
      <c r="AD129" s="13" t="str">
        <f t="array" ref="AD129">IFERROR(INDEX(D126:D133, SMALL(IF("V"=F126:F133, ROW(F126:F133)-MIN(ROW(F126:F133))+1, ""), ROW() -125 )), "")</f>
        <v>16-149154</v>
      </c>
      <c r="AE129" s="13" t="str">
        <f t="array" ref="AE129">IFERROR(INDEX(E126:E133, SMALL(IF("V"=F126:F133, ROW(F126:F133)-MIN(ROW(F126:F133))+1, ""), ROW() -125 )), "")</f>
        <v>Patrick Walker</v>
      </c>
      <c r="AF129" s="13" t="str">
        <f t="array" ref="AF129">IFERROR(INDEX(B126:B133, SMALL(IF(ISNUMBER(SEARCH("JV1",F126:F133)), ROW(F126:F133)-MIN(ROW(F126:F133))+1, ""), ROW() -125 )), "")</f>
        <v/>
      </c>
      <c r="AG129" s="13" t="str">
        <f t="array" ref="AG129">IFERROR(INDEX(C126:C133, SMALL(IF(ISNUMBER(SEARCH("JV1",F126:F133)), ROW(F126:F133)-MIN(ROW(F126:F133))+1, ""), ROW() -125 )), "")</f>
        <v/>
      </c>
      <c r="AH129" s="13" t="str">
        <f t="array" ref="AH129">IFERROR(INDEX(D126:D133, SMALL(IF(ISNUMBER(SEARCH("JV1",F126:F133)), ROW(F126:F133)-MIN(ROW(F126:F133))+1, ""), ROW() -125 )), "")</f>
        <v/>
      </c>
      <c r="AI129" s="13" t="str">
        <f t="array" ref="AI129">IFERROR(INDEX(E126:E133, SMALL(IF(ISNUMBER(SEARCH("JV1",F126:F133)), ROW(F126:F133)-MIN(ROW(F126:F133))+1, ""), ROW() -125 )), "")</f>
        <v/>
      </c>
      <c r="AJ129" s="13" t="str">
        <f t="array" ref="AJ129">IFERROR(INDEX(B126:B133, SMALL(IF(ISNUMBER(SEARCH("JV2",F126:F133)), ROW(F126:F133)-MIN(ROW(F126:F133))+1, ""), ROW() -125 )), "")</f>
        <v/>
      </c>
      <c r="AK129" s="13" t="str">
        <f t="array" ref="AK129">IFERROR(INDEX(C126:C133, SMALL(IF(ISNUMBER(SEARCH("JV2",F126:F133)), ROW(F126:F133)-MIN(ROW(F126:F133))+1, ""), ROW() -125 )), "")</f>
        <v/>
      </c>
      <c r="AL129" s="13" t="str">
        <f t="array" ref="AL129">IFERROR(INDEX(D126:D133, SMALL(IF(ISNUMBER(SEARCH("JV2",F126:F133)), ROW(F126:F133)-MIN(ROW(F126:F133))+1, ""), ROW() -125 )), "")</f>
        <v/>
      </c>
      <c r="AM129" s="13" t="str">
        <f t="array" ref="AM129">IFERROR(INDEX(E126:E133, SMALL(IF(ISNUMBER(SEARCH("JV2",F126:F133)), ROW(F126:F133)-MIN(ROW(F126:F133))+1, ""), ROW() -125 )), "")</f>
        <v/>
      </c>
    </row>
    <row r="130" spans="2:39" s="13" customFormat="1" ht="15" customHeight="1">
      <c r="B130" s="21" t="s">
        <v>265</v>
      </c>
      <c r="C130" s="1"/>
      <c r="D130" s="22" t="s">
        <v>274</v>
      </c>
      <c r="E130" s="1" t="s">
        <v>275</v>
      </c>
      <c r="F130" s="23" t="s">
        <v>14</v>
      </c>
      <c r="G130" s="24"/>
      <c r="H130" s="25">
        <v>2452</v>
      </c>
      <c r="I130" s="24"/>
      <c r="J130" s="25" t="b">
        <v>0</v>
      </c>
      <c r="K130" s="19"/>
      <c r="L130" s="26"/>
      <c r="M130" s="27"/>
      <c r="AB130" s="13" t="str">
        <f t="array" ref="AB130">IFERROR(INDEX(B126:B133, SMALL(IF("V"=F126:F133, ROW(F126:F133)-MIN(ROW(F126:F133))+1, ""), ROW() -125 )), "")</f>
        <v>Lindsey Wilson College</v>
      </c>
      <c r="AC130" s="13">
        <f t="array" ref="AC130">IFERROR(INDEX(C126:C133, SMALL(IF("V"=F126:F133, ROW(F126:F133)-MIN(ROW(F126:F133))+1, ""), ROW() -125 )), "")</f>
        <v>0</v>
      </c>
      <c r="AD130" s="13" t="str">
        <f t="array" ref="AD130">IFERROR(INDEX(D126:D133, SMALL(IF("V"=F126:F133, ROW(F126:F133)-MIN(ROW(F126:F133))+1, ""), ROW() -125 )), "")</f>
        <v>11-448902</v>
      </c>
      <c r="AE130" s="13" t="str">
        <f t="array" ref="AE130">IFERROR(INDEX(E126:E133, SMALL(IF("V"=F126:F133, ROW(F126:F133)-MIN(ROW(F126:F133))+1, ""), ROW() -125 )), "")</f>
        <v>Payton Redmon</v>
      </c>
      <c r="AF130" s="13" t="str">
        <f t="array" ref="AF130">IFERROR(INDEX(B126:B133, SMALL(IF(ISNUMBER(SEARCH("JV1",F126:F133)), ROW(F126:F133)-MIN(ROW(F126:F133))+1, ""), ROW() -125 )), "")</f>
        <v/>
      </c>
      <c r="AG130" s="13" t="str">
        <f t="array" ref="AG130">IFERROR(INDEX(C126:C133, SMALL(IF(ISNUMBER(SEARCH("JV1",F126:F133)), ROW(F126:F133)-MIN(ROW(F126:F133))+1, ""), ROW() -125 )), "")</f>
        <v/>
      </c>
      <c r="AH130" s="13" t="str">
        <f t="array" ref="AH130">IFERROR(INDEX(D126:D133, SMALL(IF(ISNUMBER(SEARCH("JV1",F126:F133)), ROW(F126:F133)-MIN(ROW(F126:F133))+1, ""), ROW() -125 )), "")</f>
        <v/>
      </c>
      <c r="AI130" s="13" t="str">
        <f t="array" ref="AI130">IFERROR(INDEX(E126:E133, SMALL(IF(ISNUMBER(SEARCH("JV1",F126:F133)), ROW(F126:F133)-MIN(ROW(F126:F133))+1, ""), ROW() -125 )), "")</f>
        <v/>
      </c>
      <c r="AJ130" s="13" t="str">
        <f t="array" ref="AJ130">IFERROR(INDEX(B126:B133, SMALL(IF(ISNUMBER(SEARCH("JV2",F126:F133)), ROW(F126:F133)-MIN(ROW(F126:F133))+1, ""), ROW() -125 )), "")</f>
        <v/>
      </c>
      <c r="AK130" s="13" t="str">
        <f t="array" ref="AK130">IFERROR(INDEX(C126:C133, SMALL(IF(ISNUMBER(SEARCH("JV2",F126:F133)), ROW(F126:F133)-MIN(ROW(F126:F133))+1, ""), ROW() -125 )), "")</f>
        <v/>
      </c>
      <c r="AL130" s="13" t="str">
        <f t="array" ref="AL130">IFERROR(INDEX(D126:D133, SMALL(IF(ISNUMBER(SEARCH("JV2",F126:F133)), ROW(F126:F133)-MIN(ROW(F126:F133))+1, ""), ROW() -125 )), "")</f>
        <v/>
      </c>
      <c r="AM130" s="13" t="str">
        <f t="array" ref="AM130">IFERROR(INDEX(E126:E133, SMALL(IF(ISNUMBER(SEARCH("JV2",F126:F133)), ROW(F126:F133)-MIN(ROW(F126:F133))+1, ""), ROW() -125 )), "")</f>
        <v/>
      </c>
    </row>
    <row r="131" spans="2:39" s="13" customFormat="1" ht="15" customHeight="1">
      <c r="B131" s="21" t="s">
        <v>265</v>
      </c>
      <c r="C131" s="1"/>
      <c r="D131" s="22" t="s">
        <v>276</v>
      </c>
      <c r="E131" s="1" t="s">
        <v>277</v>
      </c>
      <c r="F131" s="23" t="s">
        <v>14</v>
      </c>
      <c r="G131" s="24"/>
      <c r="H131" s="25">
        <v>2452</v>
      </c>
      <c r="I131" s="24"/>
      <c r="J131" s="25" t="b">
        <v>0</v>
      </c>
      <c r="K131" s="19"/>
      <c r="L131" s="26"/>
      <c r="M131" s="27"/>
      <c r="AB131" s="13" t="str">
        <f t="array" ref="AB131">IFERROR(INDEX(B126:B133, SMALL(IF("V"=F126:F133, ROW(F126:F133)-MIN(ROW(F126:F133))+1, ""), ROW() -125 )), "")</f>
        <v>Lindsey Wilson College</v>
      </c>
      <c r="AC131" s="13">
        <f t="array" ref="AC131">IFERROR(INDEX(C126:C133, SMALL(IF("V"=F126:F133, ROW(F126:F133)-MIN(ROW(F126:F133))+1, ""), ROW() -125 )), "")</f>
        <v>0</v>
      </c>
      <c r="AD131" s="13" t="str">
        <f t="array" ref="AD131">IFERROR(INDEX(D126:D133, SMALL(IF("V"=F126:F133, ROW(F126:F133)-MIN(ROW(F126:F133))+1, ""), ROW() -125 )), "")</f>
        <v>16-88860</v>
      </c>
      <c r="AE131" s="13" t="str">
        <f t="array" ref="AE131">IFERROR(INDEX(E126:E133, SMALL(IF("V"=F126:F133, ROW(F126:F133)-MIN(ROW(F126:F133))+1, ""), ROW() -125 )), "")</f>
        <v>Peyton Huskey</v>
      </c>
      <c r="AF131" s="13" t="str">
        <f t="array" ref="AF131">IFERROR(INDEX(B126:B133, SMALL(IF(ISNUMBER(SEARCH("JV1",F126:F133)), ROW(F126:F133)-MIN(ROW(F126:F133))+1, ""), ROW() -125 )), "")</f>
        <v/>
      </c>
      <c r="AG131" s="13" t="str">
        <f t="array" ref="AG131">IFERROR(INDEX(C126:C133, SMALL(IF(ISNUMBER(SEARCH("JV1",F126:F133)), ROW(F126:F133)-MIN(ROW(F126:F133))+1, ""), ROW() -125 )), "")</f>
        <v/>
      </c>
      <c r="AH131" s="13" t="str">
        <f t="array" ref="AH131">IFERROR(INDEX(D126:D133, SMALL(IF(ISNUMBER(SEARCH("JV1",F126:F133)), ROW(F126:F133)-MIN(ROW(F126:F133))+1, ""), ROW() -125 )), "")</f>
        <v/>
      </c>
      <c r="AI131" s="13" t="str">
        <f t="array" ref="AI131">IFERROR(INDEX(E126:E133, SMALL(IF(ISNUMBER(SEARCH("JV1",F126:F133)), ROW(F126:F133)-MIN(ROW(F126:F133))+1, ""), ROW() -125 )), "")</f>
        <v/>
      </c>
      <c r="AJ131" s="13" t="str">
        <f t="array" ref="AJ131">IFERROR(INDEX(B126:B133, SMALL(IF(ISNUMBER(SEARCH("JV2",F126:F133)), ROW(F126:F133)-MIN(ROW(F126:F133))+1, ""), ROW() -125 )), "")</f>
        <v/>
      </c>
      <c r="AK131" s="13" t="str">
        <f t="array" ref="AK131">IFERROR(INDEX(C126:C133, SMALL(IF(ISNUMBER(SEARCH("JV2",F126:F133)), ROW(F126:F133)-MIN(ROW(F126:F133))+1, ""), ROW() -125 )), "")</f>
        <v/>
      </c>
      <c r="AL131" s="13" t="str">
        <f t="array" ref="AL131">IFERROR(INDEX(D126:D133, SMALL(IF(ISNUMBER(SEARCH("JV2",F126:F133)), ROW(F126:F133)-MIN(ROW(F126:F133))+1, ""), ROW() -125 )), "")</f>
        <v/>
      </c>
      <c r="AM131" s="13" t="str">
        <f t="array" ref="AM131">IFERROR(INDEX(E126:E133, SMALL(IF(ISNUMBER(SEARCH("JV2",F126:F133)), ROW(F126:F133)-MIN(ROW(F126:F133))+1, ""), ROW() -125 )), "")</f>
        <v/>
      </c>
    </row>
    <row r="132" spans="2:39" s="13" customFormat="1" ht="15" customHeight="1">
      <c r="B132" s="21" t="s">
        <v>265</v>
      </c>
      <c r="C132" s="1"/>
      <c r="D132" s="22" t="s">
        <v>278</v>
      </c>
      <c r="E132" s="1" t="s">
        <v>279</v>
      </c>
      <c r="F132" s="23" t="s">
        <v>14</v>
      </c>
      <c r="G132" s="24"/>
      <c r="H132" s="25">
        <v>2452</v>
      </c>
      <c r="I132" s="24"/>
      <c r="J132" s="25" t="b">
        <v>0</v>
      </c>
      <c r="K132" s="19"/>
      <c r="L132" s="26"/>
      <c r="M132" s="27"/>
      <c r="AB132" s="13" t="str">
        <f t="array" ref="AB132">IFERROR(INDEX(B126:B133, SMALL(IF("V"=F126:F133, ROW(F126:F133)-MIN(ROW(F126:F133))+1, ""), ROW() -125 )), "")</f>
        <v>Lindsey Wilson College</v>
      </c>
      <c r="AC132" s="13">
        <f t="array" ref="AC132">IFERROR(INDEX(C126:C133, SMALL(IF("V"=F126:F133, ROW(F126:F133)-MIN(ROW(F126:F133))+1, ""), ROW() -125 )), "")</f>
        <v>0</v>
      </c>
      <c r="AD132" s="13" t="str">
        <f t="array" ref="AD132">IFERROR(INDEX(D126:D133, SMALL(IF("V"=F126:F133, ROW(F126:F133)-MIN(ROW(F126:F133))+1, ""), ROW() -125 )), "")</f>
        <v>7914-23206</v>
      </c>
      <c r="AE132" s="13" t="str">
        <f t="array" ref="AE132">IFERROR(INDEX(E126:E133, SMALL(IF("V"=F126:F133, ROW(F126:F133)-MIN(ROW(F126:F133))+1, ""), ROW() -125 )), "")</f>
        <v>Tanner Goodman</v>
      </c>
      <c r="AF132" s="13" t="str">
        <f t="array" ref="AF132">IFERROR(INDEX(B126:B133, SMALL(IF(ISNUMBER(SEARCH("JV1",F126:F133)), ROW(F126:F133)-MIN(ROW(F126:F133))+1, ""), ROW() -125 )), "")</f>
        <v/>
      </c>
      <c r="AG132" s="13" t="str">
        <f t="array" ref="AG132">IFERROR(INDEX(C126:C133, SMALL(IF(ISNUMBER(SEARCH("JV1",F126:F133)), ROW(F126:F133)-MIN(ROW(F126:F133))+1, ""), ROW() -125 )), "")</f>
        <v/>
      </c>
      <c r="AH132" s="13" t="str">
        <f t="array" ref="AH132">IFERROR(INDEX(D126:D133, SMALL(IF(ISNUMBER(SEARCH("JV1",F126:F133)), ROW(F126:F133)-MIN(ROW(F126:F133))+1, ""), ROW() -125 )), "")</f>
        <v/>
      </c>
      <c r="AI132" s="13" t="str">
        <f t="array" ref="AI132">IFERROR(INDEX(E126:E133, SMALL(IF(ISNUMBER(SEARCH("JV1",F126:F133)), ROW(F126:F133)-MIN(ROW(F126:F133))+1, ""), ROW() -125 )), "")</f>
        <v/>
      </c>
      <c r="AJ132" s="13" t="str">
        <f t="array" ref="AJ132">IFERROR(INDEX(B126:B133, SMALL(IF(ISNUMBER(SEARCH("JV2",F126:F133)), ROW(F126:F133)-MIN(ROW(F126:F133))+1, ""), ROW() -125 )), "")</f>
        <v/>
      </c>
      <c r="AK132" s="13" t="str">
        <f t="array" ref="AK132">IFERROR(INDEX(C126:C133, SMALL(IF(ISNUMBER(SEARCH("JV2",F126:F133)), ROW(F126:F133)-MIN(ROW(F126:F133))+1, ""), ROW() -125 )), "")</f>
        <v/>
      </c>
      <c r="AL132" s="13" t="str">
        <f t="array" ref="AL132">IFERROR(INDEX(D126:D133, SMALL(IF(ISNUMBER(SEARCH("JV2",F126:F133)), ROW(F126:F133)-MIN(ROW(F126:F133))+1, ""), ROW() -125 )), "")</f>
        <v/>
      </c>
      <c r="AM132" s="13" t="str">
        <f t="array" ref="AM132">IFERROR(INDEX(E126:E133, SMALL(IF(ISNUMBER(SEARCH("JV2",F126:F133)), ROW(F126:F133)-MIN(ROW(F126:F133))+1, ""), ROW() -125 )), "")</f>
        <v/>
      </c>
    </row>
    <row r="133" spans="2:39" s="13" customFormat="1" ht="15" customHeight="1">
      <c r="B133" s="21" t="s">
        <v>265</v>
      </c>
      <c r="C133" s="1"/>
      <c r="D133" s="22" t="s">
        <v>280</v>
      </c>
      <c r="E133" s="1" t="s">
        <v>281</v>
      </c>
      <c r="F133" s="23" t="s">
        <v>14</v>
      </c>
      <c r="G133" s="24"/>
      <c r="H133" s="25">
        <v>2452</v>
      </c>
      <c r="I133" s="24"/>
      <c r="J133" s="25" t="b">
        <v>0</v>
      </c>
      <c r="K133" s="19"/>
      <c r="L133" s="26"/>
      <c r="M133" s="27"/>
      <c r="AB133" s="13" t="str">
        <f t="array" ref="AB133">IFERROR(INDEX(B126:B133, SMALL(IF("V"=F126:F133, ROW(F126:F133)-MIN(ROW(F126:F133))+1, ""), ROW() -125 )), "")</f>
        <v/>
      </c>
      <c r="AC133" s="13" t="str">
        <f t="array" ref="AC133">IFERROR(INDEX(C126:C133, SMALL(IF("V"=F126:F133, ROW(F126:F133)-MIN(ROW(F126:F133))+1, ""), ROW() -125 )), "")</f>
        <v/>
      </c>
      <c r="AD133" s="13" t="str">
        <f t="array" ref="AD133">IFERROR(INDEX(D126:D133, SMALL(IF("V"=F126:F133, ROW(F126:F133)-MIN(ROW(F126:F133))+1, ""), ROW() -125 )), "")</f>
        <v/>
      </c>
      <c r="AE133" s="13" t="str">
        <f t="array" ref="AE133">IFERROR(INDEX(E126:E133, SMALL(IF("V"=F126:F133, ROW(F126:F133)-MIN(ROW(F126:F133))+1, ""), ROW() -125 )), "")</f>
        <v/>
      </c>
      <c r="AF133" s="13" t="str">
        <f t="array" ref="AF133">IFERROR(INDEX(B126:B133, SMALL(IF(ISNUMBER(SEARCH("JV1",F126:F133)), ROW(F126:F133)-MIN(ROW(F126:F133))+1, ""), ROW() -125 )), "")</f>
        <v/>
      </c>
      <c r="AG133" s="13" t="str">
        <f t="array" ref="AG133">IFERROR(INDEX(C126:C133, SMALL(IF(ISNUMBER(SEARCH("JV1",F126:F133)), ROW(F126:F133)-MIN(ROW(F126:F133))+1, ""), ROW() -125 )), "")</f>
        <v/>
      </c>
      <c r="AH133" s="13" t="str">
        <f t="array" ref="AH133">IFERROR(INDEX(D126:D133, SMALL(IF(ISNUMBER(SEARCH("JV1",F126:F133)), ROW(F126:F133)-MIN(ROW(F126:F133))+1, ""), ROW() -125 )), "")</f>
        <v/>
      </c>
      <c r="AI133" s="13" t="str">
        <f t="array" ref="AI133">IFERROR(INDEX(E126:E133, SMALL(IF(ISNUMBER(SEARCH("JV1",F126:F133)), ROW(F126:F133)-MIN(ROW(F126:F133))+1, ""), ROW() -125 )), "")</f>
        <v/>
      </c>
      <c r="AJ133" s="13" t="str">
        <f t="array" ref="AJ133">IFERROR(INDEX(B126:B133, SMALL(IF(ISNUMBER(SEARCH("JV2",F126:F133)), ROW(F126:F133)-MIN(ROW(F126:F133))+1, ""), ROW() -125 )), "")</f>
        <v/>
      </c>
      <c r="AK133" s="13" t="str">
        <f t="array" ref="AK133">IFERROR(INDEX(C126:C133, SMALL(IF(ISNUMBER(SEARCH("JV2",F126:F133)), ROW(F126:F133)-MIN(ROW(F126:F133))+1, ""), ROW() -125 )), "")</f>
        <v/>
      </c>
      <c r="AL133" s="13" t="str">
        <f t="array" ref="AL133">IFERROR(INDEX(D126:D133, SMALL(IF(ISNUMBER(SEARCH("JV2",F126:F133)), ROW(F126:F133)-MIN(ROW(F126:F133))+1, ""), ROW() -125 )), "")</f>
        <v/>
      </c>
      <c r="AM133" s="13" t="str">
        <f t="array" ref="AM133">IFERROR(INDEX(E126:E133, SMALL(IF(ISNUMBER(SEARCH("JV2",F126:F133)), ROW(F126:F133)-MIN(ROW(F126:F133))+1, ""), ROW() -125 )), "")</f>
        <v/>
      </c>
    </row>
    <row r="134" spans="2:39" s="13" customFormat="1" ht="15" customHeight="1">
      <c r="B134" s="21" t="s">
        <v>282</v>
      </c>
      <c r="C134" s="1"/>
      <c r="D134" s="22" t="s">
        <v>283</v>
      </c>
      <c r="E134" s="1" t="s">
        <v>284</v>
      </c>
      <c r="F134" s="23" t="s">
        <v>30</v>
      </c>
      <c r="G134" s="24"/>
      <c r="H134" s="25">
        <v>2337</v>
      </c>
      <c r="I134" s="24"/>
      <c r="J134" s="25" t="b">
        <v>0</v>
      </c>
      <c r="K134" s="19"/>
      <c r="L134" s="26"/>
      <c r="M134" s="27"/>
      <c r="AB134" s="13" t="str">
        <f t="array" ref="AB134">IFERROR(INDEX(B134:B149, SMALL(IF("V"=F134:F149, ROW(F134:F149)-MIN(ROW(F134:F149))+1, ""), ROW() -133 )), "")</f>
        <v>Michigan ,University Of</v>
      </c>
      <c r="AC134" s="13">
        <f t="array" ref="AC134">IFERROR(INDEX(C134:C149, SMALL(IF("V"=F134:F149, ROW(F134:F149)-MIN(ROW(F134:F149))+1, ""), ROW() -133 )), "")</f>
        <v>0</v>
      </c>
      <c r="AD134" s="13" t="str">
        <f t="array" ref="AD134">IFERROR(INDEX(D134:D149, SMALL(IF("V"=F134:F149, ROW(F134:F149)-MIN(ROW(F134:F149))+1, ""), ROW() -133 )), "")</f>
        <v>9898-1918</v>
      </c>
      <c r="AE134" s="13" t="str">
        <f t="array" ref="AE134">IFERROR(INDEX(E134:E149, SMALL(IF("V"=F134:F149, ROW(F134:F149)-MIN(ROW(F134:F149))+1, ""), ROW() -133 )), "")</f>
        <v>Dalton Pelath</v>
      </c>
      <c r="AF134" s="13" t="str">
        <f t="array" ref="AF134">IFERROR(INDEX(B134:B149, SMALL(IF(ISNUMBER(SEARCH("JV1",F134:F149)), ROW(F134:F149)-MIN(ROW(F134:F149))+1, ""), ROW() -133 )), "")</f>
        <v/>
      </c>
      <c r="AG134" s="13" t="str">
        <f t="array" ref="AG134">IFERROR(INDEX(C134:C149, SMALL(IF(ISNUMBER(SEARCH("JV1",F134:F149)), ROW(F134:F149)-MIN(ROW(F134:F149))+1, ""), ROW() -133 )), "")</f>
        <v/>
      </c>
      <c r="AH134" s="13" t="str">
        <f t="array" ref="AH134">IFERROR(INDEX(D134:D149, SMALL(IF(ISNUMBER(SEARCH("JV1",F134:F149)), ROW(F134:F149)-MIN(ROW(F134:F149))+1, ""), ROW() -133 )), "")</f>
        <v/>
      </c>
      <c r="AI134" s="13" t="str">
        <f t="array" ref="AI134">IFERROR(INDEX(E134:E149, SMALL(IF(ISNUMBER(SEARCH("JV1",F134:F149)), ROW(F134:F149)-MIN(ROW(F134:F149))+1, ""), ROW() -133 )), "")</f>
        <v/>
      </c>
      <c r="AJ134" s="13" t="str">
        <f t="array" ref="AJ134">IFERROR(INDEX(B134:B149, SMALL(IF(ISNUMBER(SEARCH("JV2",F134:F149)), ROW(F134:F149)-MIN(ROW(F134:F149))+1, ""), ROW() -133 )), "")</f>
        <v/>
      </c>
      <c r="AK134" s="13" t="str">
        <f t="array" ref="AK134">IFERROR(INDEX(C134:C149, SMALL(IF(ISNUMBER(SEARCH("JV2",F134:F149)), ROW(F134:F149)-MIN(ROW(F134:F149))+1, ""), ROW() -133 )), "")</f>
        <v/>
      </c>
      <c r="AL134" s="13" t="str">
        <f t="array" ref="AL134">IFERROR(INDEX(D134:D149, SMALL(IF(ISNUMBER(SEARCH("JV2",F134:F149)), ROW(F134:F149)-MIN(ROW(F134:F149))+1, ""), ROW() -133 )), "")</f>
        <v/>
      </c>
      <c r="AM134" s="13" t="str">
        <f t="array" ref="AM134">IFERROR(INDEX(E134:E149, SMALL(IF(ISNUMBER(SEARCH("JV2",F134:F149)), ROW(F134:F149)-MIN(ROW(F134:F149))+1, ""), ROW() -133 )), "")</f>
        <v/>
      </c>
    </row>
    <row r="135" spans="2:39" s="13" customFormat="1" ht="15" customHeight="1">
      <c r="B135" s="21" t="s">
        <v>282</v>
      </c>
      <c r="C135" s="1"/>
      <c r="D135" s="22" t="s">
        <v>285</v>
      </c>
      <c r="E135" s="1" t="s">
        <v>286</v>
      </c>
      <c r="F135" s="23" t="s">
        <v>30</v>
      </c>
      <c r="G135" s="24"/>
      <c r="H135" s="25">
        <v>2337</v>
      </c>
      <c r="I135" s="24"/>
      <c r="J135" s="25" t="b">
        <v>0</v>
      </c>
      <c r="K135" s="19"/>
      <c r="L135" s="26"/>
      <c r="M135" s="27"/>
      <c r="AB135" s="13" t="str">
        <f t="array" ref="AB135">IFERROR(INDEX(B134:B149, SMALL(IF("V"=F134:F149, ROW(F134:F149)-MIN(ROW(F134:F149))+1, ""), ROW() -133 )), "")</f>
        <v>Michigan ,University Of</v>
      </c>
      <c r="AC135" s="13">
        <f t="array" ref="AC135">IFERROR(INDEX(C134:C149, SMALL(IF("V"=F134:F149, ROW(F134:F149)-MIN(ROW(F134:F149))+1, ""), ROW() -133 )), "")</f>
        <v>0</v>
      </c>
      <c r="AD135" s="13" t="str">
        <f t="array" ref="AD135">IFERROR(INDEX(D134:D149, SMALL(IF("V"=F134:F149, ROW(F134:F149)-MIN(ROW(F134:F149))+1, ""), ROW() -133 )), "")</f>
        <v>11-461396</v>
      </c>
      <c r="AE135" s="13" t="str">
        <f t="array" ref="AE135">IFERROR(INDEX(E134:E149, SMALL(IF("V"=F134:F149, ROW(F134:F149)-MIN(ROW(F134:F149))+1, ""), ROW() -133 )), "")</f>
        <v>Gabriel Garfinkel</v>
      </c>
      <c r="AF135" s="13" t="str">
        <f t="array" ref="AF135">IFERROR(INDEX(B134:B149, SMALL(IF(ISNUMBER(SEARCH("JV1",F134:F149)), ROW(F134:F149)-MIN(ROW(F134:F149))+1, ""), ROW() -133 )), "")</f>
        <v/>
      </c>
      <c r="AG135" s="13" t="str">
        <f t="array" ref="AG135">IFERROR(INDEX(C134:C149, SMALL(IF(ISNUMBER(SEARCH("JV1",F134:F149)), ROW(F134:F149)-MIN(ROW(F134:F149))+1, ""), ROW() -133 )), "")</f>
        <v/>
      </c>
      <c r="AH135" s="13" t="str">
        <f t="array" ref="AH135">IFERROR(INDEX(D134:D149, SMALL(IF(ISNUMBER(SEARCH("JV1",F134:F149)), ROW(F134:F149)-MIN(ROW(F134:F149))+1, ""), ROW() -133 )), "")</f>
        <v/>
      </c>
      <c r="AI135" s="13" t="str">
        <f t="array" ref="AI135">IFERROR(INDEX(E134:E149, SMALL(IF(ISNUMBER(SEARCH("JV1",F134:F149)), ROW(F134:F149)-MIN(ROW(F134:F149))+1, ""), ROW() -133 )), "")</f>
        <v/>
      </c>
      <c r="AJ135" s="13" t="str">
        <f t="array" ref="AJ135">IFERROR(INDEX(B134:B149, SMALL(IF(ISNUMBER(SEARCH("JV2",F134:F149)), ROW(F134:F149)-MIN(ROW(F134:F149))+1, ""), ROW() -133 )), "")</f>
        <v/>
      </c>
      <c r="AK135" s="13" t="str">
        <f t="array" ref="AK135">IFERROR(INDEX(C134:C149, SMALL(IF(ISNUMBER(SEARCH("JV2",F134:F149)), ROW(F134:F149)-MIN(ROW(F134:F149))+1, ""), ROW() -133 )), "")</f>
        <v/>
      </c>
      <c r="AL135" s="13" t="str">
        <f t="array" ref="AL135">IFERROR(INDEX(D134:D149, SMALL(IF(ISNUMBER(SEARCH("JV2",F134:F149)), ROW(F134:F149)-MIN(ROW(F134:F149))+1, ""), ROW() -133 )), "")</f>
        <v/>
      </c>
      <c r="AM135" s="13" t="str">
        <f t="array" ref="AM135">IFERROR(INDEX(E134:E149, SMALL(IF(ISNUMBER(SEARCH("JV2",F134:F149)), ROW(F134:F149)-MIN(ROW(F134:F149))+1, ""), ROW() -133 )), "")</f>
        <v/>
      </c>
    </row>
    <row r="136" spans="2:39" s="13" customFormat="1" ht="15" customHeight="1">
      <c r="B136" s="21" t="s">
        <v>282</v>
      </c>
      <c r="C136" s="1"/>
      <c r="D136" s="22" t="s">
        <v>287</v>
      </c>
      <c r="E136" s="1" t="s">
        <v>288</v>
      </c>
      <c r="F136" s="23" t="s">
        <v>14</v>
      </c>
      <c r="G136" s="24"/>
      <c r="H136" s="25">
        <v>2337</v>
      </c>
      <c r="I136" s="24"/>
      <c r="J136" s="25" t="b">
        <v>0</v>
      </c>
      <c r="K136" s="19"/>
      <c r="L136" s="26"/>
      <c r="M136" s="27"/>
      <c r="AB136" s="13" t="str">
        <f t="array" ref="AB136">IFERROR(INDEX(B134:B149, SMALL(IF("V"=F134:F149, ROW(F134:F149)-MIN(ROW(F134:F149))+1, ""), ROW() -133 )), "")</f>
        <v>Michigan ,University Of</v>
      </c>
      <c r="AC136" s="13">
        <f t="array" ref="AC136">IFERROR(INDEX(C134:C149, SMALL(IF("V"=F134:F149, ROW(F134:F149)-MIN(ROW(F134:F149))+1, ""), ROW() -133 )), "")</f>
        <v>0</v>
      </c>
      <c r="AD136" s="13" t="str">
        <f t="array" ref="AD136">IFERROR(INDEX(D134:D149, SMALL(IF("V"=F134:F149, ROW(F134:F149)-MIN(ROW(F134:F149))+1, ""), ROW() -133 )), "")</f>
        <v>11-522633</v>
      </c>
      <c r="AE136" s="13" t="str">
        <f t="array" ref="AE136">IFERROR(INDEX(E134:E149, SMALL(IF("V"=F134:F149, ROW(F134:F149)-MIN(ROW(F134:F149))+1, ""), ROW() -133 )), "")</f>
        <v>Jason Dandurand</v>
      </c>
      <c r="AF136" s="13" t="str">
        <f t="array" ref="AF136">IFERROR(INDEX(B134:B149, SMALL(IF(ISNUMBER(SEARCH("JV1",F134:F149)), ROW(F134:F149)-MIN(ROW(F134:F149))+1, ""), ROW() -133 )), "")</f>
        <v/>
      </c>
      <c r="AG136" s="13" t="str">
        <f t="array" ref="AG136">IFERROR(INDEX(C134:C149, SMALL(IF(ISNUMBER(SEARCH("JV1",F134:F149)), ROW(F134:F149)-MIN(ROW(F134:F149))+1, ""), ROW() -133 )), "")</f>
        <v/>
      </c>
      <c r="AH136" s="13" t="str">
        <f t="array" ref="AH136">IFERROR(INDEX(D134:D149, SMALL(IF(ISNUMBER(SEARCH("JV1",F134:F149)), ROW(F134:F149)-MIN(ROW(F134:F149))+1, ""), ROW() -133 )), "")</f>
        <v/>
      </c>
      <c r="AI136" s="13" t="str">
        <f t="array" ref="AI136">IFERROR(INDEX(E134:E149, SMALL(IF(ISNUMBER(SEARCH("JV1",F134:F149)), ROW(F134:F149)-MIN(ROW(F134:F149))+1, ""), ROW() -133 )), "")</f>
        <v/>
      </c>
      <c r="AJ136" s="13" t="str">
        <f t="array" ref="AJ136">IFERROR(INDEX(B134:B149, SMALL(IF(ISNUMBER(SEARCH("JV2",F134:F149)), ROW(F134:F149)-MIN(ROW(F134:F149))+1, ""), ROW() -133 )), "")</f>
        <v/>
      </c>
      <c r="AK136" s="13" t="str">
        <f t="array" ref="AK136">IFERROR(INDEX(C134:C149, SMALL(IF(ISNUMBER(SEARCH("JV2",F134:F149)), ROW(F134:F149)-MIN(ROW(F134:F149))+1, ""), ROW() -133 )), "")</f>
        <v/>
      </c>
      <c r="AL136" s="13" t="str">
        <f t="array" ref="AL136">IFERROR(INDEX(D134:D149, SMALL(IF(ISNUMBER(SEARCH("JV2",F134:F149)), ROW(F134:F149)-MIN(ROW(F134:F149))+1, ""), ROW() -133 )), "")</f>
        <v/>
      </c>
      <c r="AM136" s="13" t="str">
        <f t="array" ref="AM136">IFERROR(INDEX(E134:E149, SMALL(IF(ISNUMBER(SEARCH("JV2",F134:F149)), ROW(F134:F149)-MIN(ROW(F134:F149))+1, ""), ROW() -133 )), "")</f>
        <v/>
      </c>
    </row>
    <row r="137" spans="2:39" s="13" customFormat="1" ht="15" customHeight="1">
      <c r="B137" s="21" t="s">
        <v>282</v>
      </c>
      <c r="C137" s="1"/>
      <c r="D137" s="22" t="s">
        <v>289</v>
      </c>
      <c r="E137" s="1" t="s">
        <v>290</v>
      </c>
      <c r="F137" s="23" t="s">
        <v>30</v>
      </c>
      <c r="G137" s="24"/>
      <c r="H137" s="25">
        <v>2337</v>
      </c>
      <c r="I137" s="24"/>
      <c r="J137" s="25" t="b">
        <v>0</v>
      </c>
      <c r="K137" s="19"/>
      <c r="L137" s="26"/>
      <c r="M137" s="27"/>
      <c r="AB137" s="13" t="str">
        <f t="array" ref="AB137">IFERROR(INDEX(B134:B149, SMALL(IF("V"=F134:F149, ROW(F134:F149)-MIN(ROW(F134:F149))+1, ""), ROW() -133 )), "")</f>
        <v>Michigan ,University Of</v>
      </c>
      <c r="AC137" s="13">
        <f t="array" ref="AC137">IFERROR(INDEX(C134:C149, SMALL(IF("V"=F134:F149, ROW(F134:F149)-MIN(ROW(F134:F149))+1, ""), ROW() -133 )), "")</f>
        <v>0</v>
      </c>
      <c r="AD137" s="13" t="str">
        <f t="array" ref="AD137">IFERROR(INDEX(D134:D149, SMALL(IF("V"=F134:F149, ROW(F134:F149)-MIN(ROW(F134:F149))+1, ""), ROW() -133 )), "")</f>
        <v>9830-6694</v>
      </c>
      <c r="AE137" s="13" t="str">
        <f t="array" ref="AE137">IFERROR(INDEX(E134:E149, SMALL(IF("V"=F134:F149, ROW(F134:F149)-MIN(ROW(F134:F149))+1, ""), ROW() -133 )), "")</f>
        <v>Miles Hanbury</v>
      </c>
      <c r="AF137" s="13" t="str">
        <f t="array" ref="AF137">IFERROR(INDEX(B134:B149, SMALL(IF(ISNUMBER(SEARCH("JV1",F134:F149)), ROW(F134:F149)-MIN(ROW(F134:F149))+1, ""), ROW() -133 )), "")</f>
        <v/>
      </c>
      <c r="AG137" s="13" t="str">
        <f t="array" ref="AG137">IFERROR(INDEX(C134:C149, SMALL(IF(ISNUMBER(SEARCH("JV1",F134:F149)), ROW(F134:F149)-MIN(ROW(F134:F149))+1, ""), ROW() -133 )), "")</f>
        <v/>
      </c>
      <c r="AH137" s="13" t="str">
        <f t="array" ref="AH137">IFERROR(INDEX(D134:D149, SMALL(IF(ISNUMBER(SEARCH("JV1",F134:F149)), ROW(F134:F149)-MIN(ROW(F134:F149))+1, ""), ROW() -133 )), "")</f>
        <v/>
      </c>
      <c r="AI137" s="13" t="str">
        <f t="array" ref="AI137">IFERROR(INDEX(E134:E149, SMALL(IF(ISNUMBER(SEARCH("JV1",F134:F149)), ROW(F134:F149)-MIN(ROW(F134:F149))+1, ""), ROW() -133 )), "")</f>
        <v/>
      </c>
      <c r="AJ137" s="13" t="str">
        <f t="array" ref="AJ137">IFERROR(INDEX(B134:B149, SMALL(IF(ISNUMBER(SEARCH("JV2",F134:F149)), ROW(F134:F149)-MIN(ROW(F134:F149))+1, ""), ROW() -133 )), "")</f>
        <v/>
      </c>
      <c r="AK137" s="13" t="str">
        <f t="array" ref="AK137">IFERROR(INDEX(C134:C149, SMALL(IF(ISNUMBER(SEARCH("JV2",F134:F149)), ROW(F134:F149)-MIN(ROW(F134:F149))+1, ""), ROW() -133 )), "")</f>
        <v/>
      </c>
      <c r="AL137" s="13" t="str">
        <f t="array" ref="AL137">IFERROR(INDEX(D134:D149, SMALL(IF(ISNUMBER(SEARCH("JV2",F134:F149)), ROW(F134:F149)-MIN(ROW(F134:F149))+1, ""), ROW() -133 )), "")</f>
        <v/>
      </c>
      <c r="AM137" s="13" t="str">
        <f t="array" ref="AM137">IFERROR(INDEX(E134:E149, SMALL(IF(ISNUMBER(SEARCH("JV2",F134:F149)), ROW(F134:F149)-MIN(ROW(F134:F149))+1, ""), ROW() -133 )), "")</f>
        <v/>
      </c>
    </row>
    <row r="138" spans="2:39" s="13" customFormat="1" ht="15" customHeight="1">
      <c r="B138" s="21" t="s">
        <v>282</v>
      </c>
      <c r="C138" s="1"/>
      <c r="D138" s="22" t="s">
        <v>291</v>
      </c>
      <c r="E138" s="1" t="s">
        <v>292</v>
      </c>
      <c r="F138" s="23" t="s">
        <v>14</v>
      </c>
      <c r="G138" s="24"/>
      <c r="H138" s="25">
        <v>2337</v>
      </c>
      <c r="I138" s="24"/>
      <c r="J138" s="25" t="b">
        <v>0</v>
      </c>
      <c r="K138" s="19"/>
      <c r="L138" s="26"/>
      <c r="M138" s="27"/>
      <c r="AB138" s="13" t="str">
        <f t="array" ref="AB138">IFERROR(INDEX(B134:B149, SMALL(IF("V"=F134:F149, ROW(F134:F149)-MIN(ROW(F134:F149))+1, ""), ROW() -133 )), "")</f>
        <v>Michigan ,University Of</v>
      </c>
      <c r="AC138" s="13">
        <f t="array" ref="AC138">IFERROR(INDEX(C134:C149, SMALL(IF("V"=F134:F149, ROW(F134:F149)-MIN(ROW(F134:F149))+1, ""), ROW() -133 )), "")</f>
        <v>0</v>
      </c>
      <c r="AD138" s="13" t="str">
        <f t="array" ref="AD138">IFERROR(INDEX(D134:D149, SMALL(IF("V"=F134:F149, ROW(F134:F149)-MIN(ROW(F134:F149))+1, ""), ROW() -133 )), "")</f>
        <v>7368-7857</v>
      </c>
      <c r="AE138" s="13" t="str">
        <f t="array" ref="AE138">IFERROR(INDEX(E134:E149, SMALL(IF("V"=F134:F149, ROW(F134:F149)-MIN(ROW(F134:F149))+1, ""), ROW() -133 )), "")</f>
        <v>Morgan Hosbein</v>
      </c>
      <c r="AF138" s="13" t="str">
        <f t="array" ref="AF138">IFERROR(INDEX(B134:B149, SMALL(IF(ISNUMBER(SEARCH("JV1",F134:F149)), ROW(F134:F149)-MIN(ROW(F134:F149))+1, ""), ROW() -133 )), "")</f>
        <v/>
      </c>
      <c r="AG138" s="13" t="str">
        <f t="array" ref="AG138">IFERROR(INDEX(C134:C149, SMALL(IF(ISNUMBER(SEARCH("JV1",F134:F149)), ROW(F134:F149)-MIN(ROW(F134:F149))+1, ""), ROW() -133 )), "")</f>
        <v/>
      </c>
      <c r="AH138" s="13" t="str">
        <f t="array" ref="AH138">IFERROR(INDEX(D134:D149, SMALL(IF(ISNUMBER(SEARCH("JV1",F134:F149)), ROW(F134:F149)-MIN(ROW(F134:F149))+1, ""), ROW() -133 )), "")</f>
        <v/>
      </c>
      <c r="AI138" s="13" t="str">
        <f t="array" ref="AI138">IFERROR(INDEX(E134:E149, SMALL(IF(ISNUMBER(SEARCH("JV1",F134:F149)), ROW(F134:F149)-MIN(ROW(F134:F149))+1, ""), ROW() -133 )), "")</f>
        <v/>
      </c>
      <c r="AJ138" s="13" t="str">
        <f t="array" ref="AJ138">IFERROR(INDEX(B134:B149, SMALL(IF(ISNUMBER(SEARCH("JV2",F134:F149)), ROW(F134:F149)-MIN(ROW(F134:F149))+1, ""), ROW() -133 )), "")</f>
        <v/>
      </c>
      <c r="AK138" s="13" t="str">
        <f t="array" ref="AK138">IFERROR(INDEX(C134:C149, SMALL(IF(ISNUMBER(SEARCH("JV2",F134:F149)), ROW(F134:F149)-MIN(ROW(F134:F149))+1, ""), ROW() -133 )), "")</f>
        <v/>
      </c>
      <c r="AL138" s="13" t="str">
        <f t="array" ref="AL138">IFERROR(INDEX(D134:D149, SMALL(IF(ISNUMBER(SEARCH("JV2",F134:F149)), ROW(F134:F149)-MIN(ROW(F134:F149))+1, ""), ROW() -133 )), "")</f>
        <v/>
      </c>
      <c r="AM138" s="13" t="str">
        <f t="array" ref="AM138">IFERROR(INDEX(E134:E149, SMALL(IF(ISNUMBER(SEARCH("JV2",F134:F149)), ROW(F134:F149)-MIN(ROW(F134:F149))+1, ""), ROW() -133 )), "")</f>
        <v/>
      </c>
    </row>
    <row r="139" spans="2:39" s="13" customFormat="1" ht="15" customHeight="1">
      <c r="B139" s="21" t="s">
        <v>282</v>
      </c>
      <c r="C139" s="1"/>
      <c r="D139" s="22" t="s">
        <v>293</v>
      </c>
      <c r="E139" s="1" t="s">
        <v>294</v>
      </c>
      <c r="F139" s="23" t="s">
        <v>14</v>
      </c>
      <c r="G139" s="24"/>
      <c r="H139" s="25">
        <v>2337</v>
      </c>
      <c r="I139" s="24"/>
      <c r="J139" s="25" t="b">
        <v>0</v>
      </c>
      <c r="K139" s="19"/>
      <c r="L139" s="26"/>
      <c r="M139" s="27"/>
      <c r="AB139" s="13" t="str">
        <f t="array" ref="AB139">IFERROR(INDEX(B134:B149, SMALL(IF("V"=F134:F149, ROW(F134:F149)-MIN(ROW(F134:F149))+1, ""), ROW() -133 )), "")</f>
        <v>Michigan ,University Of</v>
      </c>
      <c r="AC139" s="13">
        <f t="array" ref="AC139">IFERROR(INDEX(C134:C149, SMALL(IF("V"=F134:F149, ROW(F134:F149)-MIN(ROW(F134:F149))+1, ""), ROW() -133 )), "")</f>
        <v>0</v>
      </c>
      <c r="AD139" s="13" t="str">
        <f t="array" ref="AD139">IFERROR(INDEX(D134:D149, SMALL(IF("V"=F134:F149, ROW(F134:F149)-MIN(ROW(F134:F149))+1, ""), ROW() -133 )), "")</f>
        <v>17-102621</v>
      </c>
      <c r="AE139" s="13" t="str">
        <f t="array" ref="AE139">IFERROR(INDEX(E134:E149, SMALL(IF("V"=F134:F149, ROW(F134:F149)-MIN(ROW(F134:F149))+1, ""), ROW() -133 )), "")</f>
        <v>Nathan Comerford</v>
      </c>
      <c r="AF139" s="13" t="str">
        <f t="array" ref="AF139">IFERROR(INDEX(B134:B149, SMALL(IF(ISNUMBER(SEARCH("JV1",F134:F149)), ROW(F134:F149)-MIN(ROW(F134:F149))+1, ""), ROW() -133 )), "")</f>
        <v/>
      </c>
      <c r="AG139" s="13" t="str">
        <f t="array" ref="AG139">IFERROR(INDEX(C134:C149, SMALL(IF(ISNUMBER(SEARCH("JV1",F134:F149)), ROW(F134:F149)-MIN(ROW(F134:F149))+1, ""), ROW() -133 )), "")</f>
        <v/>
      </c>
      <c r="AH139" s="13" t="str">
        <f t="array" ref="AH139">IFERROR(INDEX(D134:D149, SMALL(IF(ISNUMBER(SEARCH("JV1",F134:F149)), ROW(F134:F149)-MIN(ROW(F134:F149))+1, ""), ROW() -133 )), "")</f>
        <v/>
      </c>
      <c r="AI139" s="13" t="str">
        <f t="array" ref="AI139">IFERROR(INDEX(E134:E149, SMALL(IF(ISNUMBER(SEARCH("JV1",F134:F149)), ROW(F134:F149)-MIN(ROW(F134:F149))+1, ""), ROW() -133 )), "")</f>
        <v/>
      </c>
      <c r="AJ139" s="13" t="str">
        <f t="array" ref="AJ139">IFERROR(INDEX(B134:B149, SMALL(IF(ISNUMBER(SEARCH("JV2",F134:F149)), ROW(F134:F149)-MIN(ROW(F134:F149))+1, ""), ROW() -133 )), "")</f>
        <v/>
      </c>
      <c r="AK139" s="13" t="str">
        <f t="array" ref="AK139">IFERROR(INDEX(C134:C149, SMALL(IF(ISNUMBER(SEARCH("JV2",F134:F149)), ROW(F134:F149)-MIN(ROW(F134:F149))+1, ""), ROW() -133 )), "")</f>
        <v/>
      </c>
      <c r="AL139" s="13" t="str">
        <f t="array" ref="AL139">IFERROR(INDEX(D134:D149, SMALL(IF(ISNUMBER(SEARCH("JV2",F134:F149)), ROW(F134:F149)-MIN(ROW(F134:F149))+1, ""), ROW() -133 )), "")</f>
        <v/>
      </c>
      <c r="AM139" s="13" t="str">
        <f t="array" ref="AM139">IFERROR(INDEX(E134:E149, SMALL(IF(ISNUMBER(SEARCH("JV2",F134:F149)), ROW(F134:F149)-MIN(ROW(F134:F149))+1, ""), ROW() -133 )), "")</f>
        <v/>
      </c>
    </row>
    <row r="140" spans="2:39" s="13" customFormat="1" ht="15" customHeight="1">
      <c r="B140" s="21" t="s">
        <v>282</v>
      </c>
      <c r="C140" s="1"/>
      <c r="D140" s="22" t="s">
        <v>295</v>
      </c>
      <c r="E140" s="1" t="s">
        <v>296</v>
      </c>
      <c r="F140" s="23" t="s">
        <v>14</v>
      </c>
      <c r="G140" s="24"/>
      <c r="H140" s="25">
        <v>2337</v>
      </c>
      <c r="I140" s="24"/>
      <c r="J140" s="25" t="b">
        <v>0</v>
      </c>
      <c r="K140" s="19"/>
      <c r="L140" s="26"/>
      <c r="M140" s="27"/>
      <c r="AB140" s="13" t="str">
        <f t="array" ref="AB140">IFERROR(INDEX(B134:B149, SMALL(IF("V"=F134:F149, ROW(F134:F149)-MIN(ROW(F134:F149))+1, ""), ROW() -133 )), "")</f>
        <v>Michigan ,University Of</v>
      </c>
      <c r="AC140" s="13">
        <f t="array" ref="AC140">IFERROR(INDEX(C134:C149, SMALL(IF("V"=F134:F149, ROW(F134:F149)-MIN(ROW(F134:F149))+1, ""), ROW() -133 )), "")</f>
        <v>0</v>
      </c>
      <c r="AD140" s="13" t="str">
        <f t="array" ref="AD140">IFERROR(INDEX(D134:D149, SMALL(IF("V"=F134:F149, ROW(F134:F149)-MIN(ROW(F134:F149))+1, ""), ROW() -133 )), "")</f>
        <v>19-14123</v>
      </c>
      <c r="AE140" s="13" t="str">
        <f t="array" ref="AE140">IFERROR(INDEX(E134:E149, SMALL(IF("V"=F134:F149, ROW(F134:F149)-MIN(ROW(F134:F149))+1, ""), ROW() -133 )), "")</f>
        <v>Samantha Tocco</v>
      </c>
      <c r="AF140" s="13" t="str">
        <f t="array" ref="AF140">IFERROR(INDEX(B134:B149, SMALL(IF(ISNUMBER(SEARCH("JV1",F134:F149)), ROW(F134:F149)-MIN(ROW(F134:F149))+1, ""), ROW() -133 )), "")</f>
        <v/>
      </c>
      <c r="AG140" s="13" t="str">
        <f t="array" ref="AG140">IFERROR(INDEX(C134:C149, SMALL(IF(ISNUMBER(SEARCH("JV1",F134:F149)), ROW(F134:F149)-MIN(ROW(F134:F149))+1, ""), ROW() -133 )), "")</f>
        <v/>
      </c>
      <c r="AH140" s="13" t="str">
        <f t="array" ref="AH140">IFERROR(INDEX(D134:D149, SMALL(IF(ISNUMBER(SEARCH("JV1",F134:F149)), ROW(F134:F149)-MIN(ROW(F134:F149))+1, ""), ROW() -133 )), "")</f>
        <v/>
      </c>
      <c r="AI140" s="13" t="str">
        <f t="array" ref="AI140">IFERROR(INDEX(E134:E149, SMALL(IF(ISNUMBER(SEARCH("JV1",F134:F149)), ROW(F134:F149)-MIN(ROW(F134:F149))+1, ""), ROW() -133 )), "")</f>
        <v/>
      </c>
      <c r="AJ140" s="13" t="str">
        <f t="array" ref="AJ140">IFERROR(INDEX(B134:B149, SMALL(IF(ISNUMBER(SEARCH("JV2",F134:F149)), ROW(F134:F149)-MIN(ROW(F134:F149))+1, ""), ROW() -133 )), "")</f>
        <v/>
      </c>
      <c r="AK140" s="13" t="str">
        <f t="array" ref="AK140">IFERROR(INDEX(C134:C149, SMALL(IF(ISNUMBER(SEARCH("JV2",F134:F149)), ROW(F134:F149)-MIN(ROW(F134:F149))+1, ""), ROW() -133 )), "")</f>
        <v/>
      </c>
      <c r="AL140" s="13" t="str">
        <f t="array" ref="AL140">IFERROR(INDEX(D134:D149, SMALL(IF(ISNUMBER(SEARCH("JV2",F134:F149)), ROW(F134:F149)-MIN(ROW(F134:F149))+1, ""), ROW() -133 )), "")</f>
        <v/>
      </c>
      <c r="AM140" s="13" t="str">
        <f t="array" ref="AM140">IFERROR(INDEX(E134:E149, SMALL(IF(ISNUMBER(SEARCH("JV2",F134:F149)), ROW(F134:F149)-MIN(ROW(F134:F149))+1, ""), ROW() -133 )), "")</f>
        <v/>
      </c>
    </row>
    <row r="141" spans="2:39" s="13" customFormat="1" ht="15" customHeight="1">
      <c r="B141" s="21" t="s">
        <v>282</v>
      </c>
      <c r="C141" s="1"/>
      <c r="D141" s="22" t="s">
        <v>297</v>
      </c>
      <c r="E141" s="1" t="s">
        <v>298</v>
      </c>
      <c r="F141" s="23" t="s">
        <v>14</v>
      </c>
      <c r="G141" s="24"/>
      <c r="H141" s="25">
        <v>2337</v>
      </c>
      <c r="I141" s="24"/>
      <c r="J141" s="25" t="b">
        <v>0</v>
      </c>
      <c r="K141" s="19"/>
      <c r="L141" s="26"/>
      <c r="M141" s="27"/>
      <c r="AB141" s="13" t="str">
        <f t="array" ref="AB141">IFERROR(INDEX(B134:B149, SMALL(IF("V"=F134:F149, ROW(F134:F149)-MIN(ROW(F134:F149))+1, ""), ROW() -133 )), "")</f>
        <v>Michigan ,University Of</v>
      </c>
      <c r="AC141" s="13">
        <f t="array" ref="AC141">IFERROR(INDEX(C134:C149, SMALL(IF("V"=F134:F149, ROW(F134:F149)-MIN(ROW(F134:F149))+1, ""), ROW() -133 )), "")</f>
        <v>0</v>
      </c>
      <c r="AD141" s="13" t="str">
        <f t="array" ref="AD141">IFERROR(INDEX(D134:D149, SMALL(IF("V"=F134:F149, ROW(F134:F149)-MIN(ROW(F134:F149))+1, ""), ROW() -133 )), "")</f>
        <v>11-393579</v>
      </c>
      <c r="AE141" s="13" t="str">
        <f t="array" ref="AE141">IFERROR(INDEX(E134:E149, SMALL(IF("V"=F134:F149, ROW(F134:F149)-MIN(ROW(F134:F149))+1, ""), ROW() -133 )), "")</f>
        <v>Zachary Linder</v>
      </c>
      <c r="AF141" s="13" t="str">
        <f t="array" ref="AF141">IFERROR(INDEX(B134:B149, SMALL(IF(ISNUMBER(SEARCH("JV1",F134:F149)), ROW(F134:F149)-MIN(ROW(F134:F149))+1, ""), ROW() -133 )), "")</f>
        <v/>
      </c>
      <c r="AG141" s="13" t="str">
        <f t="array" ref="AG141">IFERROR(INDEX(C134:C149, SMALL(IF(ISNUMBER(SEARCH("JV1",F134:F149)), ROW(F134:F149)-MIN(ROW(F134:F149))+1, ""), ROW() -133 )), "")</f>
        <v/>
      </c>
      <c r="AH141" s="13" t="str">
        <f t="array" ref="AH141">IFERROR(INDEX(D134:D149, SMALL(IF(ISNUMBER(SEARCH("JV1",F134:F149)), ROW(F134:F149)-MIN(ROW(F134:F149))+1, ""), ROW() -133 )), "")</f>
        <v/>
      </c>
      <c r="AI141" s="13" t="str">
        <f t="array" ref="AI141">IFERROR(INDEX(E134:E149, SMALL(IF(ISNUMBER(SEARCH("JV1",F134:F149)), ROW(F134:F149)-MIN(ROW(F134:F149))+1, ""), ROW() -133 )), "")</f>
        <v/>
      </c>
      <c r="AJ141" s="13" t="str">
        <f t="array" ref="AJ141">IFERROR(INDEX(B134:B149, SMALL(IF(ISNUMBER(SEARCH("JV2",F134:F149)), ROW(F134:F149)-MIN(ROW(F134:F149))+1, ""), ROW() -133 )), "")</f>
        <v/>
      </c>
      <c r="AK141" s="13" t="str">
        <f t="array" ref="AK141">IFERROR(INDEX(C134:C149, SMALL(IF(ISNUMBER(SEARCH("JV2",F134:F149)), ROW(F134:F149)-MIN(ROW(F134:F149))+1, ""), ROW() -133 )), "")</f>
        <v/>
      </c>
      <c r="AL141" s="13" t="str">
        <f t="array" ref="AL141">IFERROR(INDEX(D134:D149, SMALL(IF(ISNUMBER(SEARCH("JV2",F134:F149)), ROW(F134:F149)-MIN(ROW(F134:F149))+1, ""), ROW() -133 )), "")</f>
        <v/>
      </c>
      <c r="AM141" s="13" t="str">
        <f t="array" ref="AM141">IFERROR(INDEX(E134:E149, SMALL(IF(ISNUMBER(SEARCH("JV2",F134:F149)), ROW(F134:F149)-MIN(ROW(F134:F149))+1, ""), ROW() -133 )), "")</f>
        <v/>
      </c>
    </row>
    <row r="142" spans="2:39" s="13" customFormat="1" ht="15" customHeight="1">
      <c r="B142" s="21" t="s">
        <v>282</v>
      </c>
      <c r="C142" s="1"/>
      <c r="D142" s="22" t="s">
        <v>299</v>
      </c>
      <c r="E142" s="1" t="s">
        <v>300</v>
      </c>
      <c r="F142" s="23" t="s">
        <v>14</v>
      </c>
      <c r="G142" s="24"/>
      <c r="H142" s="25">
        <v>2337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282</v>
      </c>
      <c r="C143" s="1"/>
      <c r="D143" s="22" t="s">
        <v>301</v>
      </c>
      <c r="E143" s="1" t="s">
        <v>302</v>
      </c>
      <c r="F143" s="23" t="s">
        <v>14</v>
      </c>
      <c r="G143" s="24"/>
      <c r="H143" s="25">
        <v>2337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282</v>
      </c>
      <c r="C144" s="1"/>
      <c r="D144" s="22" t="s">
        <v>303</v>
      </c>
      <c r="E144" s="1" t="s">
        <v>304</v>
      </c>
      <c r="F144" s="23" t="s">
        <v>30</v>
      </c>
      <c r="G144" s="24"/>
      <c r="H144" s="25">
        <v>2337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282</v>
      </c>
      <c r="C145" s="1"/>
      <c r="D145" s="22" t="s">
        <v>305</v>
      </c>
      <c r="E145" s="1" t="s">
        <v>306</v>
      </c>
      <c r="F145" s="23" t="s">
        <v>30</v>
      </c>
      <c r="G145" s="24"/>
      <c r="H145" s="25">
        <v>2337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282</v>
      </c>
      <c r="C146" s="1"/>
      <c r="D146" s="22" t="s">
        <v>307</v>
      </c>
      <c r="E146" s="1" t="s">
        <v>308</v>
      </c>
      <c r="F146" s="23" t="s">
        <v>30</v>
      </c>
      <c r="G146" s="24"/>
      <c r="H146" s="25">
        <v>2337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282</v>
      </c>
      <c r="C147" s="1"/>
      <c r="D147" s="22" t="s">
        <v>309</v>
      </c>
      <c r="E147" s="1" t="s">
        <v>310</v>
      </c>
      <c r="F147" s="23" t="s">
        <v>30</v>
      </c>
      <c r="G147" s="24"/>
      <c r="H147" s="25">
        <v>2337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282</v>
      </c>
      <c r="C148" s="1"/>
      <c r="D148" s="22" t="s">
        <v>311</v>
      </c>
      <c r="E148" s="1" t="s">
        <v>312</v>
      </c>
      <c r="F148" s="23" t="s">
        <v>30</v>
      </c>
      <c r="G148" s="24"/>
      <c r="H148" s="25">
        <v>2337</v>
      </c>
      <c r="I148" s="24"/>
      <c r="J148" s="25" t="b">
        <v>0</v>
      </c>
      <c r="K148" s="19"/>
      <c r="L148" s="26"/>
      <c r="M148" s="27"/>
    </row>
    <row r="149" spans="2:39" s="13" customFormat="1" ht="15" customHeight="1">
      <c r="B149" s="21" t="s">
        <v>282</v>
      </c>
      <c r="C149" s="1"/>
      <c r="D149" s="22" t="s">
        <v>313</v>
      </c>
      <c r="E149" s="1" t="s">
        <v>314</v>
      </c>
      <c r="F149" s="23" t="s">
        <v>14</v>
      </c>
      <c r="G149" s="24"/>
      <c r="H149" s="25">
        <v>2337</v>
      </c>
      <c r="I149" s="24"/>
      <c r="J149" s="25" t="b">
        <v>0</v>
      </c>
      <c r="K149" s="19"/>
      <c r="L149" s="26"/>
      <c r="M149" s="27"/>
    </row>
    <row r="150" spans="2:39" s="13" customFormat="1" ht="15" customHeight="1">
      <c r="B150" s="21" t="s">
        <v>315</v>
      </c>
      <c r="C150" s="1"/>
      <c r="D150" s="22" t="s">
        <v>316</v>
      </c>
      <c r="E150" s="1" t="s">
        <v>317</v>
      </c>
      <c r="F150" s="23" t="s">
        <v>14</v>
      </c>
      <c r="G150" s="24"/>
      <c r="H150" s="25">
        <v>2533</v>
      </c>
      <c r="I150" s="24"/>
      <c r="J150" s="25" t="b">
        <v>0</v>
      </c>
      <c r="K150" s="19"/>
      <c r="L150" s="26"/>
      <c r="M150" s="27"/>
      <c r="AB150" s="13" t="str">
        <f t="array" ref="AB150">IFERROR(INDEX(B150:B158, SMALL(IF("V"=F150:F158, ROW(F150:F158)-MIN(ROW(F150:F158))+1, ""), ROW() -149 )), "")</f>
        <v>Michigan-Dearborn</v>
      </c>
      <c r="AC150" s="13">
        <f t="array" ref="AC150">IFERROR(INDEX(C150:C158, SMALL(IF("V"=F150:F158, ROW(F150:F158)-MIN(ROW(F150:F158))+1, ""), ROW() -149 )), "")</f>
        <v>0</v>
      </c>
      <c r="AD150" s="13" t="str">
        <f t="array" ref="AD150">IFERROR(INDEX(D150:D158, SMALL(IF("V"=F150:F158, ROW(F150:F158)-MIN(ROW(F150:F158))+1, ""), ROW() -149 )), "")</f>
        <v>21-6240</v>
      </c>
      <c r="AE150" s="13" t="str">
        <f t="array" ref="AE150">IFERROR(INDEX(E150:E158, SMALL(IF("V"=F150:F158, ROW(F150:F158)-MIN(ROW(F150:F158))+1, ""), ROW() -149 )), "")</f>
        <v>Jaylen Watson</v>
      </c>
      <c r="AF150" s="13" t="str">
        <f t="array" ref="AF150">IFERROR(INDEX(B150:B158, SMALL(IF(ISNUMBER(SEARCH("JV1",F150:F158)), ROW(F150:F158)-MIN(ROW(F150:F158))+1, ""), ROW() -149 )), "")</f>
        <v/>
      </c>
      <c r="AG150" s="13" t="str">
        <f t="array" ref="AG150">IFERROR(INDEX(C150:C158, SMALL(IF(ISNUMBER(SEARCH("JV1",F150:F158)), ROW(F150:F158)-MIN(ROW(F150:F158))+1, ""), ROW() -149 )), "")</f>
        <v/>
      </c>
      <c r="AH150" s="13" t="str">
        <f t="array" ref="AH150">IFERROR(INDEX(D150:D158, SMALL(IF(ISNUMBER(SEARCH("JV1",F150:F158)), ROW(F150:F158)-MIN(ROW(F150:F158))+1, ""), ROW() -149 )), "")</f>
        <v/>
      </c>
      <c r="AI150" s="13" t="str">
        <f t="array" ref="AI150">IFERROR(INDEX(E150:E158, SMALL(IF(ISNUMBER(SEARCH("JV1",F150:F158)), ROW(F150:F158)-MIN(ROW(F150:F158))+1, ""), ROW() -149 )), "")</f>
        <v/>
      </c>
      <c r="AJ150" s="13" t="str">
        <f t="array" ref="AJ150">IFERROR(INDEX(B150:B158, SMALL(IF(ISNUMBER(SEARCH("JV2",F150:F158)), ROW(F150:F158)-MIN(ROW(F150:F158))+1, ""), ROW() -149 )), "")</f>
        <v/>
      </c>
      <c r="AK150" s="13" t="str">
        <f t="array" ref="AK150">IFERROR(INDEX(C150:C158, SMALL(IF(ISNUMBER(SEARCH("JV2",F150:F158)), ROW(F150:F158)-MIN(ROW(F150:F158))+1, ""), ROW() -149 )), "")</f>
        <v/>
      </c>
      <c r="AL150" s="13" t="str">
        <f t="array" ref="AL150">IFERROR(INDEX(D150:D158, SMALL(IF(ISNUMBER(SEARCH("JV2",F150:F158)), ROW(F150:F158)-MIN(ROW(F150:F158))+1, ""), ROW() -149 )), "")</f>
        <v/>
      </c>
      <c r="AM150" s="13" t="str">
        <f t="array" ref="AM150">IFERROR(INDEX(E150:E158, SMALL(IF(ISNUMBER(SEARCH("JV2",F150:F158)), ROW(F150:F158)-MIN(ROW(F150:F158))+1, ""), ROW() -149 )), "")</f>
        <v/>
      </c>
    </row>
    <row r="151" spans="2:39" s="13" customFormat="1" ht="15" customHeight="1">
      <c r="B151" s="21" t="s">
        <v>315</v>
      </c>
      <c r="C151" s="1"/>
      <c r="D151" s="22" t="s">
        <v>318</v>
      </c>
      <c r="E151" s="1" t="s">
        <v>319</v>
      </c>
      <c r="F151" s="23" t="s">
        <v>14</v>
      </c>
      <c r="G151" s="24"/>
      <c r="H151" s="25">
        <v>2533</v>
      </c>
      <c r="I151" s="24"/>
      <c r="J151" s="25" t="b">
        <v>0</v>
      </c>
      <c r="K151" s="19"/>
      <c r="L151" s="26"/>
      <c r="M151" s="27"/>
      <c r="AB151" s="13" t="str">
        <f t="array" ref="AB151">IFERROR(INDEX(B150:B158, SMALL(IF("V"=F150:F158, ROW(F150:F158)-MIN(ROW(F150:F158))+1, ""), ROW() -149 )), "")</f>
        <v>Michigan-Dearborn</v>
      </c>
      <c r="AC151" s="13">
        <f t="array" ref="AC151">IFERROR(INDEX(C150:C158, SMALL(IF("V"=F150:F158, ROW(F150:F158)-MIN(ROW(F150:F158))+1, ""), ROW() -149 )), "")</f>
        <v>0</v>
      </c>
      <c r="AD151" s="13" t="str">
        <f t="array" ref="AD151">IFERROR(INDEX(D150:D158, SMALL(IF("V"=F150:F158, ROW(F150:F158)-MIN(ROW(F150:F158))+1, ""), ROW() -149 )), "")</f>
        <v>17-14963</v>
      </c>
      <c r="AE151" s="13" t="str">
        <f t="array" ref="AE151">IFERROR(INDEX(E150:E158, SMALL(IF("V"=F150:F158, ROW(F150:F158)-MIN(ROW(F150:F158))+1, ""), ROW() -149 )), "")</f>
        <v>Joseph Devita</v>
      </c>
      <c r="AF151" s="13" t="str">
        <f t="array" ref="AF151">IFERROR(INDEX(B150:B158, SMALL(IF(ISNUMBER(SEARCH("JV1",F150:F158)), ROW(F150:F158)-MIN(ROW(F150:F158))+1, ""), ROW() -149 )), "")</f>
        <v/>
      </c>
      <c r="AG151" s="13" t="str">
        <f t="array" ref="AG151">IFERROR(INDEX(C150:C158, SMALL(IF(ISNUMBER(SEARCH("JV1",F150:F158)), ROW(F150:F158)-MIN(ROW(F150:F158))+1, ""), ROW() -149 )), "")</f>
        <v/>
      </c>
      <c r="AH151" s="13" t="str">
        <f t="array" ref="AH151">IFERROR(INDEX(D150:D158, SMALL(IF(ISNUMBER(SEARCH("JV1",F150:F158)), ROW(F150:F158)-MIN(ROW(F150:F158))+1, ""), ROW() -149 )), "")</f>
        <v/>
      </c>
      <c r="AI151" s="13" t="str">
        <f t="array" ref="AI151">IFERROR(INDEX(E150:E158, SMALL(IF(ISNUMBER(SEARCH("JV1",F150:F158)), ROW(F150:F158)-MIN(ROW(F150:F158))+1, ""), ROW() -149 )), "")</f>
        <v/>
      </c>
      <c r="AJ151" s="13" t="str">
        <f t="array" ref="AJ151">IFERROR(INDEX(B150:B158, SMALL(IF(ISNUMBER(SEARCH("JV2",F150:F158)), ROW(F150:F158)-MIN(ROW(F150:F158))+1, ""), ROW() -149 )), "")</f>
        <v/>
      </c>
      <c r="AK151" s="13" t="str">
        <f t="array" ref="AK151">IFERROR(INDEX(C150:C158, SMALL(IF(ISNUMBER(SEARCH("JV2",F150:F158)), ROW(F150:F158)-MIN(ROW(F150:F158))+1, ""), ROW() -149 )), "")</f>
        <v/>
      </c>
      <c r="AL151" s="13" t="str">
        <f t="array" ref="AL151">IFERROR(INDEX(D150:D158, SMALL(IF(ISNUMBER(SEARCH("JV2",F150:F158)), ROW(F150:F158)-MIN(ROW(F150:F158))+1, ""), ROW() -149 )), "")</f>
        <v/>
      </c>
      <c r="AM151" s="13" t="str">
        <f t="array" ref="AM151">IFERROR(INDEX(E150:E158, SMALL(IF(ISNUMBER(SEARCH("JV2",F150:F158)), ROW(F150:F158)-MIN(ROW(F150:F158))+1, ""), ROW() -149 )), "")</f>
        <v/>
      </c>
    </row>
    <row r="152" spans="2:39" s="13" customFormat="1" ht="15" customHeight="1">
      <c r="B152" s="21" t="s">
        <v>315</v>
      </c>
      <c r="C152" s="1"/>
      <c r="D152" s="22" t="s">
        <v>320</v>
      </c>
      <c r="E152" s="1" t="s">
        <v>321</v>
      </c>
      <c r="F152" s="23" t="s">
        <v>30</v>
      </c>
      <c r="G152" s="24"/>
      <c r="H152" s="25">
        <v>2533</v>
      </c>
      <c r="I152" s="24"/>
      <c r="J152" s="25" t="b">
        <v>0</v>
      </c>
      <c r="K152" s="19"/>
      <c r="L152" s="26"/>
      <c r="M152" s="27"/>
      <c r="AB152" s="13" t="str">
        <f t="array" ref="AB152">IFERROR(INDEX(B150:B158, SMALL(IF("V"=F150:F158, ROW(F150:F158)-MIN(ROW(F150:F158))+1, ""), ROW() -149 )), "")</f>
        <v>Michigan-Dearborn</v>
      </c>
      <c r="AC152" s="13">
        <f t="array" ref="AC152">IFERROR(INDEX(C150:C158, SMALL(IF("V"=F150:F158, ROW(F150:F158)-MIN(ROW(F150:F158))+1, ""), ROW() -149 )), "")</f>
        <v>0</v>
      </c>
      <c r="AD152" s="13" t="str">
        <f t="array" ref="AD152">IFERROR(INDEX(D150:D158, SMALL(IF("V"=F150:F158, ROW(F150:F158)-MIN(ROW(F150:F158))+1, ""), ROW() -149 )), "")</f>
        <v>8615-62299</v>
      </c>
      <c r="AE152" s="13" t="str">
        <f t="array" ref="AE152">IFERROR(INDEX(E150:E158, SMALL(IF("V"=F150:F158, ROW(F150:F158)-MIN(ROW(F150:F158))+1, ""), ROW() -149 )), "")</f>
        <v>Samuel Hughes</v>
      </c>
      <c r="AF152" s="13" t="str">
        <f t="array" ref="AF152">IFERROR(INDEX(B150:B158, SMALL(IF(ISNUMBER(SEARCH("JV1",F150:F158)), ROW(F150:F158)-MIN(ROW(F150:F158))+1, ""), ROW() -149 )), "")</f>
        <v/>
      </c>
      <c r="AG152" s="13" t="str">
        <f t="array" ref="AG152">IFERROR(INDEX(C150:C158, SMALL(IF(ISNUMBER(SEARCH("JV1",F150:F158)), ROW(F150:F158)-MIN(ROW(F150:F158))+1, ""), ROW() -149 )), "")</f>
        <v/>
      </c>
      <c r="AH152" s="13" t="str">
        <f t="array" ref="AH152">IFERROR(INDEX(D150:D158, SMALL(IF(ISNUMBER(SEARCH("JV1",F150:F158)), ROW(F150:F158)-MIN(ROW(F150:F158))+1, ""), ROW() -149 )), "")</f>
        <v/>
      </c>
      <c r="AI152" s="13" t="str">
        <f t="array" ref="AI152">IFERROR(INDEX(E150:E158, SMALL(IF(ISNUMBER(SEARCH("JV1",F150:F158)), ROW(F150:F158)-MIN(ROW(F150:F158))+1, ""), ROW() -149 )), "")</f>
        <v/>
      </c>
      <c r="AJ152" s="13" t="str">
        <f t="array" ref="AJ152">IFERROR(INDEX(B150:B158, SMALL(IF(ISNUMBER(SEARCH("JV2",F150:F158)), ROW(F150:F158)-MIN(ROW(F150:F158))+1, ""), ROW() -149 )), "")</f>
        <v/>
      </c>
      <c r="AK152" s="13" t="str">
        <f t="array" ref="AK152">IFERROR(INDEX(C150:C158, SMALL(IF(ISNUMBER(SEARCH("JV2",F150:F158)), ROW(F150:F158)-MIN(ROW(F150:F158))+1, ""), ROW() -149 )), "")</f>
        <v/>
      </c>
      <c r="AL152" s="13" t="str">
        <f t="array" ref="AL152">IFERROR(INDEX(D150:D158, SMALL(IF(ISNUMBER(SEARCH("JV2",F150:F158)), ROW(F150:F158)-MIN(ROW(F150:F158))+1, ""), ROW() -149 )), "")</f>
        <v/>
      </c>
      <c r="AM152" s="13" t="str">
        <f t="array" ref="AM152">IFERROR(INDEX(E150:E158, SMALL(IF(ISNUMBER(SEARCH("JV2",F150:F158)), ROW(F150:F158)-MIN(ROW(F150:F158))+1, ""), ROW() -149 )), "")</f>
        <v/>
      </c>
    </row>
    <row r="153" spans="2:39" s="13" customFormat="1" ht="15" customHeight="1">
      <c r="B153" s="21" t="s">
        <v>315</v>
      </c>
      <c r="C153" s="1"/>
      <c r="D153" s="22" t="s">
        <v>322</v>
      </c>
      <c r="E153" s="1" t="s">
        <v>323</v>
      </c>
      <c r="F153" s="23" t="s">
        <v>14</v>
      </c>
      <c r="G153" s="24"/>
      <c r="H153" s="25">
        <v>2533</v>
      </c>
      <c r="I153" s="24"/>
      <c r="J153" s="25" t="b">
        <v>0</v>
      </c>
      <c r="K153" s="19"/>
      <c r="L153" s="26"/>
      <c r="M153" s="27"/>
      <c r="AB153" s="13" t="str">
        <f t="array" ref="AB153">IFERROR(INDEX(B150:B158, SMALL(IF("V"=F150:F158, ROW(F150:F158)-MIN(ROW(F150:F158))+1, ""), ROW() -149 )), "")</f>
        <v>Michigan-Dearborn</v>
      </c>
      <c r="AC153" s="13">
        <f t="array" ref="AC153">IFERROR(INDEX(C150:C158, SMALL(IF("V"=F150:F158, ROW(F150:F158)-MIN(ROW(F150:F158))+1, ""), ROW() -149 )), "")</f>
        <v>0</v>
      </c>
      <c r="AD153" s="13" t="str">
        <f t="array" ref="AD153">IFERROR(INDEX(D150:D158, SMALL(IF("V"=F150:F158, ROW(F150:F158)-MIN(ROW(F150:F158))+1, ""), ROW() -149 )), "")</f>
        <v>15-10894</v>
      </c>
      <c r="AE153" s="13" t="str">
        <f t="array" ref="AE153">IFERROR(INDEX(E150:E158, SMALL(IF("V"=F150:F158, ROW(F150:F158)-MIN(ROW(F150:F158))+1, ""), ROW() -149 )), "")</f>
        <v>Spencer Mccallum</v>
      </c>
      <c r="AF153" s="13" t="str">
        <f t="array" ref="AF153">IFERROR(INDEX(B150:B158, SMALL(IF(ISNUMBER(SEARCH("JV1",F150:F158)), ROW(F150:F158)-MIN(ROW(F150:F158))+1, ""), ROW() -149 )), "")</f>
        <v/>
      </c>
      <c r="AG153" s="13" t="str">
        <f t="array" ref="AG153">IFERROR(INDEX(C150:C158, SMALL(IF(ISNUMBER(SEARCH("JV1",F150:F158)), ROW(F150:F158)-MIN(ROW(F150:F158))+1, ""), ROW() -149 )), "")</f>
        <v/>
      </c>
      <c r="AH153" s="13" t="str">
        <f t="array" ref="AH153">IFERROR(INDEX(D150:D158, SMALL(IF(ISNUMBER(SEARCH("JV1",F150:F158)), ROW(F150:F158)-MIN(ROW(F150:F158))+1, ""), ROW() -149 )), "")</f>
        <v/>
      </c>
      <c r="AI153" s="13" t="str">
        <f t="array" ref="AI153">IFERROR(INDEX(E150:E158, SMALL(IF(ISNUMBER(SEARCH("JV1",F150:F158)), ROW(F150:F158)-MIN(ROW(F150:F158))+1, ""), ROW() -149 )), "")</f>
        <v/>
      </c>
      <c r="AJ153" s="13" t="str">
        <f t="array" ref="AJ153">IFERROR(INDEX(B150:B158, SMALL(IF(ISNUMBER(SEARCH("JV2",F150:F158)), ROW(F150:F158)-MIN(ROW(F150:F158))+1, ""), ROW() -149 )), "")</f>
        <v/>
      </c>
      <c r="AK153" s="13" t="str">
        <f t="array" ref="AK153">IFERROR(INDEX(C150:C158, SMALL(IF(ISNUMBER(SEARCH("JV2",F150:F158)), ROW(F150:F158)-MIN(ROW(F150:F158))+1, ""), ROW() -149 )), "")</f>
        <v/>
      </c>
      <c r="AL153" s="13" t="str">
        <f t="array" ref="AL153">IFERROR(INDEX(D150:D158, SMALL(IF(ISNUMBER(SEARCH("JV2",F150:F158)), ROW(F150:F158)-MIN(ROW(F150:F158))+1, ""), ROW() -149 )), "")</f>
        <v/>
      </c>
      <c r="AM153" s="13" t="str">
        <f t="array" ref="AM153">IFERROR(INDEX(E150:E158, SMALL(IF(ISNUMBER(SEARCH("JV2",F150:F158)), ROW(F150:F158)-MIN(ROW(F150:F158))+1, ""), ROW() -149 )), "")</f>
        <v/>
      </c>
    </row>
    <row r="154" spans="2:39" s="13" customFormat="1" ht="15" customHeight="1">
      <c r="B154" s="21" t="s">
        <v>315</v>
      </c>
      <c r="C154" s="1"/>
      <c r="D154" s="22" t="s">
        <v>324</v>
      </c>
      <c r="E154" s="1" t="s">
        <v>325</v>
      </c>
      <c r="F154" s="23" t="s">
        <v>14</v>
      </c>
      <c r="G154" s="24"/>
      <c r="H154" s="25">
        <v>2533</v>
      </c>
      <c r="I154" s="24"/>
      <c r="J154" s="25" t="b">
        <v>0</v>
      </c>
      <c r="K154" s="19"/>
      <c r="L154" s="26"/>
      <c r="M154" s="27"/>
      <c r="AB154" s="13" t="str">
        <f t="array" ref="AB154">IFERROR(INDEX(B150:B158, SMALL(IF("V"=F150:F158, ROW(F150:F158)-MIN(ROW(F150:F158))+1, ""), ROW() -149 )), "")</f>
        <v>Michigan-Dearborn</v>
      </c>
      <c r="AC154" s="13">
        <f t="array" ref="AC154">IFERROR(INDEX(C150:C158, SMALL(IF("V"=F150:F158, ROW(F150:F158)-MIN(ROW(F150:F158))+1, ""), ROW() -149 )), "")</f>
        <v>0</v>
      </c>
      <c r="AD154" s="13" t="str">
        <f t="array" ref="AD154">IFERROR(INDEX(D150:D158, SMALL(IF("V"=F150:F158, ROW(F150:F158)-MIN(ROW(F150:F158))+1, ""), ROW() -149 )), "")</f>
        <v>8568-371403</v>
      </c>
      <c r="AE154" s="13" t="str">
        <f t="array" ref="AE154">IFERROR(INDEX(E150:E158, SMALL(IF("V"=F150:F158, ROW(F150:F158)-MIN(ROW(F150:F158))+1, ""), ROW() -149 )), "")</f>
        <v>Stephen Strzalkowski</v>
      </c>
      <c r="AF154" s="13" t="str">
        <f t="array" ref="AF154">IFERROR(INDEX(B150:B158, SMALL(IF(ISNUMBER(SEARCH("JV1",F150:F158)), ROW(F150:F158)-MIN(ROW(F150:F158))+1, ""), ROW() -149 )), "")</f>
        <v/>
      </c>
      <c r="AG154" s="13" t="str">
        <f t="array" ref="AG154">IFERROR(INDEX(C150:C158, SMALL(IF(ISNUMBER(SEARCH("JV1",F150:F158)), ROW(F150:F158)-MIN(ROW(F150:F158))+1, ""), ROW() -149 )), "")</f>
        <v/>
      </c>
      <c r="AH154" s="13" t="str">
        <f t="array" ref="AH154">IFERROR(INDEX(D150:D158, SMALL(IF(ISNUMBER(SEARCH("JV1",F150:F158)), ROW(F150:F158)-MIN(ROW(F150:F158))+1, ""), ROW() -149 )), "")</f>
        <v/>
      </c>
      <c r="AI154" s="13" t="str">
        <f t="array" ref="AI154">IFERROR(INDEX(E150:E158, SMALL(IF(ISNUMBER(SEARCH("JV1",F150:F158)), ROW(F150:F158)-MIN(ROW(F150:F158))+1, ""), ROW() -149 )), "")</f>
        <v/>
      </c>
      <c r="AJ154" s="13" t="str">
        <f t="array" ref="AJ154">IFERROR(INDEX(B150:B158, SMALL(IF(ISNUMBER(SEARCH("JV2",F150:F158)), ROW(F150:F158)-MIN(ROW(F150:F158))+1, ""), ROW() -149 )), "")</f>
        <v/>
      </c>
      <c r="AK154" s="13" t="str">
        <f t="array" ref="AK154">IFERROR(INDEX(C150:C158, SMALL(IF(ISNUMBER(SEARCH("JV2",F150:F158)), ROW(F150:F158)-MIN(ROW(F150:F158))+1, ""), ROW() -149 )), "")</f>
        <v/>
      </c>
      <c r="AL154" s="13" t="str">
        <f t="array" ref="AL154">IFERROR(INDEX(D150:D158, SMALL(IF(ISNUMBER(SEARCH("JV2",F150:F158)), ROW(F150:F158)-MIN(ROW(F150:F158))+1, ""), ROW() -149 )), "")</f>
        <v/>
      </c>
      <c r="AM154" s="13" t="str">
        <f t="array" ref="AM154">IFERROR(INDEX(E150:E158, SMALL(IF(ISNUMBER(SEARCH("JV2",F150:F158)), ROW(F150:F158)-MIN(ROW(F150:F158))+1, ""), ROW() -149 )), "")</f>
        <v/>
      </c>
    </row>
    <row r="155" spans="2:39" s="13" customFormat="1" ht="15" customHeight="1">
      <c r="B155" s="21" t="s">
        <v>315</v>
      </c>
      <c r="C155" s="1"/>
      <c r="D155" s="22" t="s">
        <v>326</v>
      </c>
      <c r="E155" s="1" t="s">
        <v>327</v>
      </c>
      <c r="F155" s="23" t="s">
        <v>14</v>
      </c>
      <c r="G155" s="24"/>
      <c r="H155" s="25">
        <v>2533</v>
      </c>
      <c r="I155" s="24"/>
      <c r="J155" s="25" t="b">
        <v>0</v>
      </c>
      <c r="K155" s="19"/>
      <c r="L155" s="26"/>
      <c r="M155" s="27"/>
      <c r="AB155" s="13" t="str">
        <f t="array" ref="AB155">IFERROR(INDEX(B150:B158, SMALL(IF("V"=F150:F158, ROW(F150:F158)-MIN(ROW(F150:F158))+1, ""), ROW() -149 )), "")</f>
        <v>Michigan-Dearborn</v>
      </c>
      <c r="AC155" s="13">
        <f t="array" ref="AC155">IFERROR(INDEX(C150:C158, SMALL(IF("V"=F150:F158, ROW(F150:F158)-MIN(ROW(F150:F158))+1, ""), ROW() -149 )), "")</f>
        <v>0</v>
      </c>
      <c r="AD155" s="13" t="str">
        <f t="array" ref="AD155">IFERROR(INDEX(D150:D158, SMALL(IF("V"=F150:F158, ROW(F150:F158)-MIN(ROW(F150:F158))+1, ""), ROW() -149 )), "")</f>
        <v>8568-452991</v>
      </c>
      <c r="AE155" s="13" t="str">
        <f t="array" ref="AE155">IFERROR(INDEX(E150:E158, SMALL(IF("V"=F150:F158, ROW(F150:F158)-MIN(ROW(F150:F158))+1, ""), ROW() -149 )), "")</f>
        <v>Vincent Hunton</v>
      </c>
      <c r="AF155" s="13" t="str">
        <f t="array" ref="AF155">IFERROR(INDEX(B150:B158, SMALL(IF(ISNUMBER(SEARCH("JV1",F150:F158)), ROW(F150:F158)-MIN(ROW(F150:F158))+1, ""), ROW() -149 )), "")</f>
        <v/>
      </c>
      <c r="AG155" s="13" t="str">
        <f t="array" ref="AG155">IFERROR(INDEX(C150:C158, SMALL(IF(ISNUMBER(SEARCH("JV1",F150:F158)), ROW(F150:F158)-MIN(ROW(F150:F158))+1, ""), ROW() -149 )), "")</f>
        <v/>
      </c>
      <c r="AH155" s="13" t="str">
        <f t="array" ref="AH155">IFERROR(INDEX(D150:D158, SMALL(IF(ISNUMBER(SEARCH("JV1",F150:F158)), ROW(F150:F158)-MIN(ROW(F150:F158))+1, ""), ROW() -149 )), "")</f>
        <v/>
      </c>
      <c r="AI155" s="13" t="str">
        <f t="array" ref="AI155">IFERROR(INDEX(E150:E158, SMALL(IF(ISNUMBER(SEARCH("JV1",F150:F158)), ROW(F150:F158)-MIN(ROW(F150:F158))+1, ""), ROW() -149 )), "")</f>
        <v/>
      </c>
      <c r="AJ155" s="13" t="str">
        <f t="array" ref="AJ155">IFERROR(INDEX(B150:B158, SMALL(IF(ISNUMBER(SEARCH("JV2",F150:F158)), ROW(F150:F158)-MIN(ROW(F150:F158))+1, ""), ROW() -149 )), "")</f>
        <v/>
      </c>
      <c r="AK155" s="13" t="str">
        <f t="array" ref="AK155">IFERROR(INDEX(C150:C158, SMALL(IF(ISNUMBER(SEARCH("JV2",F150:F158)), ROW(F150:F158)-MIN(ROW(F150:F158))+1, ""), ROW() -149 )), "")</f>
        <v/>
      </c>
      <c r="AL155" s="13" t="str">
        <f t="array" ref="AL155">IFERROR(INDEX(D150:D158, SMALL(IF(ISNUMBER(SEARCH("JV2",F150:F158)), ROW(F150:F158)-MIN(ROW(F150:F158))+1, ""), ROW() -149 )), "")</f>
        <v/>
      </c>
      <c r="AM155" s="13" t="str">
        <f t="array" ref="AM155">IFERROR(INDEX(E150:E158, SMALL(IF(ISNUMBER(SEARCH("JV2",F150:F158)), ROW(F150:F158)-MIN(ROW(F150:F158))+1, ""), ROW() -149 )), "")</f>
        <v/>
      </c>
    </row>
    <row r="156" spans="2:39" s="13" customFormat="1" ht="15" customHeight="1">
      <c r="B156" s="21" t="s">
        <v>315</v>
      </c>
      <c r="C156" s="1"/>
      <c r="D156" s="22" t="s">
        <v>328</v>
      </c>
      <c r="E156" s="1" t="s">
        <v>329</v>
      </c>
      <c r="F156" s="23" t="s">
        <v>14</v>
      </c>
      <c r="G156" s="24"/>
      <c r="H156" s="25">
        <v>2533</v>
      </c>
      <c r="I156" s="24"/>
      <c r="J156" s="25" t="b">
        <v>0</v>
      </c>
      <c r="K156" s="19"/>
      <c r="L156" s="26"/>
      <c r="M156" s="27"/>
      <c r="AB156" s="13" t="str">
        <f t="array" ref="AB156">IFERROR(INDEX(B150:B158, SMALL(IF("V"=F150:F158, ROW(F150:F158)-MIN(ROW(F150:F158))+1, ""), ROW() -149 )), "")</f>
        <v>Michigan-Dearborn</v>
      </c>
      <c r="AC156" s="13">
        <f t="array" ref="AC156">IFERROR(INDEX(C150:C158, SMALL(IF("V"=F150:F158, ROW(F150:F158)-MIN(ROW(F150:F158))+1, ""), ROW() -149 )), "")</f>
        <v>0</v>
      </c>
      <c r="AD156" s="13" t="str">
        <f t="array" ref="AD156">IFERROR(INDEX(D150:D158, SMALL(IF("V"=F150:F158, ROW(F150:F158)-MIN(ROW(F150:F158))+1, ""), ROW() -149 )), "")</f>
        <v>19-2702</v>
      </c>
      <c r="AE156" s="13" t="str">
        <f t="array" ref="AE156">IFERROR(INDEX(E150:E158, SMALL(IF("V"=F150:F158, ROW(F150:F158)-MIN(ROW(F150:F158))+1, ""), ROW() -149 )), "")</f>
        <v>Xavier Begerow</v>
      </c>
      <c r="AF156" s="13" t="str">
        <f t="array" ref="AF156">IFERROR(INDEX(B150:B158, SMALL(IF(ISNUMBER(SEARCH("JV1",F150:F158)), ROW(F150:F158)-MIN(ROW(F150:F158))+1, ""), ROW() -149 )), "")</f>
        <v/>
      </c>
      <c r="AG156" s="13" t="str">
        <f t="array" ref="AG156">IFERROR(INDEX(C150:C158, SMALL(IF(ISNUMBER(SEARCH("JV1",F150:F158)), ROW(F150:F158)-MIN(ROW(F150:F158))+1, ""), ROW() -149 )), "")</f>
        <v/>
      </c>
      <c r="AH156" s="13" t="str">
        <f t="array" ref="AH156">IFERROR(INDEX(D150:D158, SMALL(IF(ISNUMBER(SEARCH("JV1",F150:F158)), ROW(F150:F158)-MIN(ROW(F150:F158))+1, ""), ROW() -149 )), "")</f>
        <v/>
      </c>
      <c r="AI156" s="13" t="str">
        <f t="array" ref="AI156">IFERROR(INDEX(E150:E158, SMALL(IF(ISNUMBER(SEARCH("JV1",F150:F158)), ROW(F150:F158)-MIN(ROW(F150:F158))+1, ""), ROW() -149 )), "")</f>
        <v/>
      </c>
      <c r="AJ156" s="13" t="str">
        <f t="array" ref="AJ156">IFERROR(INDEX(B150:B158, SMALL(IF(ISNUMBER(SEARCH("JV2",F150:F158)), ROW(F150:F158)-MIN(ROW(F150:F158))+1, ""), ROW() -149 )), "")</f>
        <v/>
      </c>
      <c r="AK156" s="13" t="str">
        <f t="array" ref="AK156">IFERROR(INDEX(C150:C158, SMALL(IF(ISNUMBER(SEARCH("JV2",F150:F158)), ROW(F150:F158)-MIN(ROW(F150:F158))+1, ""), ROW() -149 )), "")</f>
        <v/>
      </c>
      <c r="AL156" s="13" t="str">
        <f t="array" ref="AL156">IFERROR(INDEX(D150:D158, SMALL(IF(ISNUMBER(SEARCH("JV2",F150:F158)), ROW(F150:F158)-MIN(ROW(F150:F158))+1, ""), ROW() -149 )), "")</f>
        <v/>
      </c>
      <c r="AM156" s="13" t="str">
        <f t="array" ref="AM156">IFERROR(INDEX(E150:E158, SMALL(IF(ISNUMBER(SEARCH("JV2",F150:F158)), ROW(F150:F158)-MIN(ROW(F150:F158))+1, ""), ROW() -149 )), "")</f>
        <v/>
      </c>
    </row>
    <row r="157" spans="2:39" s="13" customFormat="1" ht="15" customHeight="1">
      <c r="B157" s="21" t="s">
        <v>315</v>
      </c>
      <c r="C157" s="1"/>
      <c r="D157" s="22" t="s">
        <v>330</v>
      </c>
      <c r="E157" s="1" t="s">
        <v>331</v>
      </c>
      <c r="F157" s="23" t="s">
        <v>14</v>
      </c>
      <c r="G157" s="24"/>
      <c r="H157" s="25">
        <v>2533</v>
      </c>
      <c r="I157" s="24"/>
      <c r="J157" s="25" t="b">
        <v>0</v>
      </c>
      <c r="K157" s="19"/>
      <c r="L157" s="26"/>
      <c r="M157" s="27"/>
      <c r="AB157" s="13" t="str">
        <f t="array" ref="AB157">IFERROR(INDEX(B150:B158, SMALL(IF("V"=F150:F158, ROW(F150:F158)-MIN(ROW(F150:F158))+1, ""), ROW() -149 )), "")</f>
        <v>Michigan-Dearborn</v>
      </c>
      <c r="AC157" s="13">
        <f t="array" ref="AC157">IFERROR(INDEX(C150:C158, SMALL(IF("V"=F150:F158, ROW(F150:F158)-MIN(ROW(F150:F158))+1, ""), ROW() -149 )), "")</f>
        <v>0</v>
      </c>
      <c r="AD157" s="13" t="str">
        <f t="array" ref="AD157">IFERROR(INDEX(D150:D158, SMALL(IF("V"=F150:F158, ROW(F150:F158)-MIN(ROW(F150:F158))+1, ""), ROW() -149 )), "")</f>
        <v>11-168582</v>
      </c>
      <c r="AE157" s="13" t="str">
        <f t="array" ref="AE157">IFERROR(INDEX(E150:E158, SMALL(IF("V"=F150:F158, ROW(F150:F158)-MIN(ROW(F150:F158))+1, ""), ROW() -149 )), "")</f>
        <v>Zachary Baum</v>
      </c>
      <c r="AF157" s="13" t="str">
        <f t="array" ref="AF157">IFERROR(INDEX(B150:B158, SMALL(IF(ISNUMBER(SEARCH("JV1",F150:F158)), ROW(F150:F158)-MIN(ROW(F150:F158))+1, ""), ROW() -149 )), "")</f>
        <v/>
      </c>
      <c r="AG157" s="13" t="str">
        <f t="array" ref="AG157">IFERROR(INDEX(C150:C158, SMALL(IF(ISNUMBER(SEARCH("JV1",F150:F158)), ROW(F150:F158)-MIN(ROW(F150:F158))+1, ""), ROW() -149 )), "")</f>
        <v/>
      </c>
      <c r="AH157" s="13" t="str">
        <f t="array" ref="AH157">IFERROR(INDEX(D150:D158, SMALL(IF(ISNUMBER(SEARCH("JV1",F150:F158)), ROW(F150:F158)-MIN(ROW(F150:F158))+1, ""), ROW() -149 )), "")</f>
        <v/>
      </c>
      <c r="AI157" s="13" t="str">
        <f t="array" ref="AI157">IFERROR(INDEX(E150:E158, SMALL(IF(ISNUMBER(SEARCH("JV1",F150:F158)), ROW(F150:F158)-MIN(ROW(F150:F158))+1, ""), ROW() -149 )), "")</f>
        <v/>
      </c>
      <c r="AJ157" s="13" t="str">
        <f t="array" ref="AJ157">IFERROR(INDEX(B150:B158, SMALL(IF(ISNUMBER(SEARCH("JV2",F150:F158)), ROW(F150:F158)-MIN(ROW(F150:F158))+1, ""), ROW() -149 )), "")</f>
        <v/>
      </c>
      <c r="AK157" s="13" t="str">
        <f t="array" ref="AK157">IFERROR(INDEX(C150:C158, SMALL(IF(ISNUMBER(SEARCH("JV2",F150:F158)), ROW(F150:F158)-MIN(ROW(F150:F158))+1, ""), ROW() -149 )), "")</f>
        <v/>
      </c>
      <c r="AL157" s="13" t="str">
        <f t="array" ref="AL157">IFERROR(INDEX(D150:D158, SMALL(IF(ISNUMBER(SEARCH("JV2",F150:F158)), ROW(F150:F158)-MIN(ROW(F150:F158))+1, ""), ROW() -149 )), "")</f>
        <v/>
      </c>
      <c r="AM157" s="13" t="str">
        <f t="array" ref="AM157">IFERROR(INDEX(E150:E158, SMALL(IF(ISNUMBER(SEARCH("JV2",F150:F158)), ROW(F150:F158)-MIN(ROW(F150:F158))+1, ""), ROW() -149 )), "")</f>
        <v/>
      </c>
    </row>
    <row r="158" spans="2:39" s="13" customFormat="1" ht="15" customHeight="1">
      <c r="B158" s="21" t="s">
        <v>315</v>
      </c>
      <c r="C158" s="1"/>
      <c r="D158" s="22" t="s">
        <v>332</v>
      </c>
      <c r="E158" s="1" t="s">
        <v>333</v>
      </c>
      <c r="F158" s="23" t="s">
        <v>14</v>
      </c>
      <c r="G158" s="24"/>
      <c r="H158" s="25">
        <v>2533</v>
      </c>
      <c r="I158" s="24"/>
      <c r="J158" s="25" t="b">
        <v>0</v>
      </c>
      <c r="K158" s="19"/>
      <c r="L158" s="26"/>
      <c r="M158" s="27"/>
    </row>
    <row r="159" spans="2:39" s="13" customFormat="1" ht="15" customHeight="1">
      <c r="B159" s="21" t="s">
        <v>334</v>
      </c>
      <c r="C159" s="1"/>
      <c r="D159" s="22" t="s">
        <v>335</v>
      </c>
      <c r="E159" s="1" t="s">
        <v>336</v>
      </c>
      <c r="F159" s="23" t="s">
        <v>14</v>
      </c>
      <c r="G159" s="24"/>
      <c r="H159" s="25">
        <v>4500</v>
      </c>
      <c r="I159" s="24"/>
      <c r="J159" s="25" t="b">
        <v>0</v>
      </c>
      <c r="K159" s="19"/>
      <c r="L159" s="26"/>
      <c r="M159" s="27"/>
      <c r="AB159" s="13" t="str">
        <f t="array" ref="AB159">IFERROR(INDEX(B159:B176, SMALL(IF("V"=F159:F176, ROW(F159:F176)-MIN(ROW(F159:F176))+1, ""), ROW() -158 )), "")</f>
        <v>Midway University</v>
      </c>
      <c r="AC159" s="13">
        <f t="array" ref="AC159">IFERROR(INDEX(C159:C176, SMALL(IF("V"=F159:F176, ROW(F159:F176)-MIN(ROW(F159:F176))+1, ""), ROW() -158 )), "")</f>
        <v>0</v>
      </c>
      <c r="AD159" s="13" t="str">
        <f t="array" ref="AD159">IFERROR(INDEX(D159:D176, SMALL(IF("V"=F159:F176, ROW(F159:F176)-MIN(ROW(F159:F176))+1, ""), ROW() -158 )), "")</f>
        <v>16-99628</v>
      </c>
      <c r="AE159" s="13" t="str">
        <f t="array" ref="AE159">IFERROR(INDEX(E159:E176, SMALL(IF("V"=F159:F176, ROW(F159:F176)-MIN(ROW(F159:F176))+1, ""), ROW() -158 )), "")</f>
        <v>Austin Hensley</v>
      </c>
      <c r="AF159" s="13" t="str">
        <f t="array" ref="AF159">IFERROR(INDEX(B159:B176, SMALL(IF(ISNUMBER(SEARCH("JV1",F159:F176)), ROW(F159:F176)-MIN(ROW(F159:F176))+1, ""), ROW() -158 )), "")</f>
        <v>Midway University</v>
      </c>
      <c r="AG159" s="13">
        <f t="array" ref="AG159">IFERROR(INDEX(C159:C176, SMALL(IF(ISNUMBER(SEARCH("JV1",F159:F176)), ROW(F159:F176)-MIN(ROW(F159:F176))+1, ""), ROW() -158 )), "")</f>
        <v>0</v>
      </c>
      <c r="AH159" s="13" t="str">
        <f t="array" ref="AH159">IFERROR(INDEX(D159:D176, SMALL(IF(ISNUMBER(SEARCH("JV1",F159:F176)), ROW(F159:F176)-MIN(ROW(F159:F176))+1, ""), ROW() -158 )), "")</f>
        <v>21-3371</v>
      </c>
      <c r="AI159" s="13" t="str">
        <f t="array" ref="AI159">IFERROR(INDEX(E159:E176, SMALL(IF(ISNUMBER(SEARCH("JV1",F159:F176)), ROW(F159:F176)-MIN(ROW(F159:F176))+1, ""), ROW() -158 )), "")</f>
        <v>Austin Mullannix</v>
      </c>
      <c r="AJ159" s="13" t="str">
        <f t="array" ref="AJ159">IFERROR(INDEX(B159:B176, SMALL(IF(ISNUMBER(SEARCH("JV2",F159:F176)), ROW(F159:F176)-MIN(ROW(F159:F176))+1, ""), ROW() -158 )), "")</f>
        <v/>
      </c>
      <c r="AK159" s="13" t="str">
        <f t="array" ref="AK159">IFERROR(INDEX(C159:C176, SMALL(IF(ISNUMBER(SEARCH("JV2",F159:F176)), ROW(F159:F176)-MIN(ROW(F159:F176))+1, ""), ROW() -158 )), "")</f>
        <v/>
      </c>
      <c r="AL159" s="13" t="str">
        <f t="array" ref="AL159">IFERROR(INDEX(D159:D176, SMALL(IF(ISNUMBER(SEARCH("JV2",F159:F176)), ROW(F159:F176)-MIN(ROW(F159:F176))+1, ""), ROW() -158 )), "")</f>
        <v/>
      </c>
      <c r="AM159" s="13" t="str">
        <f t="array" ref="AM159">IFERROR(INDEX(E159:E176, SMALL(IF(ISNUMBER(SEARCH("JV2",F159:F176)), ROW(F159:F176)-MIN(ROW(F159:F176))+1, ""), ROW() -158 )), "")</f>
        <v/>
      </c>
    </row>
    <row r="160" spans="2:39" s="13" customFormat="1" ht="15" customHeight="1">
      <c r="B160" s="21" t="s">
        <v>334</v>
      </c>
      <c r="C160" s="1"/>
      <c r="D160" s="22" t="s">
        <v>337</v>
      </c>
      <c r="E160" s="1" t="s">
        <v>338</v>
      </c>
      <c r="F160" s="23" t="s">
        <v>17</v>
      </c>
      <c r="G160" s="24"/>
      <c r="H160" s="25">
        <v>4500</v>
      </c>
      <c r="I160" s="24"/>
      <c r="J160" s="25" t="b">
        <v>0</v>
      </c>
      <c r="K160" s="19"/>
      <c r="L160" s="26"/>
      <c r="M160" s="27"/>
      <c r="AB160" s="13" t="str">
        <f t="array" ref="AB160">IFERROR(INDEX(B159:B176, SMALL(IF("V"=F159:F176, ROW(F159:F176)-MIN(ROW(F159:F176))+1, ""), ROW() -158 )), "")</f>
        <v>Midway University</v>
      </c>
      <c r="AC160" s="13">
        <f t="array" ref="AC160">IFERROR(INDEX(C159:C176, SMALL(IF("V"=F159:F176, ROW(F159:F176)-MIN(ROW(F159:F176))+1, ""), ROW() -158 )), "")</f>
        <v>0</v>
      </c>
      <c r="AD160" s="13" t="str">
        <f t="array" ref="AD160">IFERROR(INDEX(D159:D176, SMALL(IF("V"=F159:F176, ROW(F159:F176)-MIN(ROW(F159:F176))+1, ""), ROW() -158 )), "")</f>
        <v>15-174075</v>
      </c>
      <c r="AE160" s="13" t="str">
        <f t="array" ref="AE160">IFERROR(INDEX(E159:E176, SMALL(IF("V"=F159:F176, ROW(F159:F176)-MIN(ROW(F159:F176))+1, ""), ROW() -158 )), "")</f>
        <v>Caleb Marshall</v>
      </c>
      <c r="AF160" s="13" t="str">
        <f t="array" ref="AF160">IFERROR(INDEX(B159:B176, SMALL(IF(ISNUMBER(SEARCH("JV1",F159:F176)), ROW(F159:F176)-MIN(ROW(F159:F176))+1, ""), ROW() -158 )), "")</f>
        <v>Midway University</v>
      </c>
      <c r="AG160" s="13">
        <f t="array" ref="AG160">IFERROR(INDEX(C159:C176, SMALL(IF(ISNUMBER(SEARCH("JV1",F159:F176)), ROW(F159:F176)-MIN(ROW(F159:F176))+1, ""), ROW() -158 )), "")</f>
        <v>0</v>
      </c>
      <c r="AH160" s="13" t="str">
        <f t="array" ref="AH160">IFERROR(INDEX(D159:D176, SMALL(IF(ISNUMBER(SEARCH("JV1",F159:F176)), ROW(F159:F176)-MIN(ROW(F159:F176))+1, ""), ROW() -158 )), "")</f>
        <v>17-25988</v>
      </c>
      <c r="AI160" s="13" t="str">
        <f t="array" ref="AI160">IFERROR(INDEX(E159:E176, SMALL(IF(ISNUMBER(SEARCH("JV1",F159:F176)), ROW(F159:F176)-MIN(ROW(F159:F176))+1, ""), ROW() -158 )), "")</f>
        <v>Daekwon Christopher</v>
      </c>
      <c r="AJ160" s="13" t="str">
        <f t="array" ref="AJ160">IFERROR(INDEX(B159:B176, SMALL(IF(ISNUMBER(SEARCH("JV2",F159:F176)), ROW(F159:F176)-MIN(ROW(F159:F176))+1, ""), ROW() -158 )), "")</f>
        <v/>
      </c>
      <c r="AK160" s="13" t="str">
        <f t="array" ref="AK160">IFERROR(INDEX(C159:C176, SMALL(IF(ISNUMBER(SEARCH("JV2",F159:F176)), ROW(F159:F176)-MIN(ROW(F159:F176))+1, ""), ROW() -158 )), "")</f>
        <v/>
      </c>
      <c r="AL160" s="13" t="str">
        <f t="array" ref="AL160">IFERROR(INDEX(D159:D176, SMALL(IF(ISNUMBER(SEARCH("JV2",F159:F176)), ROW(F159:F176)-MIN(ROW(F159:F176))+1, ""), ROW() -158 )), "")</f>
        <v/>
      </c>
      <c r="AM160" s="13" t="str">
        <f t="array" ref="AM160">IFERROR(INDEX(E159:E176, SMALL(IF(ISNUMBER(SEARCH("JV2",F159:F176)), ROW(F159:F176)-MIN(ROW(F159:F176))+1, ""), ROW() -158 )), "")</f>
        <v/>
      </c>
    </row>
    <row r="161" spans="2:39" s="13" customFormat="1" ht="15" customHeight="1">
      <c r="B161" s="21" t="s">
        <v>334</v>
      </c>
      <c r="C161" s="1"/>
      <c r="D161" s="22" t="s">
        <v>339</v>
      </c>
      <c r="E161" s="1" t="s">
        <v>340</v>
      </c>
      <c r="F161" s="23" t="s">
        <v>14</v>
      </c>
      <c r="G161" s="24"/>
      <c r="H161" s="25">
        <v>4500</v>
      </c>
      <c r="I161" s="24"/>
      <c r="J161" s="25" t="b">
        <v>0</v>
      </c>
      <c r="K161" s="19"/>
      <c r="L161" s="26"/>
      <c r="M161" s="27"/>
      <c r="AB161" s="13" t="str">
        <f t="array" ref="AB161">IFERROR(INDEX(B159:B176, SMALL(IF("V"=F159:F176, ROW(F159:F176)-MIN(ROW(F159:F176))+1, ""), ROW() -158 )), "")</f>
        <v>Midway University</v>
      </c>
      <c r="AC161" s="13">
        <f t="array" ref="AC161">IFERROR(INDEX(C159:C176, SMALL(IF("V"=F159:F176, ROW(F159:F176)-MIN(ROW(F159:F176))+1, ""), ROW() -158 )), "")</f>
        <v>0</v>
      </c>
      <c r="AD161" s="13" t="str">
        <f t="array" ref="AD161">IFERROR(INDEX(D159:D176, SMALL(IF("V"=F159:F176, ROW(F159:F176)-MIN(ROW(F159:F176))+1, ""), ROW() -158 )), "")</f>
        <v>11-601145</v>
      </c>
      <c r="AE161" s="13" t="str">
        <f t="array" ref="AE161">IFERROR(INDEX(E159:E176, SMALL(IF("V"=F159:F176, ROW(F159:F176)-MIN(ROW(F159:F176))+1, ""), ROW() -158 )), "")</f>
        <v>Jackson Ryan</v>
      </c>
      <c r="AF161" s="13" t="str">
        <f t="array" ref="AF161">IFERROR(INDEX(B159:B176, SMALL(IF(ISNUMBER(SEARCH("JV1",F159:F176)), ROW(F159:F176)-MIN(ROW(F159:F176))+1, ""), ROW() -158 )), "")</f>
        <v>Midway University</v>
      </c>
      <c r="AG161" s="13">
        <f t="array" ref="AG161">IFERROR(INDEX(C159:C176, SMALL(IF(ISNUMBER(SEARCH("JV1",F159:F176)), ROW(F159:F176)-MIN(ROW(F159:F176))+1, ""), ROW() -158 )), "")</f>
        <v>0</v>
      </c>
      <c r="AH161" s="13" t="str">
        <f t="array" ref="AH161">IFERROR(INDEX(D159:D176, SMALL(IF(ISNUMBER(SEARCH("JV1",F159:F176)), ROW(F159:F176)-MIN(ROW(F159:F176))+1, ""), ROW() -158 )), "")</f>
        <v>18-30569</v>
      </c>
      <c r="AI161" s="13" t="str">
        <f t="array" ref="AI161">IFERROR(INDEX(E159:E176, SMALL(IF(ISNUMBER(SEARCH("JV1",F159:F176)), ROW(F159:F176)-MIN(ROW(F159:F176))+1, ""), ROW() -158 )), "")</f>
        <v>Isiah Gordon</v>
      </c>
      <c r="AJ161" s="13" t="str">
        <f t="array" ref="AJ161">IFERROR(INDEX(B159:B176, SMALL(IF(ISNUMBER(SEARCH("JV2",F159:F176)), ROW(F159:F176)-MIN(ROW(F159:F176))+1, ""), ROW() -158 )), "")</f>
        <v/>
      </c>
      <c r="AK161" s="13" t="str">
        <f t="array" ref="AK161">IFERROR(INDEX(C159:C176, SMALL(IF(ISNUMBER(SEARCH("JV2",F159:F176)), ROW(F159:F176)-MIN(ROW(F159:F176))+1, ""), ROW() -158 )), "")</f>
        <v/>
      </c>
      <c r="AL161" s="13" t="str">
        <f t="array" ref="AL161">IFERROR(INDEX(D159:D176, SMALL(IF(ISNUMBER(SEARCH("JV2",F159:F176)), ROW(F159:F176)-MIN(ROW(F159:F176))+1, ""), ROW() -158 )), "")</f>
        <v/>
      </c>
      <c r="AM161" s="13" t="str">
        <f t="array" ref="AM161">IFERROR(INDEX(E159:E176, SMALL(IF(ISNUMBER(SEARCH("JV2",F159:F176)), ROW(F159:F176)-MIN(ROW(F159:F176))+1, ""), ROW() -158 )), "")</f>
        <v/>
      </c>
    </row>
    <row r="162" spans="2:39" s="13" customFormat="1" ht="15" customHeight="1">
      <c r="B162" s="21" t="s">
        <v>334</v>
      </c>
      <c r="C162" s="1"/>
      <c r="D162" s="22" t="s">
        <v>341</v>
      </c>
      <c r="E162" s="1" t="s">
        <v>342</v>
      </c>
      <c r="F162" s="23" t="s">
        <v>17</v>
      </c>
      <c r="G162" s="24"/>
      <c r="H162" s="25">
        <v>4500</v>
      </c>
      <c r="I162" s="24"/>
      <c r="J162" s="25" t="b">
        <v>0</v>
      </c>
      <c r="K162" s="19"/>
      <c r="L162" s="26"/>
      <c r="M162" s="27"/>
      <c r="AB162" s="13" t="str">
        <f t="array" ref="AB162">IFERROR(INDEX(B159:B176, SMALL(IF("V"=F159:F176, ROW(F159:F176)-MIN(ROW(F159:F176))+1, ""), ROW() -158 )), "")</f>
        <v>Midway University</v>
      </c>
      <c r="AC162" s="13">
        <f t="array" ref="AC162">IFERROR(INDEX(C159:C176, SMALL(IF("V"=F159:F176, ROW(F159:F176)-MIN(ROW(F159:F176))+1, ""), ROW() -158 )), "")</f>
        <v>0</v>
      </c>
      <c r="AD162" s="13" t="str">
        <f t="array" ref="AD162">IFERROR(INDEX(D159:D176, SMALL(IF("V"=F159:F176, ROW(F159:F176)-MIN(ROW(F159:F176))+1, ""), ROW() -158 )), "")</f>
        <v>18-40396</v>
      </c>
      <c r="AE162" s="13" t="str">
        <f t="array" ref="AE162">IFERROR(INDEX(E159:E176, SMALL(IF("V"=F159:F176, ROW(F159:F176)-MIN(ROW(F159:F176))+1, ""), ROW() -158 )), "")</f>
        <v>Lewis Vice</v>
      </c>
      <c r="AF162" s="13" t="str">
        <f t="array" ref="AF162">IFERROR(INDEX(B159:B176, SMALL(IF(ISNUMBER(SEARCH("JV1",F159:F176)), ROW(F159:F176)-MIN(ROW(F159:F176))+1, ""), ROW() -158 )), "")</f>
        <v>Midway University</v>
      </c>
      <c r="AG162" s="13">
        <f t="array" ref="AG162">IFERROR(INDEX(C159:C176, SMALL(IF(ISNUMBER(SEARCH("JV1",F159:F176)), ROW(F159:F176)-MIN(ROW(F159:F176))+1, ""), ROW() -158 )), "")</f>
        <v>0</v>
      </c>
      <c r="AH162" s="13" t="str">
        <f t="array" ref="AH162">IFERROR(INDEX(D159:D176, SMALL(IF(ISNUMBER(SEARCH("JV1",F159:F176)), ROW(F159:F176)-MIN(ROW(F159:F176))+1, ""), ROW() -158 )), "")</f>
        <v>9615-47699</v>
      </c>
      <c r="AI162" s="13" t="str">
        <f t="array" ref="AI162">IFERROR(INDEX(E159:E176, SMALL(IF(ISNUMBER(SEARCH("JV1",F159:F176)), ROW(F159:F176)-MIN(ROW(F159:F176))+1, ""), ROW() -158 )), "")</f>
        <v>Judson Tabor</v>
      </c>
      <c r="AJ162" s="13" t="str">
        <f t="array" ref="AJ162">IFERROR(INDEX(B159:B176, SMALL(IF(ISNUMBER(SEARCH("JV2",F159:F176)), ROW(F159:F176)-MIN(ROW(F159:F176))+1, ""), ROW() -158 )), "")</f>
        <v/>
      </c>
      <c r="AK162" s="13" t="str">
        <f t="array" ref="AK162">IFERROR(INDEX(C159:C176, SMALL(IF(ISNUMBER(SEARCH("JV2",F159:F176)), ROW(F159:F176)-MIN(ROW(F159:F176))+1, ""), ROW() -158 )), "")</f>
        <v/>
      </c>
      <c r="AL162" s="13" t="str">
        <f t="array" ref="AL162">IFERROR(INDEX(D159:D176, SMALL(IF(ISNUMBER(SEARCH("JV2",F159:F176)), ROW(F159:F176)-MIN(ROW(F159:F176))+1, ""), ROW() -158 )), "")</f>
        <v/>
      </c>
      <c r="AM162" s="13" t="str">
        <f t="array" ref="AM162">IFERROR(INDEX(E159:E176, SMALL(IF(ISNUMBER(SEARCH("JV2",F159:F176)), ROW(F159:F176)-MIN(ROW(F159:F176))+1, ""), ROW() -158 )), "")</f>
        <v/>
      </c>
    </row>
    <row r="163" spans="2:39" s="13" customFormat="1" ht="15" customHeight="1">
      <c r="B163" s="21" t="s">
        <v>334</v>
      </c>
      <c r="C163" s="1"/>
      <c r="D163" s="22" t="s">
        <v>343</v>
      </c>
      <c r="E163" s="1" t="s">
        <v>344</v>
      </c>
      <c r="F163" s="23" t="s">
        <v>30</v>
      </c>
      <c r="G163" s="24"/>
      <c r="H163" s="25">
        <v>4500</v>
      </c>
      <c r="I163" s="24"/>
      <c r="J163" s="25" t="b">
        <v>0</v>
      </c>
      <c r="K163" s="19"/>
      <c r="L163" s="26"/>
      <c r="M163" s="27"/>
      <c r="AB163" s="13" t="str">
        <f t="array" ref="AB163">IFERROR(INDEX(B159:B176, SMALL(IF("V"=F159:F176, ROW(F159:F176)-MIN(ROW(F159:F176))+1, ""), ROW() -158 )), "")</f>
        <v>Midway University</v>
      </c>
      <c r="AC163" s="13">
        <f t="array" ref="AC163">IFERROR(INDEX(C159:C176, SMALL(IF("V"=F159:F176, ROW(F159:F176)-MIN(ROW(F159:F176))+1, ""), ROW() -158 )), "")</f>
        <v>0</v>
      </c>
      <c r="AD163" s="13" t="str">
        <f t="array" ref="AD163">IFERROR(INDEX(D159:D176, SMALL(IF("V"=F159:F176, ROW(F159:F176)-MIN(ROW(F159:F176))+1, ""), ROW() -158 )), "")</f>
        <v>11-304847</v>
      </c>
      <c r="AE163" s="13" t="str">
        <f t="array" ref="AE163">IFERROR(INDEX(E159:E176, SMALL(IF("V"=F159:F176, ROW(F159:F176)-MIN(ROW(F159:F176))+1, ""), ROW() -158 )), "")</f>
        <v>Troy Lund</v>
      </c>
      <c r="AF163" s="13" t="str">
        <f t="array" ref="AF163">IFERROR(INDEX(B159:B176, SMALL(IF(ISNUMBER(SEARCH("JV1",F159:F176)), ROW(F159:F176)-MIN(ROW(F159:F176))+1, ""), ROW() -158 )), "")</f>
        <v>Midway University</v>
      </c>
      <c r="AG163" s="13">
        <f t="array" ref="AG163">IFERROR(INDEX(C159:C176, SMALL(IF(ISNUMBER(SEARCH("JV1",F159:F176)), ROW(F159:F176)-MIN(ROW(F159:F176))+1, ""), ROW() -158 )), "")</f>
        <v>0</v>
      </c>
      <c r="AH163" s="13" t="str">
        <f t="array" ref="AH163">IFERROR(INDEX(D159:D176, SMALL(IF(ISNUMBER(SEARCH("JV1",F159:F176)), ROW(F159:F176)-MIN(ROW(F159:F176))+1, ""), ROW() -158 )), "")</f>
        <v>11-600526</v>
      </c>
      <c r="AI163" s="13" t="str">
        <f t="array" ref="AI163">IFERROR(INDEX(E159:E176, SMALL(IF(ISNUMBER(SEARCH("JV1",F159:F176)), ROW(F159:F176)-MIN(ROW(F159:F176))+1, ""), ROW() -158 )), "")</f>
        <v>Kevin Allen</v>
      </c>
      <c r="AJ163" s="13" t="str">
        <f t="array" ref="AJ163">IFERROR(INDEX(B159:B176, SMALL(IF(ISNUMBER(SEARCH("JV2",F159:F176)), ROW(F159:F176)-MIN(ROW(F159:F176))+1, ""), ROW() -158 )), "")</f>
        <v/>
      </c>
      <c r="AK163" s="13" t="str">
        <f t="array" ref="AK163">IFERROR(INDEX(C159:C176, SMALL(IF(ISNUMBER(SEARCH("JV2",F159:F176)), ROW(F159:F176)-MIN(ROW(F159:F176))+1, ""), ROW() -158 )), "")</f>
        <v/>
      </c>
      <c r="AL163" s="13" t="str">
        <f t="array" ref="AL163">IFERROR(INDEX(D159:D176, SMALL(IF(ISNUMBER(SEARCH("JV2",F159:F176)), ROW(F159:F176)-MIN(ROW(F159:F176))+1, ""), ROW() -158 )), "")</f>
        <v/>
      </c>
      <c r="AM163" s="13" t="str">
        <f t="array" ref="AM163">IFERROR(INDEX(E159:E176, SMALL(IF(ISNUMBER(SEARCH("JV2",F159:F176)), ROW(F159:F176)-MIN(ROW(F159:F176))+1, ""), ROW() -158 )), "")</f>
        <v/>
      </c>
    </row>
    <row r="164" spans="2:39" s="13" customFormat="1" ht="15" customHeight="1">
      <c r="B164" s="21" t="s">
        <v>334</v>
      </c>
      <c r="C164" s="1"/>
      <c r="D164" s="22" t="s">
        <v>345</v>
      </c>
      <c r="E164" s="1" t="s">
        <v>346</v>
      </c>
      <c r="F164" s="23" t="s">
        <v>17</v>
      </c>
      <c r="G164" s="24"/>
      <c r="H164" s="25">
        <v>4500</v>
      </c>
      <c r="I164" s="24"/>
      <c r="J164" s="25" t="b">
        <v>0</v>
      </c>
      <c r="K164" s="19"/>
      <c r="L164" s="26"/>
      <c r="M164" s="27"/>
      <c r="AB164" s="13" t="str">
        <f t="array" ref="AB164">IFERROR(INDEX(B159:B176, SMALL(IF("V"=F159:F176, ROW(F159:F176)-MIN(ROW(F159:F176))+1, ""), ROW() -158 )), "")</f>
        <v>Midway University</v>
      </c>
      <c r="AC164" s="13">
        <f t="array" ref="AC164">IFERROR(INDEX(C159:C176, SMALL(IF("V"=F159:F176, ROW(F159:F176)-MIN(ROW(F159:F176))+1, ""), ROW() -158 )), "")</f>
        <v>0</v>
      </c>
      <c r="AD164" s="13" t="str">
        <f t="array" ref="AD164">IFERROR(INDEX(D159:D176, SMALL(IF("V"=F159:F176, ROW(F159:F176)-MIN(ROW(F159:F176))+1, ""), ROW() -158 )), "")</f>
        <v>19-80564</v>
      </c>
      <c r="AE164" s="13" t="str">
        <f t="array" ref="AE164">IFERROR(INDEX(E159:E176, SMALL(IF("V"=F159:F176, ROW(F159:F176)-MIN(ROW(F159:F176))+1, ""), ROW() -158 )), "")</f>
        <v>Zach Dickerson</v>
      </c>
      <c r="AF164" s="13" t="str">
        <f t="array" ref="AF164">IFERROR(INDEX(B159:B176, SMALL(IF(ISNUMBER(SEARCH("JV1",F159:F176)), ROW(F159:F176)-MIN(ROW(F159:F176))+1, ""), ROW() -158 )), "")</f>
        <v>Midway University</v>
      </c>
      <c r="AG164" s="13">
        <f t="array" ref="AG164">IFERROR(INDEX(C159:C176, SMALL(IF(ISNUMBER(SEARCH("JV1",F159:F176)), ROW(F159:F176)-MIN(ROW(F159:F176))+1, ""), ROW() -158 )), "")</f>
        <v>0</v>
      </c>
      <c r="AH164" s="13" t="str">
        <f t="array" ref="AH164">IFERROR(INDEX(D159:D176, SMALL(IF(ISNUMBER(SEARCH("JV1",F159:F176)), ROW(F159:F176)-MIN(ROW(F159:F176))+1, ""), ROW() -158 )), "")</f>
        <v>11-700332</v>
      </c>
      <c r="AI164" s="13" t="str">
        <f t="array" ref="AI164">IFERROR(INDEX(E159:E176, SMALL(IF(ISNUMBER(SEARCH("JV1",F159:F176)), ROW(F159:F176)-MIN(ROW(F159:F176))+1, ""), ROW() -158 )), "")</f>
        <v>Logan Shaner</v>
      </c>
      <c r="AJ164" s="13" t="str">
        <f t="array" ref="AJ164">IFERROR(INDEX(B159:B176, SMALL(IF(ISNUMBER(SEARCH("JV2",F159:F176)), ROW(F159:F176)-MIN(ROW(F159:F176))+1, ""), ROW() -158 )), "")</f>
        <v/>
      </c>
      <c r="AK164" s="13" t="str">
        <f t="array" ref="AK164">IFERROR(INDEX(C159:C176, SMALL(IF(ISNUMBER(SEARCH("JV2",F159:F176)), ROW(F159:F176)-MIN(ROW(F159:F176))+1, ""), ROW() -158 )), "")</f>
        <v/>
      </c>
      <c r="AL164" s="13" t="str">
        <f t="array" ref="AL164">IFERROR(INDEX(D159:D176, SMALL(IF(ISNUMBER(SEARCH("JV2",F159:F176)), ROW(F159:F176)-MIN(ROW(F159:F176))+1, ""), ROW() -158 )), "")</f>
        <v/>
      </c>
      <c r="AM164" s="13" t="str">
        <f t="array" ref="AM164">IFERROR(INDEX(E159:E176, SMALL(IF(ISNUMBER(SEARCH("JV2",F159:F176)), ROW(F159:F176)-MIN(ROW(F159:F176))+1, ""), ROW() -158 )), "")</f>
        <v/>
      </c>
    </row>
    <row r="165" spans="2:39" s="13" customFormat="1" ht="15" customHeight="1">
      <c r="B165" s="21" t="s">
        <v>334</v>
      </c>
      <c r="C165" s="1"/>
      <c r="D165" s="22" t="s">
        <v>347</v>
      </c>
      <c r="E165" s="1" t="s">
        <v>348</v>
      </c>
      <c r="F165" s="23" t="s">
        <v>14</v>
      </c>
      <c r="G165" s="24"/>
      <c r="H165" s="25">
        <v>4500</v>
      </c>
      <c r="I165" s="24"/>
      <c r="J165" s="25" t="b">
        <v>0</v>
      </c>
      <c r="K165" s="19"/>
      <c r="L165" s="26"/>
      <c r="M165" s="27"/>
      <c r="AB165" s="13" t="str">
        <f t="array" ref="AB165">IFERROR(INDEX(B159:B176, SMALL(IF("V"=F159:F176, ROW(F159:F176)-MIN(ROW(F159:F176))+1, ""), ROW() -158 )), "")</f>
        <v>Midway University</v>
      </c>
      <c r="AC165" s="13">
        <f t="array" ref="AC165">IFERROR(INDEX(C159:C176, SMALL(IF("V"=F159:F176, ROW(F159:F176)-MIN(ROW(F159:F176))+1, ""), ROW() -158 )), "")</f>
        <v>0</v>
      </c>
      <c r="AD165" s="13" t="str">
        <f t="array" ref="AD165">IFERROR(INDEX(D159:D176, SMALL(IF("V"=F159:F176, ROW(F159:F176)-MIN(ROW(F159:F176))+1, ""), ROW() -158 )), "")</f>
        <v>8760-3844</v>
      </c>
      <c r="AE165" s="13" t="str">
        <f t="array" ref="AE165">IFERROR(INDEX(E159:E176, SMALL(IF("V"=F159:F176, ROW(F159:F176)-MIN(ROW(F159:F176))+1, ""), ROW() -158 )), "")</f>
        <v>Zackery Halstead</v>
      </c>
      <c r="AF165" s="13" t="str">
        <f t="array" ref="AF165">IFERROR(INDEX(B159:B176, SMALL(IF(ISNUMBER(SEARCH("JV1",F159:F176)), ROW(F159:F176)-MIN(ROW(F159:F176))+1, ""), ROW() -158 )), "")</f>
        <v>Midway University</v>
      </c>
      <c r="AG165" s="13">
        <f t="array" ref="AG165">IFERROR(INDEX(C159:C176, SMALL(IF(ISNUMBER(SEARCH("JV1",F159:F176)), ROW(F159:F176)-MIN(ROW(F159:F176))+1, ""), ROW() -158 )), "")</f>
        <v>0</v>
      </c>
      <c r="AH165" s="13" t="str">
        <f t="array" ref="AH165">IFERROR(INDEX(D159:D176, SMALL(IF(ISNUMBER(SEARCH("JV1",F159:F176)), ROW(F159:F176)-MIN(ROW(F159:F176))+1, ""), ROW() -158 )), "")</f>
        <v>11-746293</v>
      </c>
      <c r="AI165" s="13" t="str">
        <f t="array" ref="AI165">IFERROR(INDEX(E159:E176, SMALL(IF(ISNUMBER(SEARCH("JV1",F159:F176)), ROW(F159:F176)-MIN(ROW(F159:F176))+1, ""), ROW() -158 )), "")</f>
        <v>Patrick Harmon</v>
      </c>
      <c r="AJ165" s="13" t="str">
        <f t="array" ref="AJ165">IFERROR(INDEX(B159:B176, SMALL(IF(ISNUMBER(SEARCH("JV2",F159:F176)), ROW(F159:F176)-MIN(ROW(F159:F176))+1, ""), ROW() -158 )), "")</f>
        <v/>
      </c>
      <c r="AK165" s="13" t="str">
        <f t="array" ref="AK165">IFERROR(INDEX(C159:C176, SMALL(IF(ISNUMBER(SEARCH("JV2",F159:F176)), ROW(F159:F176)-MIN(ROW(F159:F176))+1, ""), ROW() -158 )), "")</f>
        <v/>
      </c>
      <c r="AL165" s="13" t="str">
        <f t="array" ref="AL165">IFERROR(INDEX(D159:D176, SMALL(IF(ISNUMBER(SEARCH("JV2",F159:F176)), ROW(F159:F176)-MIN(ROW(F159:F176))+1, ""), ROW() -158 )), "")</f>
        <v/>
      </c>
      <c r="AM165" s="13" t="str">
        <f t="array" ref="AM165">IFERROR(INDEX(E159:E176, SMALL(IF(ISNUMBER(SEARCH("JV2",F159:F176)), ROW(F159:F176)-MIN(ROW(F159:F176))+1, ""), ROW() -158 )), "")</f>
        <v/>
      </c>
    </row>
    <row r="166" spans="2:39" s="13" customFormat="1" ht="15" customHeight="1">
      <c r="B166" s="21" t="s">
        <v>334</v>
      </c>
      <c r="C166" s="1"/>
      <c r="D166" s="22" t="s">
        <v>349</v>
      </c>
      <c r="E166" s="1" t="s">
        <v>350</v>
      </c>
      <c r="F166" s="23" t="s">
        <v>17</v>
      </c>
      <c r="G166" s="24"/>
      <c r="H166" s="25">
        <v>4500</v>
      </c>
      <c r="I166" s="24"/>
      <c r="J166" s="25" t="b">
        <v>0</v>
      </c>
      <c r="K166" s="19"/>
      <c r="L166" s="26"/>
      <c r="M166" s="27"/>
      <c r="AB166" s="13" t="str">
        <f t="array" ref="AB166">IFERROR(INDEX(B159:B176, SMALL(IF("V"=F159:F176, ROW(F159:F176)-MIN(ROW(F159:F176))+1, ""), ROW() -158 )), "")</f>
        <v/>
      </c>
      <c r="AC166" s="13" t="str">
        <f t="array" ref="AC166">IFERROR(INDEX(C159:C176, SMALL(IF("V"=F159:F176, ROW(F159:F176)-MIN(ROW(F159:F176))+1, ""), ROW() -158 )), "")</f>
        <v/>
      </c>
      <c r="AD166" s="13" t="str">
        <f t="array" ref="AD166">IFERROR(INDEX(D159:D176, SMALL(IF("V"=F159:F176, ROW(F159:F176)-MIN(ROW(F159:F176))+1, ""), ROW() -158 )), "")</f>
        <v/>
      </c>
      <c r="AE166" s="13" t="str">
        <f t="array" ref="AE166">IFERROR(INDEX(E159:E176, SMALL(IF("V"=F159:F176, ROW(F159:F176)-MIN(ROW(F159:F176))+1, ""), ROW() -158 )), "")</f>
        <v/>
      </c>
      <c r="AF166" s="13" t="str">
        <f t="array" ref="AF166">IFERROR(INDEX(B159:B176, SMALL(IF(ISNUMBER(SEARCH("JV1",F159:F176)), ROW(F159:F176)-MIN(ROW(F159:F176))+1, ""), ROW() -158 )), "")</f>
        <v>Midway University</v>
      </c>
      <c r="AG166" s="13">
        <f t="array" ref="AG166">IFERROR(INDEX(C159:C176, SMALL(IF(ISNUMBER(SEARCH("JV1",F159:F176)), ROW(F159:F176)-MIN(ROW(F159:F176))+1, ""), ROW() -158 )), "")</f>
        <v>0</v>
      </c>
      <c r="AH166" s="13" t="str">
        <f t="array" ref="AH166">IFERROR(INDEX(D159:D176, SMALL(IF(ISNUMBER(SEARCH("JV1",F159:F176)), ROW(F159:F176)-MIN(ROW(F159:F176))+1, ""), ROW() -158 )), "")</f>
        <v>19-6260</v>
      </c>
      <c r="AI166" s="13" t="str">
        <f t="array" ref="AI166">IFERROR(INDEX(E159:E176, SMALL(IF(ISNUMBER(SEARCH("JV1",F159:F176)), ROW(F159:F176)-MIN(ROW(F159:F176))+1, ""), ROW() -158 )), "")</f>
        <v>Ryan Meyers</v>
      </c>
      <c r="AJ166" s="13" t="str">
        <f t="array" ref="AJ166">IFERROR(INDEX(B159:B176, SMALL(IF(ISNUMBER(SEARCH("JV2",F159:F176)), ROW(F159:F176)-MIN(ROW(F159:F176))+1, ""), ROW() -158 )), "")</f>
        <v/>
      </c>
      <c r="AK166" s="13" t="str">
        <f t="array" ref="AK166">IFERROR(INDEX(C159:C176, SMALL(IF(ISNUMBER(SEARCH("JV2",F159:F176)), ROW(F159:F176)-MIN(ROW(F159:F176))+1, ""), ROW() -158 )), "")</f>
        <v/>
      </c>
      <c r="AL166" s="13" t="str">
        <f t="array" ref="AL166">IFERROR(INDEX(D159:D176, SMALL(IF(ISNUMBER(SEARCH("JV2",F159:F176)), ROW(F159:F176)-MIN(ROW(F159:F176))+1, ""), ROW() -158 )), "")</f>
        <v/>
      </c>
      <c r="AM166" s="13" t="str">
        <f t="array" ref="AM166">IFERROR(INDEX(E159:E176, SMALL(IF(ISNUMBER(SEARCH("JV2",F159:F176)), ROW(F159:F176)-MIN(ROW(F159:F176))+1, ""), ROW() -158 )), "")</f>
        <v/>
      </c>
    </row>
    <row r="167" spans="2:39" s="13" customFormat="1" ht="15" customHeight="1">
      <c r="B167" s="21" t="s">
        <v>334</v>
      </c>
      <c r="C167" s="1"/>
      <c r="D167" s="22" t="s">
        <v>351</v>
      </c>
      <c r="E167" s="1" t="s">
        <v>352</v>
      </c>
      <c r="F167" s="23" t="s">
        <v>17</v>
      </c>
      <c r="G167" s="24"/>
      <c r="H167" s="25">
        <v>4500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334</v>
      </c>
      <c r="C168" s="1"/>
      <c r="D168" s="22" t="s">
        <v>353</v>
      </c>
      <c r="E168" s="1" t="s">
        <v>354</v>
      </c>
      <c r="F168" s="23" t="s">
        <v>14</v>
      </c>
      <c r="G168" s="24"/>
      <c r="H168" s="25">
        <v>4500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334</v>
      </c>
      <c r="C169" s="1"/>
      <c r="D169" s="22" t="s">
        <v>355</v>
      </c>
      <c r="E169" s="1" t="s">
        <v>356</v>
      </c>
      <c r="F169" s="23" t="s">
        <v>17</v>
      </c>
      <c r="G169" s="24"/>
      <c r="H169" s="25">
        <v>4500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334</v>
      </c>
      <c r="C170" s="1"/>
      <c r="D170" s="22" t="s">
        <v>357</v>
      </c>
      <c r="E170" s="1" t="s">
        <v>358</v>
      </c>
      <c r="F170" s="23" t="s">
        <v>17</v>
      </c>
      <c r="G170" s="24"/>
      <c r="H170" s="25">
        <v>4500</v>
      </c>
      <c r="I170" s="24"/>
      <c r="J170" s="25" t="b">
        <v>0</v>
      </c>
      <c r="K170" s="19"/>
      <c r="L170" s="26"/>
      <c r="M170" s="27"/>
    </row>
    <row r="171" spans="2:39" s="13" customFormat="1" ht="15" customHeight="1">
      <c r="B171" s="21" t="s">
        <v>334</v>
      </c>
      <c r="C171" s="1"/>
      <c r="D171" s="22" t="s">
        <v>359</v>
      </c>
      <c r="E171" s="1" t="s">
        <v>360</v>
      </c>
      <c r="F171" s="23" t="s">
        <v>30</v>
      </c>
      <c r="G171" s="24"/>
      <c r="H171" s="25">
        <v>4500</v>
      </c>
      <c r="I171" s="24"/>
      <c r="J171" s="25" t="b">
        <v>0</v>
      </c>
      <c r="K171" s="19"/>
      <c r="L171" s="26"/>
      <c r="M171" s="27"/>
    </row>
    <row r="172" spans="2:39" s="13" customFormat="1" ht="15" customHeight="1">
      <c r="B172" s="21" t="s">
        <v>334</v>
      </c>
      <c r="C172" s="1"/>
      <c r="D172" s="22" t="s">
        <v>361</v>
      </c>
      <c r="E172" s="1" t="s">
        <v>362</v>
      </c>
      <c r="F172" s="23" t="s">
        <v>17</v>
      </c>
      <c r="G172" s="24"/>
      <c r="H172" s="25">
        <v>4500</v>
      </c>
      <c r="I172" s="24"/>
      <c r="J172" s="25" t="b">
        <v>0</v>
      </c>
      <c r="K172" s="19"/>
      <c r="L172" s="26"/>
      <c r="M172" s="27"/>
    </row>
    <row r="173" spans="2:39" s="13" customFormat="1" ht="15" customHeight="1">
      <c r="B173" s="21" t="s">
        <v>334</v>
      </c>
      <c r="C173" s="1"/>
      <c r="D173" s="22" t="s">
        <v>363</v>
      </c>
      <c r="E173" s="1" t="s">
        <v>364</v>
      </c>
      <c r="F173" s="23" t="s">
        <v>30</v>
      </c>
      <c r="G173" s="24"/>
      <c r="H173" s="25">
        <v>4500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334</v>
      </c>
      <c r="C174" s="1"/>
      <c r="D174" s="22" t="s">
        <v>365</v>
      </c>
      <c r="E174" s="1" t="s">
        <v>366</v>
      </c>
      <c r="F174" s="23" t="s">
        <v>14</v>
      </c>
      <c r="G174" s="24"/>
      <c r="H174" s="25">
        <v>4500</v>
      </c>
      <c r="I174" s="24"/>
      <c r="J174" s="25" t="b">
        <v>0</v>
      </c>
      <c r="K174" s="19"/>
      <c r="L174" s="26"/>
      <c r="M174" s="27"/>
    </row>
    <row r="175" spans="2:39" s="13" customFormat="1" ht="15" customHeight="1">
      <c r="B175" s="21" t="s">
        <v>334</v>
      </c>
      <c r="C175" s="1"/>
      <c r="D175" s="22" t="s">
        <v>367</v>
      </c>
      <c r="E175" s="1" t="s">
        <v>368</v>
      </c>
      <c r="F175" s="23" t="s">
        <v>14</v>
      </c>
      <c r="G175" s="24"/>
      <c r="H175" s="25">
        <v>4500</v>
      </c>
      <c r="I175" s="24"/>
      <c r="J175" s="25" t="b">
        <v>0</v>
      </c>
      <c r="K175" s="19"/>
      <c r="L175" s="26"/>
      <c r="M175" s="27"/>
    </row>
    <row r="176" spans="2:39" s="13" customFormat="1" ht="15" customHeight="1">
      <c r="B176" s="21" t="s">
        <v>334</v>
      </c>
      <c r="C176" s="1"/>
      <c r="D176" s="22" t="s">
        <v>369</v>
      </c>
      <c r="E176" s="1" t="s">
        <v>370</v>
      </c>
      <c r="F176" s="23" t="s">
        <v>14</v>
      </c>
      <c r="G176" s="24"/>
      <c r="H176" s="25">
        <v>4500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371</v>
      </c>
      <c r="C177" s="1"/>
      <c r="D177" s="28" t="s">
        <v>8</v>
      </c>
      <c r="E177" s="23" t="s">
        <v>30</v>
      </c>
      <c r="F177" s="23" t="s">
        <v>30</v>
      </c>
      <c r="G177" s="24"/>
      <c r="H177" s="25">
        <v>4495</v>
      </c>
      <c r="I177" s="24"/>
      <c r="J177" s="25" t="b">
        <v>0</v>
      </c>
      <c r="K177" s="19"/>
      <c r="L177" s="26"/>
      <c r="M177" s="27"/>
      <c r="AB177" s="13" t="str">
        <f t="array" ref="AB177">IFERROR(INDEX(B177:B184, SMALL(IF("V"=F177:F184, ROW(F177:F184)-MIN(ROW(F177:F184))+1, ""), ROW() -176 )), "")</f>
        <v>Milligan University</v>
      </c>
      <c r="AC177" s="13">
        <f t="array" ref="AC177">IFERROR(INDEX(C177:C184, SMALL(IF("V"=F177:F184, ROW(F177:F184)-MIN(ROW(F177:F184))+1, ""), ROW() -176 )), "")</f>
        <v>0</v>
      </c>
      <c r="AD177" s="13" t="str">
        <f t="array" ref="AD177">IFERROR(INDEX(D177:D184, SMALL(IF("V"=F177:F184, ROW(F177:F184)-MIN(ROW(F177:F184))+1, ""), ROW() -176 )), "")</f>
        <v>17-82506</v>
      </c>
      <c r="AE177" s="13" t="str">
        <f t="array" ref="AE177">IFERROR(INDEX(E177:E184, SMALL(IF("V"=F177:F184, ROW(F177:F184)-MIN(ROW(F177:F184))+1, ""), ROW() -176 )), "")</f>
        <v>Christian Brown</v>
      </c>
      <c r="AF177" s="13" t="str">
        <f t="array" ref="AF177">IFERROR(INDEX(B177:B184, SMALL(IF(ISNUMBER(SEARCH("JV1",F177:F184)), ROW(F177:F184)-MIN(ROW(F177:F184))+1, ""), ROW() -176 )), "")</f>
        <v/>
      </c>
      <c r="AG177" s="13" t="str">
        <f t="array" ref="AG177">IFERROR(INDEX(C177:C184, SMALL(IF(ISNUMBER(SEARCH("JV1",F177:F184)), ROW(F177:F184)-MIN(ROW(F177:F184))+1, ""), ROW() -176 )), "")</f>
        <v/>
      </c>
      <c r="AH177" s="13" t="str">
        <f t="array" ref="AH177">IFERROR(INDEX(D177:D184, SMALL(IF(ISNUMBER(SEARCH("JV1",F177:F184)), ROW(F177:F184)-MIN(ROW(F177:F184))+1, ""), ROW() -176 )), "")</f>
        <v/>
      </c>
      <c r="AI177" s="13" t="str">
        <f t="array" ref="AI177">IFERROR(INDEX(E177:E184, SMALL(IF(ISNUMBER(SEARCH("JV1",F177:F184)), ROW(F177:F184)-MIN(ROW(F177:F184))+1, ""), ROW() -176 )), "")</f>
        <v/>
      </c>
      <c r="AJ177" s="13" t="str">
        <f t="array" ref="AJ177">IFERROR(INDEX(B177:B184, SMALL(IF(ISNUMBER(SEARCH("JV2",F177:F184)), ROW(F177:F184)-MIN(ROW(F177:F184))+1, ""), ROW() -176 )), "")</f>
        <v/>
      </c>
      <c r="AK177" s="13" t="str">
        <f t="array" ref="AK177">IFERROR(INDEX(C177:C184, SMALL(IF(ISNUMBER(SEARCH("JV2",F177:F184)), ROW(F177:F184)-MIN(ROW(F177:F184))+1, ""), ROW() -176 )), "")</f>
        <v/>
      </c>
      <c r="AL177" s="13" t="str">
        <f t="array" ref="AL177">IFERROR(INDEX(D177:D184, SMALL(IF(ISNUMBER(SEARCH("JV2",F177:F184)), ROW(F177:F184)-MIN(ROW(F177:F184))+1, ""), ROW() -176 )), "")</f>
        <v/>
      </c>
      <c r="AM177" s="13" t="str">
        <f t="array" ref="AM177">IFERROR(INDEX(E177:E184, SMALL(IF(ISNUMBER(SEARCH("JV2",F177:F184)), ROW(F177:F184)-MIN(ROW(F177:F184))+1, ""), ROW() -176 )), "")</f>
        <v/>
      </c>
    </row>
    <row r="178" spans="2:39" s="13" customFormat="1" ht="15" customHeight="1">
      <c r="B178" s="21" t="s">
        <v>371</v>
      </c>
      <c r="C178" s="1"/>
      <c r="D178" s="28" t="s">
        <v>8</v>
      </c>
      <c r="E178" s="23" t="s">
        <v>30</v>
      </c>
      <c r="F178" s="23" t="s">
        <v>30</v>
      </c>
      <c r="G178" s="24"/>
      <c r="H178" s="25">
        <v>4495</v>
      </c>
      <c r="I178" s="24"/>
      <c r="J178" s="25" t="b">
        <v>0</v>
      </c>
      <c r="K178" s="19"/>
      <c r="L178" s="26"/>
      <c r="M178" s="27"/>
      <c r="AB178" s="13" t="str">
        <f t="array" ref="AB178">IFERROR(INDEX(B177:B184, SMALL(IF("V"=F177:F184, ROW(F177:F184)-MIN(ROW(F177:F184))+1, ""), ROW() -176 )), "")</f>
        <v>Milligan University</v>
      </c>
      <c r="AC178" s="13">
        <f t="array" ref="AC178">IFERROR(INDEX(C177:C184, SMALL(IF("V"=F177:F184, ROW(F177:F184)-MIN(ROW(F177:F184))+1, ""), ROW() -176 )), "")</f>
        <v>0</v>
      </c>
      <c r="AD178" s="13" t="str">
        <f t="array" ref="AD178">IFERROR(INDEX(D177:D184, SMALL(IF("V"=F177:F184, ROW(F177:F184)-MIN(ROW(F177:F184))+1, ""), ROW() -176 )), "")</f>
        <v>16-88846</v>
      </c>
      <c r="AE178" s="13" t="str">
        <f t="array" ref="AE178">IFERROR(INDEX(E177:E184, SMALL(IF("V"=F177:F184, ROW(F177:F184)-MIN(ROW(F177:F184))+1, ""), ROW() -176 )), "")</f>
        <v>Cooper Brackins</v>
      </c>
      <c r="AF178" s="13" t="str">
        <f t="array" ref="AF178">IFERROR(INDEX(B177:B184, SMALL(IF(ISNUMBER(SEARCH("JV1",F177:F184)), ROW(F177:F184)-MIN(ROW(F177:F184))+1, ""), ROW() -176 )), "")</f>
        <v/>
      </c>
      <c r="AG178" s="13" t="str">
        <f t="array" ref="AG178">IFERROR(INDEX(C177:C184, SMALL(IF(ISNUMBER(SEARCH("JV1",F177:F184)), ROW(F177:F184)-MIN(ROW(F177:F184))+1, ""), ROW() -176 )), "")</f>
        <v/>
      </c>
      <c r="AH178" s="13" t="str">
        <f t="array" ref="AH178">IFERROR(INDEX(D177:D184, SMALL(IF(ISNUMBER(SEARCH("JV1",F177:F184)), ROW(F177:F184)-MIN(ROW(F177:F184))+1, ""), ROW() -176 )), "")</f>
        <v/>
      </c>
      <c r="AI178" s="13" t="str">
        <f t="array" ref="AI178">IFERROR(INDEX(E177:E184, SMALL(IF(ISNUMBER(SEARCH("JV1",F177:F184)), ROW(F177:F184)-MIN(ROW(F177:F184))+1, ""), ROW() -176 )), "")</f>
        <v/>
      </c>
      <c r="AJ178" s="13" t="str">
        <f t="array" ref="AJ178">IFERROR(INDEX(B177:B184, SMALL(IF(ISNUMBER(SEARCH("JV2",F177:F184)), ROW(F177:F184)-MIN(ROW(F177:F184))+1, ""), ROW() -176 )), "")</f>
        <v/>
      </c>
      <c r="AK178" s="13" t="str">
        <f t="array" ref="AK178">IFERROR(INDEX(C177:C184, SMALL(IF(ISNUMBER(SEARCH("JV2",F177:F184)), ROW(F177:F184)-MIN(ROW(F177:F184))+1, ""), ROW() -176 )), "")</f>
        <v/>
      </c>
      <c r="AL178" s="13" t="str">
        <f t="array" ref="AL178">IFERROR(INDEX(D177:D184, SMALL(IF(ISNUMBER(SEARCH("JV2",F177:F184)), ROW(F177:F184)-MIN(ROW(F177:F184))+1, ""), ROW() -176 )), "")</f>
        <v/>
      </c>
      <c r="AM178" s="13" t="str">
        <f t="array" ref="AM178">IFERROR(INDEX(E177:E184, SMALL(IF(ISNUMBER(SEARCH("JV2",F177:F184)), ROW(F177:F184)-MIN(ROW(F177:F184))+1, ""), ROW() -176 )), "")</f>
        <v/>
      </c>
    </row>
    <row r="179" spans="2:39" s="13" customFormat="1" ht="15" customHeight="1">
      <c r="B179" s="21" t="s">
        <v>371</v>
      </c>
      <c r="C179" s="1"/>
      <c r="D179" s="28" t="s">
        <v>8</v>
      </c>
      <c r="E179" s="23" t="s">
        <v>30</v>
      </c>
      <c r="F179" s="23" t="s">
        <v>30</v>
      </c>
      <c r="G179" s="24"/>
      <c r="H179" s="25">
        <v>4495</v>
      </c>
      <c r="I179" s="24"/>
      <c r="J179" s="25" t="b">
        <v>0</v>
      </c>
      <c r="K179" s="19"/>
      <c r="L179" s="26"/>
      <c r="M179" s="27"/>
      <c r="AB179" s="13" t="str">
        <f t="array" ref="AB179">IFERROR(INDEX(B177:B184, SMALL(IF("V"=F177:F184, ROW(F177:F184)-MIN(ROW(F177:F184))+1, ""), ROW() -176 )), "")</f>
        <v>Milligan University</v>
      </c>
      <c r="AC179" s="13">
        <f t="array" ref="AC179">IFERROR(INDEX(C177:C184, SMALL(IF("V"=F177:F184, ROW(F177:F184)-MIN(ROW(F177:F184))+1, ""), ROW() -176 )), "")</f>
        <v>0</v>
      </c>
      <c r="AD179" s="13" t="str">
        <f t="array" ref="AD179">IFERROR(INDEX(D177:D184, SMALL(IF("V"=F177:F184, ROW(F177:F184)-MIN(ROW(F177:F184))+1, ""), ROW() -176 )), "")</f>
        <v>15-169678</v>
      </c>
      <c r="AE179" s="13" t="str">
        <f t="array" ref="AE179">IFERROR(INDEX(E177:E184, SMALL(IF("V"=F177:F184, ROW(F177:F184)-MIN(ROW(F177:F184))+1, ""), ROW() -176 )), "")</f>
        <v>Jameson Whaley</v>
      </c>
      <c r="AF179" s="13" t="str">
        <f t="array" ref="AF179">IFERROR(INDEX(B177:B184, SMALL(IF(ISNUMBER(SEARCH("JV1",F177:F184)), ROW(F177:F184)-MIN(ROW(F177:F184))+1, ""), ROW() -176 )), "")</f>
        <v/>
      </c>
      <c r="AG179" s="13" t="str">
        <f t="array" ref="AG179">IFERROR(INDEX(C177:C184, SMALL(IF(ISNUMBER(SEARCH("JV1",F177:F184)), ROW(F177:F184)-MIN(ROW(F177:F184))+1, ""), ROW() -176 )), "")</f>
        <v/>
      </c>
      <c r="AH179" s="13" t="str">
        <f t="array" ref="AH179">IFERROR(INDEX(D177:D184, SMALL(IF(ISNUMBER(SEARCH("JV1",F177:F184)), ROW(F177:F184)-MIN(ROW(F177:F184))+1, ""), ROW() -176 )), "")</f>
        <v/>
      </c>
      <c r="AI179" s="13" t="str">
        <f t="array" ref="AI179">IFERROR(INDEX(E177:E184, SMALL(IF(ISNUMBER(SEARCH("JV1",F177:F184)), ROW(F177:F184)-MIN(ROW(F177:F184))+1, ""), ROW() -176 )), "")</f>
        <v/>
      </c>
      <c r="AJ179" s="13" t="str">
        <f t="array" ref="AJ179">IFERROR(INDEX(B177:B184, SMALL(IF(ISNUMBER(SEARCH("JV2",F177:F184)), ROW(F177:F184)-MIN(ROW(F177:F184))+1, ""), ROW() -176 )), "")</f>
        <v/>
      </c>
      <c r="AK179" s="13" t="str">
        <f t="array" ref="AK179">IFERROR(INDEX(C177:C184, SMALL(IF(ISNUMBER(SEARCH("JV2",F177:F184)), ROW(F177:F184)-MIN(ROW(F177:F184))+1, ""), ROW() -176 )), "")</f>
        <v/>
      </c>
      <c r="AL179" s="13" t="str">
        <f t="array" ref="AL179">IFERROR(INDEX(D177:D184, SMALL(IF(ISNUMBER(SEARCH("JV2",F177:F184)), ROW(F177:F184)-MIN(ROW(F177:F184))+1, ""), ROW() -176 )), "")</f>
        <v/>
      </c>
      <c r="AM179" s="13" t="str">
        <f t="array" ref="AM179">IFERROR(INDEX(E177:E184, SMALL(IF(ISNUMBER(SEARCH("JV2",F177:F184)), ROW(F177:F184)-MIN(ROW(F177:F184))+1, ""), ROW() -176 )), "")</f>
        <v/>
      </c>
    </row>
    <row r="180" spans="2:39" s="13" customFormat="1" ht="15" customHeight="1">
      <c r="B180" s="21" t="s">
        <v>371</v>
      </c>
      <c r="C180" s="1"/>
      <c r="D180" s="22" t="s">
        <v>372</v>
      </c>
      <c r="E180" s="1" t="s">
        <v>373</v>
      </c>
      <c r="F180" s="23" t="s">
        <v>14</v>
      </c>
      <c r="G180" s="24"/>
      <c r="H180" s="25">
        <v>4495</v>
      </c>
      <c r="I180" s="24"/>
      <c r="J180" s="25" t="b">
        <v>0</v>
      </c>
      <c r="K180" s="19"/>
      <c r="L180" s="26"/>
      <c r="M180" s="27"/>
      <c r="AB180" s="13" t="str">
        <f t="array" ref="AB180">IFERROR(INDEX(B177:B184, SMALL(IF("V"=F177:F184, ROW(F177:F184)-MIN(ROW(F177:F184))+1, ""), ROW() -176 )), "")</f>
        <v>Milligan University</v>
      </c>
      <c r="AC180" s="13">
        <f t="array" ref="AC180">IFERROR(INDEX(C177:C184, SMALL(IF("V"=F177:F184, ROW(F177:F184)-MIN(ROW(F177:F184))+1, ""), ROW() -176 )), "")</f>
        <v>0</v>
      </c>
      <c r="AD180" s="13" t="str">
        <f t="array" ref="AD180">IFERROR(INDEX(D177:D184, SMALL(IF("V"=F177:F184, ROW(F177:F184)-MIN(ROW(F177:F184))+1, ""), ROW() -176 )), "")</f>
        <v>21-2841</v>
      </c>
      <c r="AE180" s="13" t="str">
        <f t="array" ref="AE180">IFERROR(INDEX(E177:E184, SMALL(IF("V"=F177:F184, ROW(F177:F184)-MIN(ROW(F177:F184))+1, ""), ROW() -176 )), "")</f>
        <v>Matthew Richards</v>
      </c>
      <c r="AF180" s="13" t="str">
        <f t="array" ref="AF180">IFERROR(INDEX(B177:B184, SMALL(IF(ISNUMBER(SEARCH("JV1",F177:F184)), ROW(F177:F184)-MIN(ROW(F177:F184))+1, ""), ROW() -176 )), "")</f>
        <v/>
      </c>
      <c r="AG180" s="13" t="str">
        <f t="array" ref="AG180">IFERROR(INDEX(C177:C184, SMALL(IF(ISNUMBER(SEARCH("JV1",F177:F184)), ROW(F177:F184)-MIN(ROW(F177:F184))+1, ""), ROW() -176 )), "")</f>
        <v/>
      </c>
      <c r="AH180" s="13" t="str">
        <f t="array" ref="AH180">IFERROR(INDEX(D177:D184, SMALL(IF(ISNUMBER(SEARCH("JV1",F177:F184)), ROW(F177:F184)-MIN(ROW(F177:F184))+1, ""), ROW() -176 )), "")</f>
        <v/>
      </c>
      <c r="AI180" s="13" t="str">
        <f t="array" ref="AI180">IFERROR(INDEX(E177:E184, SMALL(IF(ISNUMBER(SEARCH("JV1",F177:F184)), ROW(F177:F184)-MIN(ROW(F177:F184))+1, ""), ROW() -176 )), "")</f>
        <v/>
      </c>
      <c r="AJ180" s="13" t="str">
        <f t="array" ref="AJ180">IFERROR(INDEX(B177:B184, SMALL(IF(ISNUMBER(SEARCH("JV2",F177:F184)), ROW(F177:F184)-MIN(ROW(F177:F184))+1, ""), ROW() -176 )), "")</f>
        <v/>
      </c>
      <c r="AK180" s="13" t="str">
        <f t="array" ref="AK180">IFERROR(INDEX(C177:C184, SMALL(IF(ISNUMBER(SEARCH("JV2",F177:F184)), ROW(F177:F184)-MIN(ROW(F177:F184))+1, ""), ROW() -176 )), "")</f>
        <v/>
      </c>
      <c r="AL180" s="13" t="str">
        <f t="array" ref="AL180">IFERROR(INDEX(D177:D184, SMALL(IF(ISNUMBER(SEARCH("JV2",F177:F184)), ROW(F177:F184)-MIN(ROW(F177:F184))+1, ""), ROW() -176 )), "")</f>
        <v/>
      </c>
      <c r="AM180" s="13" t="str">
        <f t="array" ref="AM180">IFERROR(INDEX(E177:E184, SMALL(IF(ISNUMBER(SEARCH("JV2",F177:F184)), ROW(F177:F184)-MIN(ROW(F177:F184))+1, ""), ROW() -176 )), "")</f>
        <v/>
      </c>
    </row>
    <row r="181" spans="2:39" s="13" customFormat="1" ht="15" customHeight="1">
      <c r="B181" s="21" t="s">
        <v>371</v>
      </c>
      <c r="C181" s="1"/>
      <c r="D181" s="22" t="s">
        <v>374</v>
      </c>
      <c r="E181" s="1" t="s">
        <v>375</v>
      </c>
      <c r="F181" s="23" t="s">
        <v>14</v>
      </c>
      <c r="G181" s="24"/>
      <c r="H181" s="25">
        <v>4495</v>
      </c>
      <c r="I181" s="24"/>
      <c r="J181" s="25" t="b">
        <v>0</v>
      </c>
      <c r="K181" s="19"/>
      <c r="L181" s="26"/>
      <c r="M181" s="27"/>
      <c r="AB181" s="13" t="str">
        <f t="array" ref="AB181">IFERROR(INDEX(B177:B184, SMALL(IF("V"=F177:F184, ROW(F177:F184)-MIN(ROW(F177:F184))+1, ""), ROW() -176 )), "")</f>
        <v>Milligan University</v>
      </c>
      <c r="AC181" s="13">
        <f t="array" ref="AC181">IFERROR(INDEX(C177:C184, SMALL(IF("V"=F177:F184, ROW(F177:F184)-MIN(ROW(F177:F184))+1, ""), ROW() -176 )), "")</f>
        <v>0</v>
      </c>
      <c r="AD181" s="13" t="str">
        <f t="array" ref="AD181">IFERROR(INDEX(D177:D184, SMALL(IF("V"=F177:F184, ROW(F177:F184)-MIN(ROW(F177:F184))+1, ""), ROW() -176 )), "")</f>
        <v>17-27173</v>
      </c>
      <c r="AE181" s="13" t="str">
        <f t="array" ref="AE181">IFERROR(INDEX(E177:E184, SMALL(IF("V"=F177:F184, ROW(F177:F184)-MIN(ROW(F177:F184))+1, ""), ROW() -176 )), "")</f>
        <v>Tristan Crawford</v>
      </c>
      <c r="AF181" s="13" t="str">
        <f t="array" ref="AF181">IFERROR(INDEX(B177:B184, SMALL(IF(ISNUMBER(SEARCH("JV1",F177:F184)), ROW(F177:F184)-MIN(ROW(F177:F184))+1, ""), ROW() -176 )), "")</f>
        <v/>
      </c>
      <c r="AG181" s="13" t="str">
        <f t="array" ref="AG181">IFERROR(INDEX(C177:C184, SMALL(IF(ISNUMBER(SEARCH("JV1",F177:F184)), ROW(F177:F184)-MIN(ROW(F177:F184))+1, ""), ROW() -176 )), "")</f>
        <v/>
      </c>
      <c r="AH181" s="13" t="str">
        <f t="array" ref="AH181">IFERROR(INDEX(D177:D184, SMALL(IF(ISNUMBER(SEARCH("JV1",F177:F184)), ROW(F177:F184)-MIN(ROW(F177:F184))+1, ""), ROW() -176 )), "")</f>
        <v/>
      </c>
      <c r="AI181" s="13" t="str">
        <f t="array" ref="AI181">IFERROR(INDEX(E177:E184, SMALL(IF(ISNUMBER(SEARCH("JV1",F177:F184)), ROW(F177:F184)-MIN(ROW(F177:F184))+1, ""), ROW() -176 )), "")</f>
        <v/>
      </c>
      <c r="AJ181" s="13" t="str">
        <f t="array" ref="AJ181">IFERROR(INDEX(B177:B184, SMALL(IF(ISNUMBER(SEARCH("JV2",F177:F184)), ROW(F177:F184)-MIN(ROW(F177:F184))+1, ""), ROW() -176 )), "")</f>
        <v/>
      </c>
      <c r="AK181" s="13" t="str">
        <f t="array" ref="AK181">IFERROR(INDEX(C177:C184, SMALL(IF(ISNUMBER(SEARCH("JV2",F177:F184)), ROW(F177:F184)-MIN(ROW(F177:F184))+1, ""), ROW() -176 )), "")</f>
        <v/>
      </c>
      <c r="AL181" s="13" t="str">
        <f t="array" ref="AL181">IFERROR(INDEX(D177:D184, SMALL(IF(ISNUMBER(SEARCH("JV2",F177:F184)), ROW(F177:F184)-MIN(ROW(F177:F184))+1, ""), ROW() -176 )), "")</f>
        <v/>
      </c>
      <c r="AM181" s="13" t="str">
        <f t="array" ref="AM181">IFERROR(INDEX(E177:E184, SMALL(IF(ISNUMBER(SEARCH("JV2",F177:F184)), ROW(F177:F184)-MIN(ROW(F177:F184))+1, ""), ROW() -176 )), "")</f>
        <v/>
      </c>
    </row>
    <row r="182" spans="2:39" s="13" customFormat="1" ht="15" customHeight="1">
      <c r="B182" s="21" t="s">
        <v>371</v>
      </c>
      <c r="C182" s="1"/>
      <c r="D182" s="22" t="s">
        <v>376</v>
      </c>
      <c r="E182" s="1" t="s">
        <v>377</v>
      </c>
      <c r="F182" s="23" t="s">
        <v>14</v>
      </c>
      <c r="G182" s="24"/>
      <c r="H182" s="25">
        <v>4495</v>
      </c>
      <c r="I182" s="24"/>
      <c r="J182" s="25" t="b">
        <v>0</v>
      </c>
      <c r="K182" s="19"/>
      <c r="L182" s="26"/>
      <c r="M182" s="27"/>
      <c r="AB182" s="13" t="str">
        <f t="array" ref="AB182">IFERROR(INDEX(B177:B184, SMALL(IF("V"=F177:F184, ROW(F177:F184)-MIN(ROW(F177:F184))+1, ""), ROW() -176 )), "")</f>
        <v/>
      </c>
      <c r="AC182" s="13" t="str">
        <f t="array" ref="AC182">IFERROR(INDEX(C177:C184, SMALL(IF("V"=F177:F184, ROW(F177:F184)-MIN(ROW(F177:F184))+1, ""), ROW() -176 )), "")</f>
        <v/>
      </c>
      <c r="AD182" s="13" t="str">
        <f t="array" ref="AD182">IFERROR(INDEX(D177:D184, SMALL(IF("V"=F177:F184, ROW(F177:F184)-MIN(ROW(F177:F184))+1, ""), ROW() -176 )), "")</f>
        <v/>
      </c>
      <c r="AE182" s="13" t="str">
        <f t="array" ref="AE182">IFERROR(INDEX(E177:E184, SMALL(IF("V"=F177:F184, ROW(F177:F184)-MIN(ROW(F177:F184))+1, ""), ROW() -176 )), "")</f>
        <v/>
      </c>
      <c r="AF182" s="13" t="str">
        <f t="array" ref="AF182">IFERROR(INDEX(B177:B184, SMALL(IF(ISNUMBER(SEARCH("JV1",F177:F184)), ROW(F177:F184)-MIN(ROW(F177:F184))+1, ""), ROW() -176 )), "")</f>
        <v/>
      </c>
      <c r="AG182" s="13" t="str">
        <f t="array" ref="AG182">IFERROR(INDEX(C177:C184, SMALL(IF(ISNUMBER(SEARCH("JV1",F177:F184)), ROW(F177:F184)-MIN(ROW(F177:F184))+1, ""), ROW() -176 )), "")</f>
        <v/>
      </c>
      <c r="AH182" s="13" t="str">
        <f t="array" ref="AH182">IFERROR(INDEX(D177:D184, SMALL(IF(ISNUMBER(SEARCH("JV1",F177:F184)), ROW(F177:F184)-MIN(ROW(F177:F184))+1, ""), ROW() -176 )), "")</f>
        <v/>
      </c>
      <c r="AI182" s="13" t="str">
        <f t="array" ref="AI182">IFERROR(INDEX(E177:E184, SMALL(IF(ISNUMBER(SEARCH("JV1",F177:F184)), ROW(F177:F184)-MIN(ROW(F177:F184))+1, ""), ROW() -176 )), "")</f>
        <v/>
      </c>
      <c r="AJ182" s="13" t="str">
        <f t="array" ref="AJ182">IFERROR(INDEX(B177:B184, SMALL(IF(ISNUMBER(SEARCH("JV2",F177:F184)), ROW(F177:F184)-MIN(ROW(F177:F184))+1, ""), ROW() -176 )), "")</f>
        <v/>
      </c>
      <c r="AK182" s="13" t="str">
        <f t="array" ref="AK182">IFERROR(INDEX(C177:C184, SMALL(IF(ISNUMBER(SEARCH("JV2",F177:F184)), ROW(F177:F184)-MIN(ROW(F177:F184))+1, ""), ROW() -176 )), "")</f>
        <v/>
      </c>
      <c r="AL182" s="13" t="str">
        <f t="array" ref="AL182">IFERROR(INDEX(D177:D184, SMALL(IF(ISNUMBER(SEARCH("JV2",F177:F184)), ROW(F177:F184)-MIN(ROW(F177:F184))+1, ""), ROW() -176 )), "")</f>
        <v/>
      </c>
      <c r="AM182" s="13" t="str">
        <f t="array" ref="AM182">IFERROR(INDEX(E177:E184, SMALL(IF(ISNUMBER(SEARCH("JV2",F177:F184)), ROW(F177:F184)-MIN(ROW(F177:F184))+1, ""), ROW() -176 )), "")</f>
        <v/>
      </c>
    </row>
    <row r="183" spans="2:39" s="13" customFormat="1" ht="15" customHeight="1">
      <c r="B183" s="21" t="s">
        <v>371</v>
      </c>
      <c r="C183" s="1"/>
      <c r="D183" s="22" t="s">
        <v>378</v>
      </c>
      <c r="E183" s="1" t="s">
        <v>379</v>
      </c>
      <c r="F183" s="23" t="s">
        <v>14</v>
      </c>
      <c r="G183" s="24"/>
      <c r="H183" s="25">
        <v>4495</v>
      </c>
      <c r="I183" s="24"/>
      <c r="J183" s="25" t="b">
        <v>0</v>
      </c>
      <c r="K183" s="19"/>
      <c r="L183" s="26"/>
      <c r="M183" s="27"/>
      <c r="AB183" s="13" t="str">
        <f t="array" ref="AB183">IFERROR(INDEX(B177:B184, SMALL(IF("V"=F177:F184, ROW(F177:F184)-MIN(ROW(F177:F184))+1, ""), ROW() -176 )), "")</f>
        <v/>
      </c>
      <c r="AC183" s="13" t="str">
        <f t="array" ref="AC183">IFERROR(INDEX(C177:C184, SMALL(IF("V"=F177:F184, ROW(F177:F184)-MIN(ROW(F177:F184))+1, ""), ROW() -176 )), "")</f>
        <v/>
      </c>
      <c r="AD183" s="13" t="str">
        <f t="array" ref="AD183">IFERROR(INDEX(D177:D184, SMALL(IF("V"=F177:F184, ROW(F177:F184)-MIN(ROW(F177:F184))+1, ""), ROW() -176 )), "")</f>
        <v/>
      </c>
      <c r="AE183" s="13" t="str">
        <f t="array" ref="AE183">IFERROR(INDEX(E177:E184, SMALL(IF("V"=F177:F184, ROW(F177:F184)-MIN(ROW(F177:F184))+1, ""), ROW() -176 )), "")</f>
        <v/>
      </c>
      <c r="AF183" s="13" t="str">
        <f t="array" ref="AF183">IFERROR(INDEX(B177:B184, SMALL(IF(ISNUMBER(SEARCH("JV1",F177:F184)), ROW(F177:F184)-MIN(ROW(F177:F184))+1, ""), ROW() -176 )), "")</f>
        <v/>
      </c>
      <c r="AG183" s="13" t="str">
        <f t="array" ref="AG183">IFERROR(INDEX(C177:C184, SMALL(IF(ISNUMBER(SEARCH("JV1",F177:F184)), ROW(F177:F184)-MIN(ROW(F177:F184))+1, ""), ROW() -176 )), "")</f>
        <v/>
      </c>
      <c r="AH183" s="13" t="str">
        <f t="array" ref="AH183">IFERROR(INDEX(D177:D184, SMALL(IF(ISNUMBER(SEARCH("JV1",F177:F184)), ROW(F177:F184)-MIN(ROW(F177:F184))+1, ""), ROW() -176 )), "")</f>
        <v/>
      </c>
      <c r="AI183" s="13" t="str">
        <f t="array" ref="AI183">IFERROR(INDEX(E177:E184, SMALL(IF(ISNUMBER(SEARCH("JV1",F177:F184)), ROW(F177:F184)-MIN(ROW(F177:F184))+1, ""), ROW() -176 )), "")</f>
        <v/>
      </c>
      <c r="AJ183" s="13" t="str">
        <f t="array" ref="AJ183">IFERROR(INDEX(B177:B184, SMALL(IF(ISNUMBER(SEARCH("JV2",F177:F184)), ROW(F177:F184)-MIN(ROW(F177:F184))+1, ""), ROW() -176 )), "")</f>
        <v/>
      </c>
      <c r="AK183" s="13" t="str">
        <f t="array" ref="AK183">IFERROR(INDEX(C177:C184, SMALL(IF(ISNUMBER(SEARCH("JV2",F177:F184)), ROW(F177:F184)-MIN(ROW(F177:F184))+1, ""), ROW() -176 )), "")</f>
        <v/>
      </c>
      <c r="AL183" s="13" t="str">
        <f t="array" ref="AL183">IFERROR(INDEX(D177:D184, SMALL(IF(ISNUMBER(SEARCH("JV2",F177:F184)), ROW(F177:F184)-MIN(ROW(F177:F184))+1, ""), ROW() -176 )), "")</f>
        <v/>
      </c>
      <c r="AM183" s="13" t="str">
        <f t="array" ref="AM183">IFERROR(INDEX(E177:E184, SMALL(IF(ISNUMBER(SEARCH("JV2",F177:F184)), ROW(F177:F184)-MIN(ROW(F177:F184))+1, ""), ROW() -176 )), "")</f>
        <v/>
      </c>
    </row>
    <row r="184" spans="2:39" s="13" customFormat="1" ht="15" customHeight="1">
      <c r="B184" s="21" t="s">
        <v>371</v>
      </c>
      <c r="C184" s="1"/>
      <c r="D184" s="22" t="s">
        <v>380</v>
      </c>
      <c r="E184" s="1" t="s">
        <v>381</v>
      </c>
      <c r="F184" s="23" t="s">
        <v>14</v>
      </c>
      <c r="G184" s="24"/>
      <c r="H184" s="25">
        <v>4495</v>
      </c>
      <c r="I184" s="24"/>
      <c r="J184" s="25" t="b">
        <v>0</v>
      </c>
      <c r="K184" s="19"/>
      <c r="L184" s="26"/>
      <c r="M184" s="27"/>
      <c r="AB184" s="13" t="str">
        <f t="array" ref="AB184">IFERROR(INDEX(B177:B184, SMALL(IF("V"=F177:F184, ROW(F177:F184)-MIN(ROW(F177:F184))+1, ""), ROW() -176 )), "")</f>
        <v/>
      </c>
      <c r="AC184" s="13" t="str">
        <f t="array" ref="AC184">IFERROR(INDEX(C177:C184, SMALL(IF("V"=F177:F184, ROW(F177:F184)-MIN(ROW(F177:F184))+1, ""), ROW() -176 )), "")</f>
        <v/>
      </c>
      <c r="AD184" s="13" t="str">
        <f t="array" ref="AD184">IFERROR(INDEX(D177:D184, SMALL(IF("V"=F177:F184, ROW(F177:F184)-MIN(ROW(F177:F184))+1, ""), ROW() -176 )), "")</f>
        <v/>
      </c>
      <c r="AE184" s="13" t="str">
        <f t="array" ref="AE184">IFERROR(INDEX(E177:E184, SMALL(IF("V"=F177:F184, ROW(F177:F184)-MIN(ROW(F177:F184))+1, ""), ROW() -176 )), "")</f>
        <v/>
      </c>
      <c r="AF184" s="13" t="str">
        <f t="array" ref="AF184">IFERROR(INDEX(B177:B184, SMALL(IF(ISNUMBER(SEARCH("JV1",F177:F184)), ROW(F177:F184)-MIN(ROW(F177:F184))+1, ""), ROW() -176 )), "")</f>
        <v/>
      </c>
      <c r="AG184" s="13" t="str">
        <f t="array" ref="AG184">IFERROR(INDEX(C177:C184, SMALL(IF(ISNUMBER(SEARCH("JV1",F177:F184)), ROW(F177:F184)-MIN(ROW(F177:F184))+1, ""), ROW() -176 )), "")</f>
        <v/>
      </c>
      <c r="AH184" s="13" t="str">
        <f t="array" ref="AH184">IFERROR(INDEX(D177:D184, SMALL(IF(ISNUMBER(SEARCH("JV1",F177:F184)), ROW(F177:F184)-MIN(ROW(F177:F184))+1, ""), ROW() -176 )), "")</f>
        <v/>
      </c>
      <c r="AI184" s="13" t="str">
        <f t="array" ref="AI184">IFERROR(INDEX(E177:E184, SMALL(IF(ISNUMBER(SEARCH("JV1",F177:F184)), ROW(F177:F184)-MIN(ROW(F177:F184))+1, ""), ROW() -176 )), "")</f>
        <v/>
      </c>
      <c r="AJ184" s="13" t="str">
        <f t="array" ref="AJ184">IFERROR(INDEX(B177:B184, SMALL(IF(ISNUMBER(SEARCH("JV2",F177:F184)), ROW(F177:F184)-MIN(ROW(F177:F184))+1, ""), ROW() -176 )), "")</f>
        <v/>
      </c>
      <c r="AK184" s="13" t="str">
        <f t="array" ref="AK184">IFERROR(INDEX(C177:C184, SMALL(IF(ISNUMBER(SEARCH("JV2",F177:F184)), ROW(F177:F184)-MIN(ROW(F177:F184))+1, ""), ROW() -176 )), "")</f>
        <v/>
      </c>
      <c r="AL184" s="13" t="str">
        <f t="array" ref="AL184">IFERROR(INDEX(D177:D184, SMALL(IF(ISNUMBER(SEARCH("JV2",F177:F184)), ROW(F177:F184)-MIN(ROW(F177:F184))+1, ""), ROW() -176 )), "")</f>
        <v/>
      </c>
      <c r="AM184" s="13" t="str">
        <f t="array" ref="AM184">IFERROR(INDEX(E177:E184, SMALL(IF(ISNUMBER(SEARCH("JV2",F177:F184)), ROW(F177:F184)-MIN(ROW(F177:F184))+1, ""), ROW() -176 )), "")</f>
        <v/>
      </c>
    </row>
    <row r="185" spans="2:39" s="13" customFormat="1" ht="15" customHeight="1">
      <c r="B185" s="21" t="s">
        <v>382</v>
      </c>
      <c r="C185" s="1"/>
      <c r="D185" s="22" t="s">
        <v>383</v>
      </c>
      <c r="E185" s="1" t="s">
        <v>384</v>
      </c>
      <c r="F185" s="23" t="s">
        <v>14</v>
      </c>
      <c r="G185" s="24"/>
      <c r="H185" s="25">
        <v>2492</v>
      </c>
      <c r="I185" s="24"/>
      <c r="J185" s="25" t="b">
        <v>0</v>
      </c>
      <c r="K185" s="19"/>
      <c r="L185" s="26"/>
      <c r="M185" s="27"/>
      <c r="AB185" s="13" t="str">
        <f t="array" ref="AB185">IFERROR(INDEX(B185:B205, SMALL(IF("V"=F185:F205, ROW(F185:F205)-MIN(ROW(F185:F205))+1, ""), ROW() -184 )), "")</f>
        <v>Pikeville ,University Of</v>
      </c>
      <c r="AC185" s="13">
        <f t="array" ref="AC185">IFERROR(INDEX(C185:C205, SMALL(IF("V"=F185:F205, ROW(F185:F205)-MIN(ROW(F185:F205))+1, ""), ROW() -184 )), "")</f>
        <v>0</v>
      </c>
      <c r="AD185" s="13" t="str">
        <f t="array" ref="AD185">IFERROR(INDEX(D185:D205, SMALL(IF("V"=F185:F205, ROW(F185:F205)-MIN(ROW(F185:F205))+1, ""), ROW() -184 )), "")</f>
        <v>11-694789</v>
      </c>
      <c r="AE185" s="13" t="str">
        <f t="array" ref="AE185">IFERROR(INDEX(E185:E205, SMALL(IF("V"=F185:F205, ROW(F185:F205)-MIN(ROW(F185:F205))+1, ""), ROW() -184 )), "")</f>
        <v>Benjamin Bailey</v>
      </c>
      <c r="AF185" s="13" t="str">
        <f t="array" ref="AF185">IFERROR(INDEX(B185:B205, SMALL(IF(ISNUMBER(SEARCH("JV1",F185:F205)), ROW(F185:F205)-MIN(ROW(F185:F205))+1, ""), ROW() -184 )), "")</f>
        <v>Pikeville ,University Of</v>
      </c>
      <c r="AG185" s="13">
        <f t="array" ref="AG185">IFERROR(INDEX(C185:C205, SMALL(IF(ISNUMBER(SEARCH("JV1",F185:F205)), ROW(F185:F205)-MIN(ROW(F185:F205))+1, ""), ROW() -184 )), "")</f>
        <v>0</v>
      </c>
      <c r="AH185" s="13" t="str">
        <f t="array" ref="AH185">IFERROR(INDEX(D185:D205, SMALL(IF(ISNUMBER(SEARCH("JV1",F185:F205)), ROW(F185:F205)-MIN(ROW(F185:F205))+1, ""), ROW() -184 )), "")</f>
        <v>15-168085</v>
      </c>
      <c r="AI185" s="13" t="str">
        <f t="array" ref="AI185">IFERROR(INDEX(E185:E205, SMALL(IF(ISNUMBER(SEARCH("JV1",F185:F205)), ROW(F185:F205)-MIN(ROW(F185:F205))+1, ""), ROW() -184 )), "")</f>
        <v>Chris LeSueur</v>
      </c>
      <c r="AJ185" s="13" t="str">
        <f t="array" ref="AJ185">IFERROR(INDEX(B185:B205, SMALL(IF(ISNUMBER(SEARCH("JV2",F185:F205)), ROW(F185:F205)-MIN(ROW(F185:F205))+1, ""), ROW() -184 )), "")</f>
        <v>Pikeville ,University Of</v>
      </c>
      <c r="AK185" s="13">
        <f t="array" ref="AK185">IFERROR(INDEX(C185:C205, SMALL(IF(ISNUMBER(SEARCH("JV2",F185:F205)), ROW(F185:F205)-MIN(ROW(F185:F205))+1, ""), ROW() -184 )), "")</f>
        <v>0</v>
      </c>
      <c r="AL185" s="13" t="str">
        <f t="array" ref="AL185">IFERROR(INDEX(D185:D205, SMALL(IF(ISNUMBER(SEARCH("JV2",F185:F205)), ROW(F185:F205)-MIN(ROW(F185:F205))+1, ""), ROW() -184 )), "")</f>
        <v>18-68167</v>
      </c>
      <c r="AM185" s="13" t="str">
        <f t="array" ref="AM185">IFERROR(INDEX(E185:E205, SMALL(IF(ISNUMBER(SEARCH("JV2",F185:F205)), ROW(F185:F205)-MIN(ROW(F185:F205))+1, ""), ROW() -184 )), "")</f>
        <v>John Holyfield</v>
      </c>
    </row>
    <row r="186" spans="2:39" s="13" customFormat="1" ht="15" customHeight="1">
      <c r="B186" s="21" t="s">
        <v>382</v>
      </c>
      <c r="C186" s="1"/>
      <c r="D186" s="22" t="s">
        <v>385</v>
      </c>
      <c r="E186" s="1" t="s">
        <v>386</v>
      </c>
      <c r="F186" s="23" t="s">
        <v>30</v>
      </c>
      <c r="G186" s="24"/>
      <c r="H186" s="25">
        <v>2492</v>
      </c>
      <c r="I186" s="24"/>
      <c r="J186" s="25" t="b">
        <v>0</v>
      </c>
      <c r="K186" s="19"/>
      <c r="L186" s="26"/>
      <c r="M186" s="27"/>
      <c r="AB186" s="13" t="str">
        <f t="array" ref="AB186">IFERROR(INDEX(B185:B205, SMALL(IF("V"=F185:F205, ROW(F185:F205)-MIN(ROW(F185:F205))+1, ""), ROW() -184 )), "")</f>
        <v>Pikeville ,University Of</v>
      </c>
      <c r="AC186" s="13">
        <f t="array" ref="AC186">IFERROR(INDEX(C185:C205, SMALL(IF("V"=F185:F205, ROW(F185:F205)-MIN(ROW(F185:F205))+1, ""), ROW() -184 )), "")</f>
        <v>0</v>
      </c>
      <c r="AD186" s="13" t="str">
        <f t="array" ref="AD186">IFERROR(INDEX(D185:D205, SMALL(IF("V"=F185:F205, ROW(F185:F205)-MIN(ROW(F185:F205))+1, ""), ROW() -184 )), "")</f>
        <v>6490-3115</v>
      </c>
      <c r="AE186" s="13" t="str">
        <f t="array" ref="AE186">IFERROR(INDEX(E185:E205, SMALL(IF("V"=F185:F205, ROW(F185:F205)-MIN(ROW(F185:F205))+1, ""), ROW() -184 )), "")</f>
        <v>Bryce Oliver</v>
      </c>
      <c r="AF186" s="13" t="str">
        <f t="array" ref="AF186">IFERROR(INDEX(B185:B205, SMALL(IF(ISNUMBER(SEARCH("JV1",F185:F205)), ROW(F185:F205)-MIN(ROW(F185:F205))+1, ""), ROW() -184 )), "")</f>
        <v>Pikeville ,University Of</v>
      </c>
      <c r="AG186" s="13">
        <f t="array" ref="AG186">IFERROR(INDEX(C185:C205, SMALL(IF(ISNUMBER(SEARCH("JV1",F185:F205)), ROW(F185:F205)-MIN(ROW(F185:F205))+1, ""), ROW() -184 )), "")</f>
        <v>0</v>
      </c>
      <c r="AH186" s="13" t="str">
        <f t="array" ref="AH186">IFERROR(INDEX(D185:D205, SMALL(IF(ISNUMBER(SEARCH("JV1",F185:F205)), ROW(F185:F205)-MIN(ROW(F185:F205))+1, ""), ROW() -184 )), "")</f>
        <v>6473-1569</v>
      </c>
      <c r="AI186" s="13" t="str">
        <f t="array" ref="AI186">IFERROR(INDEX(E185:E205, SMALL(IF(ISNUMBER(SEARCH("JV1",F185:F205)), ROW(F185:F205)-MIN(ROW(F185:F205))+1, ""), ROW() -184 )), "")</f>
        <v>Dylan Mishak</v>
      </c>
      <c r="AJ186" s="13" t="str">
        <f t="array" ref="AJ186">IFERROR(INDEX(B185:B205, SMALL(IF(ISNUMBER(SEARCH("JV2",F185:F205)), ROW(F185:F205)-MIN(ROW(F185:F205))+1, ""), ROW() -184 )), "")</f>
        <v>Pikeville ,University Of</v>
      </c>
      <c r="AK186" s="13">
        <f t="array" ref="AK186">IFERROR(INDEX(C185:C205, SMALL(IF(ISNUMBER(SEARCH("JV2",F185:F205)), ROW(F185:F205)-MIN(ROW(F185:F205))+1, ""), ROW() -184 )), "")</f>
        <v>0</v>
      </c>
      <c r="AL186" s="13" t="str">
        <f t="array" ref="AL186">IFERROR(INDEX(D185:D205, SMALL(IF(ISNUMBER(SEARCH("JV2",F185:F205)), ROW(F185:F205)-MIN(ROW(F185:F205))+1, ""), ROW() -184 )), "")</f>
        <v>15-41882</v>
      </c>
      <c r="AM186" s="13" t="str">
        <f t="array" ref="AM186">IFERROR(INDEX(E185:E205, SMALL(IF(ISNUMBER(SEARCH("JV2",F185:F205)), ROW(F185:F205)-MIN(ROW(F185:F205))+1, ""), ROW() -184 )), "")</f>
        <v>Joshua Seymore</v>
      </c>
    </row>
    <row r="187" spans="2:39" s="13" customFormat="1" ht="15" customHeight="1">
      <c r="B187" s="21" t="s">
        <v>382</v>
      </c>
      <c r="C187" s="1"/>
      <c r="D187" s="22" t="s">
        <v>387</v>
      </c>
      <c r="E187" s="1" t="s">
        <v>388</v>
      </c>
      <c r="F187" s="23" t="s">
        <v>14</v>
      </c>
      <c r="G187" s="24"/>
      <c r="H187" s="25">
        <v>2492</v>
      </c>
      <c r="I187" s="24"/>
      <c r="J187" s="25" t="b">
        <v>0</v>
      </c>
      <c r="K187" s="19"/>
      <c r="L187" s="26"/>
      <c r="M187" s="27"/>
      <c r="AB187" s="13" t="str">
        <f t="array" ref="AB187">IFERROR(INDEX(B185:B205, SMALL(IF("V"=F185:F205, ROW(F185:F205)-MIN(ROW(F185:F205))+1, ""), ROW() -184 )), "")</f>
        <v>Pikeville ,University Of</v>
      </c>
      <c r="AC187" s="13">
        <f t="array" ref="AC187">IFERROR(INDEX(C185:C205, SMALL(IF("V"=F185:F205, ROW(F185:F205)-MIN(ROW(F185:F205))+1, ""), ROW() -184 )), "")</f>
        <v>0</v>
      </c>
      <c r="AD187" s="13" t="str">
        <f t="array" ref="AD187">IFERROR(INDEX(D185:D205, SMALL(IF("V"=F185:F205, ROW(F185:F205)-MIN(ROW(F185:F205))+1, ""), ROW() -184 )), "")</f>
        <v>21-4318</v>
      </c>
      <c r="AE187" s="13" t="str">
        <f t="array" ref="AE187">IFERROR(INDEX(E185:E205, SMALL(IF("V"=F185:F205, ROW(F185:F205)-MIN(ROW(F185:F205))+1, ""), ROW() -184 )), "")</f>
        <v>Lukas Lehmann</v>
      </c>
      <c r="AF187" s="13" t="str">
        <f t="array" ref="AF187">IFERROR(INDEX(B185:B205, SMALL(IF(ISNUMBER(SEARCH("JV1",F185:F205)), ROW(F185:F205)-MIN(ROW(F185:F205))+1, ""), ROW() -184 )), "")</f>
        <v>Pikeville ,University Of</v>
      </c>
      <c r="AG187" s="13">
        <f t="array" ref="AG187">IFERROR(INDEX(C185:C205, SMALL(IF(ISNUMBER(SEARCH("JV1",F185:F205)), ROW(F185:F205)-MIN(ROW(F185:F205))+1, ""), ROW() -184 )), "")</f>
        <v>0</v>
      </c>
      <c r="AH187" s="13" t="str">
        <f t="array" ref="AH187">IFERROR(INDEX(D185:D205, SMALL(IF(ISNUMBER(SEARCH("JV1",F185:F205)), ROW(F185:F205)-MIN(ROW(F185:F205))+1, ""), ROW() -184 )), "")</f>
        <v>11-586931</v>
      </c>
      <c r="AI187" s="13" t="str">
        <f t="array" ref="AI187">IFERROR(INDEX(E185:E205, SMALL(IF(ISNUMBER(SEARCH("JV1",F185:F205)), ROW(F185:F205)-MIN(ROW(F185:F205))+1, ""), ROW() -184 )), "")</f>
        <v>Jacob Schrock</v>
      </c>
      <c r="AJ187" s="13" t="str">
        <f t="array" ref="AJ187">IFERROR(INDEX(B185:B205, SMALL(IF(ISNUMBER(SEARCH("JV2",F185:F205)), ROW(F185:F205)-MIN(ROW(F185:F205))+1, ""), ROW() -184 )), "")</f>
        <v>Pikeville ,University Of</v>
      </c>
      <c r="AK187" s="13">
        <f t="array" ref="AK187">IFERROR(INDEX(C185:C205, SMALL(IF(ISNUMBER(SEARCH("JV2",F185:F205)), ROW(F185:F205)-MIN(ROW(F185:F205))+1, ""), ROW() -184 )), "")</f>
        <v>0</v>
      </c>
      <c r="AL187" s="13" t="str">
        <f t="array" ref="AL187">IFERROR(INDEX(D185:D205, SMALL(IF(ISNUMBER(SEARCH("JV2",F185:F205)), ROW(F185:F205)-MIN(ROW(F185:F205))+1, ""), ROW() -184 )), "")</f>
        <v>9024-106646</v>
      </c>
      <c r="AM187" s="13" t="str">
        <f t="array" ref="AM187">IFERROR(INDEX(E185:E205, SMALL(IF(ISNUMBER(SEARCH("JV2",F185:F205)), ROW(F185:F205)-MIN(ROW(F185:F205))+1, ""), ROW() -184 )), "")</f>
        <v>Kesean Waldon</v>
      </c>
    </row>
    <row r="188" spans="2:39" s="13" customFormat="1" ht="15" customHeight="1">
      <c r="B188" s="21" t="s">
        <v>382</v>
      </c>
      <c r="C188" s="1"/>
      <c r="D188" s="22" t="s">
        <v>389</v>
      </c>
      <c r="E188" s="1" t="s">
        <v>390</v>
      </c>
      <c r="F188" s="23" t="s">
        <v>17</v>
      </c>
      <c r="G188" s="24"/>
      <c r="H188" s="25">
        <v>2492</v>
      </c>
      <c r="I188" s="24"/>
      <c r="J188" s="25" t="b">
        <v>0</v>
      </c>
      <c r="K188" s="19"/>
      <c r="L188" s="26"/>
      <c r="M188" s="27"/>
      <c r="AB188" s="13" t="str">
        <f t="array" ref="AB188">IFERROR(INDEX(B185:B205, SMALL(IF("V"=F185:F205, ROW(F185:F205)-MIN(ROW(F185:F205))+1, ""), ROW() -184 )), "")</f>
        <v>Pikeville ,University Of</v>
      </c>
      <c r="AC188" s="13">
        <f t="array" ref="AC188">IFERROR(INDEX(C185:C205, SMALL(IF("V"=F185:F205, ROW(F185:F205)-MIN(ROW(F185:F205))+1, ""), ROW() -184 )), "")</f>
        <v>0</v>
      </c>
      <c r="AD188" s="13" t="str">
        <f t="array" ref="AD188">IFERROR(INDEX(D185:D205, SMALL(IF("V"=F185:F205, ROW(F185:F205)-MIN(ROW(F185:F205))+1, ""), ROW() -184 )), "")</f>
        <v>6339-10437</v>
      </c>
      <c r="AE188" s="13" t="str">
        <f t="array" ref="AE188">IFERROR(INDEX(E185:E205, SMALL(IF("V"=F185:F205, ROW(F185:F205)-MIN(ROW(F185:F205))+1, ""), ROW() -184 )), "")</f>
        <v>Matteo Cittadino</v>
      </c>
      <c r="AF188" s="13" t="str">
        <f t="array" ref="AF188">IFERROR(INDEX(B185:B205, SMALL(IF(ISNUMBER(SEARCH("JV1",F185:F205)), ROW(F185:F205)-MIN(ROW(F185:F205))+1, ""), ROW() -184 )), "")</f>
        <v>Pikeville ,University Of</v>
      </c>
      <c r="AG188" s="13">
        <f t="array" ref="AG188">IFERROR(INDEX(C185:C205, SMALL(IF(ISNUMBER(SEARCH("JV1",F185:F205)), ROW(F185:F205)-MIN(ROW(F185:F205))+1, ""), ROW() -184 )), "")</f>
        <v>0</v>
      </c>
      <c r="AH188" s="13" t="str">
        <f t="array" ref="AH188">IFERROR(INDEX(D185:D205, SMALL(IF(ISNUMBER(SEARCH("JV1",F185:F205)), ROW(F185:F205)-MIN(ROW(F185:F205))+1, ""), ROW() -184 )), "")</f>
        <v>11-144954</v>
      </c>
      <c r="AI188" s="13" t="str">
        <f t="array" ref="AI188">IFERROR(INDEX(E185:E205, SMALL(IF(ISNUMBER(SEARCH("JV1",F185:F205)), ROW(F185:F205)-MIN(ROW(F185:F205))+1, ""), ROW() -184 )), "")</f>
        <v>Jeffery Dovenbarger</v>
      </c>
      <c r="AJ188" s="13" t="str">
        <f t="array" ref="AJ188">IFERROR(INDEX(B185:B205, SMALL(IF(ISNUMBER(SEARCH("JV2",F185:F205)), ROW(F185:F205)-MIN(ROW(F185:F205))+1, ""), ROW() -184 )), "")</f>
        <v>Pikeville ,University Of</v>
      </c>
      <c r="AK188" s="13">
        <f t="array" ref="AK188">IFERROR(INDEX(C185:C205, SMALL(IF(ISNUMBER(SEARCH("JV2",F185:F205)), ROW(F185:F205)-MIN(ROW(F185:F205))+1, ""), ROW() -184 )), "")</f>
        <v>0</v>
      </c>
      <c r="AL188" s="13" t="str">
        <f t="array" ref="AL188">IFERROR(INDEX(D185:D205, SMALL(IF(ISNUMBER(SEARCH("JV2",F185:F205)), ROW(F185:F205)-MIN(ROW(F185:F205))+1, ""), ROW() -184 )), "")</f>
        <v>11-106778</v>
      </c>
      <c r="AM188" s="13" t="str">
        <f t="array" ref="AM188">IFERROR(INDEX(E185:E205, SMALL(IF(ISNUMBER(SEARCH("JV2",F185:F205)), ROW(F185:F205)-MIN(ROW(F185:F205))+1, ""), ROW() -184 )), "")</f>
        <v>Larry Iagulli</v>
      </c>
    </row>
    <row r="189" spans="2:39" s="13" customFormat="1" ht="15" customHeight="1">
      <c r="B189" s="21" t="s">
        <v>382</v>
      </c>
      <c r="C189" s="1"/>
      <c r="D189" s="22" t="s">
        <v>391</v>
      </c>
      <c r="E189" s="1" t="s">
        <v>392</v>
      </c>
      <c r="F189" s="23" t="s">
        <v>17</v>
      </c>
      <c r="G189" s="24"/>
      <c r="H189" s="25">
        <v>2492</v>
      </c>
      <c r="I189" s="24"/>
      <c r="J189" s="25" t="b">
        <v>0</v>
      </c>
      <c r="K189" s="19"/>
      <c r="L189" s="26"/>
      <c r="M189" s="27"/>
      <c r="AB189" s="13" t="str">
        <f t="array" ref="AB189">IFERROR(INDEX(B185:B205, SMALL(IF("V"=F185:F205, ROW(F185:F205)-MIN(ROW(F185:F205))+1, ""), ROW() -184 )), "")</f>
        <v>Pikeville ,University Of</v>
      </c>
      <c r="AC189" s="13">
        <f t="array" ref="AC189">IFERROR(INDEX(C185:C205, SMALL(IF("V"=F185:F205, ROW(F185:F205)-MIN(ROW(F185:F205))+1, ""), ROW() -184 )), "")</f>
        <v>0</v>
      </c>
      <c r="AD189" s="13" t="str">
        <f t="array" ref="AD189">IFERROR(INDEX(D185:D205, SMALL(IF("V"=F185:F205, ROW(F185:F205)-MIN(ROW(F185:F205))+1, ""), ROW() -184 )), "")</f>
        <v>15-33734</v>
      </c>
      <c r="AE189" s="13" t="str">
        <f t="array" ref="AE189">IFERROR(INDEX(E185:E205, SMALL(IF("V"=F185:F205, ROW(F185:F205)-MIN(ROW(F185:F205))+1, ""), ROW() -184 )), "")</f>
        <v>Ryan Taylor</v>
      </c>
      <c r="AF189" s="13" t="str">
        <f t="array" ref="AF189">IFERROR(INDEX(B185:B205, SMALL(IF(ISNUMBER(SEARCH("JV1",F185:F205)), ROW(F185:F205)-MIN(ROW(F185:F205))+1, ""), ROW() -184 )), "")</f>
        <v>Pikeville ,University Of</v>
      </c>
      <c r="AG189" s="13">
        <f t="array" ref="AG189">IFERROR(INDEX(C185:C205, SMALL(IF(ISNUMBER(SEARCH("JV1",F185:F205)), ROW(F185:F205)-MIN(ROW(F185:F205))+1, ""), ROW() -184 )), "")</f>
        <v>0</v>
      </c>
      <c r="AH189" s="13" t="str">
        <f t="array" ref="AH189">IFERROR(INDEX(D185:D205, SMALL(IF(ISNUMBER(SEARCH("JV1",F185:F205)), ROW(F185:F205)-MIN(ROW(F185:F205))+1, ""), ROW() -184 )), "")</f>
        <v>11-703329</v>
      </c>
      <c r="AI189" s="13" t="str">
        <f t="array" ref="AI189">IFERROR(INDEX(E185:E205, SMALL(IF(ISNUMBER(SEARCH("JV1",F185:F205)), ROW(F185:F205)-MIN(ROW(F185:F205))+1, ""), ROW() -184 )), "")</f>
        <v>Marchello Carrossellia</v>
      </c>
      <c r="AJ189" s="13" t="str">
        <f t="array" ref="AJ189">IFERROR(INDEX(B185:B205, SMALL(IF(ISNUMBER(SEARCH("JV2",F185:F205)), ROW(F185:F205)-MIN(ROW(F185:F205))+1, ""), ROW() -184 )), "")</f>
        <v>Pikeville ,University Of</v>
      </c>
      <c r="AK189" s="13">
        <f t="array" ref="AK189">IFERROR(INDEX(C185:C205, SMALL(IF(ISNUMBER(SEARCH("JV2",F185:F205)), ROW(F185:F205)-MIN(ROW(F185:F205))+1, ""), ROW() -184 )), "")</f>
        <v>0</v>
      </c>
      <c r="AL189" s="13" t="str">
        <f t="array" ref="AL189">IFERROR(INDEX(D185:D205, SMALL(IF(ISNUMBER(SEARCH("JV2",F185:F205)), ROW(F185:F205)-MIN(ROW(F185:F205))+1, ""), ROW() -184 )), "")</f>
        <v>20-32960</v>
      </c>
      <c r="AM189" s="13" t="str">
        <f t="array" ref="AM189">IFERROR(INDEX(E185:E205, SMALL(IF(ISNUMBER(SEARCH("JV2",F185:F205)), ROW(F185:F205)-MIN(ROW(F185:F205))+1, ""), ROW() -184 )), "")</f>
        <v>Matthew Mayhue</v>
      </c>
    </row>
    <row r="190" spans="2:39" s="13" customFormat="1" ht="15" customHeight="1">
      <c r="B190" s="21" t="s">
        <v>382</v>
      </c>
      <c r="C190" s="1"/>
      <c r="D190" s="22" t="s">
        <v>393</v>
      </c>
      <c r="E190" s="1" t="s">
        <v>394</v>
      </c>
      <c r="F190" s="23" t="s">
        <v>17</v>
      </c>
      <c r="G190" s="24"/>
      <c r="H190" s="25">
        <v>2492</v>
      </c>
      <c r="I190" s="24"/>
      <c r="J190" s="25" t="b">
        <v>0</v>
      </c>
      <c r="K190" s="19"/>
      <c r="L190" s="26"/>
      <c r="M190" s="27"/>
      <c r="AB190" s="13" t="str">
        <f t="array" ref="AB190">IFERROR(INDEX(B185:B205, SMALL(IF("V"=F185:F205, ROW(F185:F205)-MIN(ROW(F185:F205))+1, ""), ROW() -184 )), "")</f>
        <v>Pikeville ,University Of</v>
      </c>
      <c r="AC190" s="13">
        <f t="array" ref="AC190">IFERROR(INDEX(C185:C205, SMALL(IF("V"=F185:F205, ROW(F185:F205)-MIN(ROW(F185:F205))+1, ""), ROW() -184 )), "")</f>
        <v>0</v>
      </c>
      <c r="AD190" s="13" t="str">
        <f t="array" ref="AD190">IFERROR(INDEX(D185:D205, SMALL(IF("V"=F185:F205, ROW(F185:F205)-MIN(ROW(F185:F205))+1, ""), ROW() -184 )), "")</f>
        <v>11-153175</v>
      </c>
      <c r="AE190" s="13" t="str">
        <f t="array" ref="AE190">IFERROR(INDEX(E185:E205, SMALL(IF("V"=F185:F205, ROW(F185:F205)-MIN(ROW(F185:F205))+1, ""), ROW() -184 )), "")</f>
        <v>Wesley Yazell</v>
      </c>
      <c r="AF190" s="13" t="str">
        <f t="array" ref="AF190">IFERROR(INDEX(B185:B205, SMALL(IF(ISNUMBER(SEARCH("JV1",F185:F205)), ROW(F185:F205)-MIN(ROW(F185:F205))+1, ""), ROW() -184 )), "")</f>
        <v>Pikeville ,University Of</v>
      </c>
      <c r="AG190" s="13">
        <f t="array" ref="AG190">IFERROR(INDEX(C185:C205, SMALL(IF(ISNUMBER(SEARCH("JV1",F185:F205)), ROW(F185:F205)-MIN(ROW(F185:F205))+1, ""), ROW() -184 )), "")</f>
        <v>0</v>
      </c>
      <c r="AH190" s="13" t="str">
        <f t="array" ref="AH190">IFERROR(INDEX(D185:D205, SMALL(IF(ISNUMBER(SEARCH("JV1",F185:F205)), ROW(F185:F205)-MIN(ROW(F185:F205))+1, ""), ROW() -184 )), "")</f>
        <v>5914-7459</v>
      </c>
      <c r="AI190" s="13" t="str">
        <f t="array" ref="AI190">IFERROR(INDEX(E185:E205, SMALL(IF(ISNUMBER(SEARCH("JV1",F185:F205)), ROW(F185:F205)-MIN(ROW(F185:F205))+1, ""), ROW() -184 )), "")</f>
        <v>Parker Spencer</v>
      </c>
      <c r="AJ190" s="13" t="str">
        <f t="array" ref="AJ190">IFERROR(INDEX(B185:B205, SMALL(IF(ISNUMBER(SEARCH("JV2",F185:F205)), ROW(F185:F205)-MIN(ROW(F185:F205))+1, ""), ROW() -184 )), "")</f>
        <v>Pikeville ,University Of</v>
      </c>
      <c r="AK190" s="13">
        <f t="array" ref="AK190">IFERROR(INDEX(C185:C205, SMALL(IF(ISNUMBER(SEARCH("JV2",F185:F205)), ROW(F185:F205)-MIN(ROW(F185:F205))+1, ""), ROW() -184 )), "")</f>
        <v>0</v>
      </c>
      <c r="AL190" s="13" t="str">
        <f t="array" ref="AL190">IFERROR(INDEX(D185:D205, SMALL(IF(ISNUMBER(SEARCH("JV2",F185:F205)), ROW(F185:F205)-MIN(ROW(F185:F205))+1, ""), ROW() -184 )), "")</f>
        <v>18-99877</v>
      </c>
      <c r="AM190" s="13" t="str">
        <f t="array" ref="AM190">IFERROR(INDEX(E185:E205, SMALL(IF(ISNUMBER(SEARCH("JV2",F185:F205)), ROW(F185:F205)-MIN(ROW(F185:F205))+1, ""), ROW() -184 )), "")</f>
        <v>Oscar Moore</v>
      </c>
    </row>
    <row r="191" spans="2:39" s="13" customFormat="1" ht="15" customHeight="1">
      <c r="B191" s="21" t="s">
        <v>382</v>
      </c>
      <c r="C191" s="1"/>
      <c r="D191" s="22" t="s">
        <v>395</v>
      </c>
      <c r="E191" s="1" t="s">
        <v>396</v>
      </c>
      <c r="F191" s="23" t="s">
        <v>17</v>
      </c>
      <c r="G191" s="24"/>
      <c r="H191" s="25">
        <v>2492</v>
      </c>
      <c r="I191" s="24"/>
      <c r="J191" s="25" t="b">
        <v>0</v>
      </c>
      <c r="K191" s="19"/>
      <c r="L191" s="26"/>
      <c r="M191" s="27"/>
      <c r="AB191" s="13" t="str">
        <f t="array" ref="AB191">IFERROR(INDEX(B185:B205, SMALL(IF("V"=F185:F205, ROW(F185:F205)-MIN(ROW(F185:F205))+1, ""), ROW() -184 )), "")</f>
        <v/>
      </c>
      <c r="AC191" s="13" t="str">
        <f t="array" ref="AC191">IFERROR(INDEX(C185:C205, SMALL(IF("V"=F185:F205, ROW(F185:F205)-MIN(ROW(F185:F205))+1, ""), ROW() -184 )), "")</f>
        <v/>
      </c>
      <c r="AD191" s="13" t="str">
        <f t="array" ref="AD191">IFERROR(INDEX(D185:D205, SMALL(IF("V"=F185:F205, ROW(F185:F205)-MIN(ROW(F185:F205))+1, ""), ROW() -184 )), "")</f>
        <v/>
      </c>
      <c r="AE191" s="13" t="str">
        <f t="array" ref="AE191">IFERROR(INDEX(E185:E205, SMALL(IF("V"=F185:F205, ROW(F185:F205)-MIN(ROW(F185:F205))+1, ""), ROW() -184 )), "")</f>
        <v/>
      </c>
      <c r="AF191" s="13" t="str">
        <f t="array" ref="AF191">IFERROR(INDEX(B185:B205, SMALL(IF(ISNUMBER(SEARCH("JV1",F185:F205)), ROW(F185:F205)-MIN(ROW(F185:F205))+1, ""), ROW() -184 )), "")</f>
        <v/>
      </c>
      <c r="AG191" s="13" t="str">
        <f t="array" ref="AG191">IFERROR(INDEX(C185:C205, SMALL(IF(ISNUMBER(SEARCH("JV1",F185:F205)), ROW(F185:F205)-MIN(ROW(F185:F205))+1, ""), ROW() -184 )), "")</f>
        <v/>
      </c>
      <c r="AH191" s="13" t="str">
        <f t="array" ref="AH191">IFERROR(INDEX(D185:D205, SMALL(IF(ISNUMBER(SEARCH("JV1",F185:F205)), ROW(F185:F205)-MIN(ROW(F185:F205))+1, ""), ROW() -184 )), "")</f>
        <v/>
      </c>
      <c r="AI191" s="13" t="str">
        <f t="array" ref="AI191">IFERROR(INDEX(E185:E205, SMALL(IF(ISNUMBER(SEARCH("JV1",F185:F205)), ROW(F185:F205)-MIN(ROW(F185:F205))+1, ""), ROW() -184 )), "")</f>
        <v/>
      </c>
      <c r="AJ191" s="13" t="str">
        <f t="array" ref="AJ191">IFERROR(INDEX(B185:B205, SMALL(IF(ISNUMBER(SEARCH("JV2",F185:F205)), ROW(F185:F205)-MIN(ROW(F185:F205))+1, ""), ROW() -184 )), "")</f>
        <v/>
      </c>
      <c r="AK191" s="13" t="str">
        <f t="array" ref="AK191">IFERROR(INDEX(C185:C205, SMALL(IF(ISNUMBER(SEARCH("JV2",F185:F205)), ROW(F185:F205)-MIN(ROW(F185:F205))+1, ""), ROW() -184 )), "")</f>
        <v/>
      </c>
      <c r="AL191" s="13" t="str">
        <f t="array" ref="AL191">IFERROR(INDEX(D185:D205, SMALL(IF(ISNUMBER(SEARCH("JV2",F185:F205)), ROW(F185:F205)-MIN(ROW(F185:F205))+1, ""), ROW() -184 )), "")</f>
        <v/>
      </c>
      <c r="AM191" s="13" t="str">
        <f t="array" ref="AM191">IFERROR(INDEX(E185:E205, SMALL(IF(ISNUMBER(SEARCH("JV2",F185:F205)), ROW(F185:F205)-MIN(ROW(F185:F205))+1, ""), ROW() -184 )), "")</f>
        <v/>
      </c>
    </row>
    <row r="192" spans="2:39" s="13" customFormat="1" ht="15" customHeight="1">
      <c r="B192" s="21" t="s">
        <v>382</v>
      </c>
      <c r="C192" s="1"/>
      <c r="D192" s="22" t="s">
        <v>397</v>
      </c>
      <c r="E192" s="1" t="s">
        <v>398</v>
      </c>
      <c r="F192" s="23" t="s">
        <v>18</v>
      </c>
      <c r="G192" s="24"/>
      <c r="H192" s="25">
        <v>2492</v>
      </c>
      <c r="I192" s="24"/>
      <c r="J192" s="25" t="b">
        <v>0</v>
      </c>
      <c r="K192" s="19"/>
      <c r="L192" s="26"/>
      <c r="M192" s="27"/>
      <c r="AB192" s="13" t="str">
        <f t="array" ref="AB192">IFERROR(INDEX(B185:B205, SMALL(IF("V"=F185:F205, ROW(F185:F205)-MIN(ROW(F185:F205))+1, ""), ROW() -184 )), "")</f>
        <v/>
      </c>
      <c r="AC192" s="13" t="str">
        <f t="array" ref="AC192">IFERROR(INDEX(C185:C205, SMALL(IF("V"=F185:F205, ROW(F185:F205)-MIN(ROW(F185:F205))+1, ""), ROW() -184 )), "")</f>
        <v/>
      </c>
      <c r="AD192" s="13" t="str">
        <f t="array" ref="AD192">IFERROR(INDEX(D185:D205, SMALL(IF("V"=F185:F205, ROW(F185:F205)-MIN(ROW(F185:F205))+1, ""), ROW() -184 )), "")</f>
        <v/>
      </c>
      <c r="AE192" s="13" t="str">
        <f t="array" ref="AE192">IFERROR(INDEX(E185:E205, SMALL(IF("V"=F185:F205, ROW(F185:F205)-MIN(ROW(F185:F205))+1, ""), ROW() -184 )), "")</f>
        <v/>
      </c>
      <c r="AF192" s="13" t="str">
        <f t="array" ref="AF192">IFERROR(INDEX(B185:B205, SMALL(IF(ISNUMBER(SEARCH("JV1",F185:F205)), ROW(F185:F205)-MIN(ROW(F185:F205))+1, ""), ROW() -184 )), "")</f>
        <v/>
      </c>
      <c r="AG192" s="13" t="str">
        <f t="array" ref="AG192">IFERROR(INDEX(C185:C205, SMALL(IF(ISNUMBER(SEARCH("JV1",F185:F205)), ROW(F185:F205)-MIN(ROW(F185:F205))+1, ""), ROW() -184 )), "")</f>
        <v/>
      </c>
      <c r="AH192" s="13" t="str">
        <f t="array" ref="AH192">IFERROR(INDEX(D185:D205, SMALL(IF(ISNUMBER(SEARCH("JV1",F185:F205)), ROW(F185:F205)-MIN(ROW(F185:F205))+1, ""), ROW() -184 )), "")</f>
        <v/>
      </c>
      <c r="AI192" s="13" t="str">
        <f t="array" ref="AI192">IFERROR(INDEX(E185:E205, SMALL(IF(ISNUMBER(SEARCH("JV1",F185:F205)), ROW(F185:F205)-MIN(ROW(F185:F205))+1, ""), ROW() -184 )), "")</f>
        <v/>
      </c>
      <c r="AJ192" s="13" t="str">
        <f t="array" ref="AJ192">IFERROR(INDEX(B185:B205, SMALL(IF(ISNUMBER(SEARCH("JV2",F185:F205)), ROW(F185:F205)-MIN(ROW(F185:F205))+1, ""), ROW() -184 )), "")</f>
        <v/>
      </c>
      <c r="AK192" s="13" t="str">
        <f t="array" ref="AK192">IFERROR(INDEX(C185:C205, SMALL(IF(ISNUMBER(SEARCH("JV2",F185:F205)), ROW(F185:F205)-MIN(ROW(F185:F205))+1, ""), ROW() -184 )), "")</f>
        <v/>
      </c>
      <c r="AL192" s="13" t="str">
        <f t="array" ref="AL192">IFERROR(INDEX(D185:D205, SMALL(IF(ISNUMBER(SEARCH("JV2",F185:F205)), ROW(F185:F205)-MIN(ROW(F185:F205))+1, ""), ROW() -184 )), "")</f>
        <v/>
      </c>
      <c r="AM192" s="13" t="str">
        <f t="array" ref="AM192">IFERROR(INDEX(E185:E205, SMALL(IF(ISNUMBER(SEARCH("JV2",F185:F205)), ROW(F185:F205)-MIN(ROW(F185:F205))+1, ""), ROW() -184 )), "")</f>
        <v/>
      </c>
    </row>
    <row r="193" spans="2:39" s="13" customFormat="1" ht="15" customHeight="1">
      <c r="B193" s="21" t="s">
        <v>382</v>
      </c>
      <c r="C193" s="1"/>
      <c r="D193" s="22" t="s">
        <v>399</v>
      </c>
      <c r="E193" s="1" t="s">
        <v>400</v>
      </c>
      <c r="F193" s="23" t="s">
        <v>18</v>
      </c>
      <c r="G193" s="24"/>
      <c r="H193" s="25">
        <v>2492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382</v>
      </c>
      <c r="C194" s="1"/>
      <c r="D194" s="22" t="s">
        <v>401</v>
      </c>
      <c r="E194" s="1" t="s">
        <v>402</v>
      </c>
      <c r="F194" s="23" t="s">
        <v>18</v>
      </c>
      <c r="G194" s="24"/>
      <c r="H194" s="25">
        <v>2492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382</v>
      </c>
      <c r="C195" s="1"/>
      <c r="D195" s="22" t="s">
        <v>403</v>
      </c>
      <c r="E195" s="1" t="s">
        <v>404</v>
      </c>
      <c r="F195" s="23" t="s">
        <v>18</v>
      </c>
      <c r="G195" s="24"/>
      <c r="H195" s="25">
        <v>2492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382</v>
      </c>
      <c r="C196" s="1"/>
      <c r="D196" s="22" t="s">
        <v>405</v>
      </c>
      <c r="E196" s="1" t="s">
        <v>406</v>
      </c>
      <c r="F196" s="23" t="s">
        <v>14</v>
      </c>
      <c r="G196" s="24"/>
      <c r="H196" s="25">
        <v>2492</v>
      </c>
      <c r="I196" s="24"/>
      <c r="J196" s="25" t="b">
        <v>0</v>
      </c>
      <c r="K196" s="19"/>
      <c r="L196" s="26"/>
      <c r="M196" s="27"/>
    </row>
    <row r="197" spans="2:39" s="13" customFormat="1" ht="15" customHeight="1">
      <c r="B197" s="21" t="s">
        <v>382</v>
      </c>
      <c r="C197" s="1"/>
      <c r="D197" s="22" t="s">
        <v>407</v>
      </c>
      <c r="E197" s="1" t="s">
        <v>408</v>
      </c>
      <c r="F197" s="23" t="s">
        <v>17</v>
      </c>
      <c r="G197" s="24"/>
      <c r="H197" s="25">
        <v>2492</v>
      </c>
      <c r="I197" s="24"/>
      <c r="J197" s="25" t="b">
        <v>0</v>
      </c>
      <c r="K197" s="19"/>
      <c r="L197" s="26"/>
      <c r="M197" s="27"/>
    </row>
    <row r="198" spans="2:39" s="13" customFormat="1" ht="15" customHeight="1">
      <c r="B198" s="21" t="s">
        <v>382</v>
      </c>
      <c r="C198" s="1"/>
      <c r="D198" s="22" t="s">
        <v>409</v>
      </c>
      <c r="E198" s="1" t="s">
        <v>410</v>
      </c>
      <c r="F198" s="23" t="s">
        <v>14</v>
      </c>
      <c r="G198" s="24"/>
      <c r="H198" s="25">
        <v>2492</v>
      </c>
      <c r="I198" s="24"/>
      <c r="J198" s="25" t="b">
        <v>0</v>
      </c>
      <c r="K198" s="19"/>
      <c r="L198" s="26"/>
      <c r="M198" s="27"/>
    </row>
    <row r="199" spans="2:39" s="13" customFormat="1" ht="15" customHeight="1">
      <c r="B199" s="21" t="s">
        <v>382</v>
      </c>
      <c r="C199" s="1"/>
      <c r="D199" s="22" t="s">
        <v>411</v>
      </c>
      <c r="E199" s="1" t="s">
        <v>412</v>
      </c>
      <c r="F199" s="23" t="s">
        <v>18</v>
      </c>
      <c r="G199" s="24"/>
      <c r="H199" s="25">
        <v>2492</v>
      </c>
      <c r="I199" s="24"/>
      <c r="J199" s="25" t="b">
        <v>0</v>
      </c>
      <c r="K199" s="19"/>
      <c r="L199" s="26"/>
      <c r="M199" s="27"/>
    </row>
    <row r="200" spans="2:39" s="13" customFormat="1" ht="15" customHeight="1">
      <c r="B200" s="21" t="s">
        <v>382</v>
      </c>
      <c r="C200" s="1"/>
      <c r="D200" s="22" t="s">
        <v>413</v>
      </c>
      <c r="E200" s="1" t="s">
        <v>414</v>
      </c>
      <c r="F200" s="23" t="s">
        <v>30</v>
      </c>
      <c r="G200" s="24"/>
      <c r="H200" s="25">
        <v>2492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382</v>
      </c>
      <c r="C201" s="1"/>
      <c r="D201" s="22" t="s">
        <v>415</v>
      </c>
      <c r="E201" s="1" t="s">
        <v>416</v>
      </c>
      <c r="F201" s="23" t="s">
        <v>18</v>
      </c>
      <c r="G201" s="24"/>
      <c r="H201" s="25">
        <v>2492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 t="s">
        <v>382</v>
      </c>
      <c r="C202" s="1"/>
      <c r="D202" s="22" t="s">
        <v>417</v>
      </c>
      <c r="E202" s="1" t="s">
        <v>418</v>
      </c>
      <c r="F202" s="23" t="s">
        <v>17</v>
      </c>
      <c r="G202" s="24"/>
      <c r="H202" s="25">
        <v>2492</v>
      </c>
      <c r="I202" s="24"/>
      <c r="J202" s="25" t="b">
        <v>0</v>
      </c>
      <c r="K202" s="19"/>
      <c r="L202" s="26"/>
      <c r="M202" s="27"/>
    </row>
    <row r="203" spans="2:39" s="13" customFormat="1" ht="15" customHeight="1">
      <c r="B203" s="21" t="s">
        <v>382</v>
      </c>
      <c r="C203" s="1"/>
      <c r="D203" s="22" t="s">
        <v>419</v>
      </c>
      <c r="E203" s="1" t="s">
        <v>420</v>
      </c>
      <c r="F203" s="23" t="s">
        <v>30</v>
      </c>
      <c r="G203" s="24"/>
      <c r="H203" s="25">
        <v>2492</v>
      </c>
      <c r="I203" s="24"/>
      <c r="J203" s="25" t="b">
        <v>0</v>
      </c>
      <c r="K203" s="19"/>
      <c r="L203" s="26"/>
      <c r="M203" s="27"/>
    </row>
    <row r="204" spans="2:39" s="13" customFormat="1" ht="15" customHeight="1">
      <c r="B204" s="21" t="s">
        <v>382</v>
      </c>
      <c r="C204" s="1"/>
      <c r="D204" s="22" t="s">
        <v>421</v>
      </c>
      <c r="E204" s="1" t="s">
        <v>422</v>
      </c>
      <c r="F204" s="23" t="s">
        <v>14</v>
      </c>
      <c r="G204" s="24"/>
      <c r="H204" s="25">
        <v>2492</v>
      </c>
      <c r="I204" s="24"/>
      <c r="J204" s="25" t="b">
        <v>0</v>
      </c>
      <c r="K204" s="19"/>
      <c r="L204" s="26"/>
      <c r="M204" s="27"/>
    </row>
    <row r="205" spans="2:39" s="13" customFormat="1" ht="15" customHeight="1">
      <c r="B205" s="21" t="s">
        <v>382</v>
      </c>
      <c r="C205" s="1"/>
      <c r="D205" s="22" t="s">
        <v>423</v>
      </c>
      <c r="E205" s="1" t="s">
        <v>424</v>
      </c>
      <c r="F205" s="23" t="s">
        <v>14</v>
      </c>
      <c r="G205" s="24"/>
      <c r="H205" s="25">
        <v>2492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425</v>
      </c>
      <c r="C206" s="1"/>
      <c r="D206" s="22" t="s">
        <v>426</v>
      </c>
      <c r="E206" s="1" t="s">
        <v>427</v>
      </c>
      <c r="F206" s="23"/>
      <c r="G206" s="24"/>
      <c r="H206" s="25">
        <v>4455</v>
      </c>
      <c r="I206" s="24"/>
      <c r="J206" s="25" t="b">
        <v>0</v>
      </c>
      <c r="K206" s="19"/>
      <c r="L206" s="26"/>
      <c r="M206" s="27"/>
      <c r="AB206" s="13" t="str">
        <f t="array" ref="AB206">IFERROR(INDEX(B206:B220, SMALL(IF("V"=F206:F220, ROW(F206:F220)-MIN(ROW(F206:F220))+1, ""), ROW() -205 )), "")</f>
        <v/>
      </c>
      <c r="AC206" s="13" t="str">
        <f t="array" ref="AC206">IFERROR(INDEX(C206:C220, SMALL(IF("V"=F206:F220, ROW(F206:F220)-MIN(ROW(F206:F220))+1, ""), ROW() -205 )), "")</f>
        <v/>
      </c>
      <c r="AD206" s="13" t="str">
        <f t="array" ref="AD206">IFERROR(INDEX(D206:D220, SMALL(IF("V"=F206:F220, ROW(F206:F220)-MIN(ROW(F206:F220))+1, ""), ROW() -205 )), "")</f>
        <v/>
      </c>
      <c r="AE206" s="13" t="str">
        <f t="array" ref="AE206">IFERROR(INDEX(E206:E220, SMALL(IF("V"=F206:F220, ROW(F206:F220)-MIN(ROW(F206:F220))+1, ""), ROW() -205 )), "")</f>
        <v/>
      </c>
      <c r="AF206" s="13" t="str">
        <f t="array" ref="AF206">IFERROR(INDEX(B206:B220, SMALL(IF(ISNUMBER(SEARCH("JV1",F206:F220)), ROW(F206:F220)-MIN(ROW(F206:F220))+1, ""), ROW() -205 )), "")</f>
        <v/>
      </c>
      <c r="AG206" s="13" t="str">
        <f t="array" ref="AG206">IFERROR(INDEX(C206:C220, SMALL(IF(ISNUMBER(SEARCH("JV1",F206:F220)), ROW(F206:F220)-MIN(ROW(F206:F220))+1, ""), ROW() -205 )), "")</f>
        <v/>
      </c>
      <c r="AH206" s="13" t="str">
        <f t="array" ref="AH206">IFERROR(INDEX(D206:D220, SMALL(IF(ISNUMBER(SEARCH("JV1",F206:F220)), ROW(F206:F220)-MIN(ROW(F206:F220))+1, ""), ROW() -205 )), "")</f>
        <v/>
      </c>
      <c r="AI206" s="13" t="str">
        <f t="array" ref="AI206">IFERROR(INDEX(E206:E220, SMALL(IF(ISNUMBER(SEARCH("JV1",F206:F220)), ROW(F206:F220)-MIN(ROW(F206:F220))+1, ""), ROW() -205 )), "")</f>
        <v/>
      </c>
      <c r="AJ206" s="13" t="str">
        <f t="array" ref="AJ206">IFERROR(INDEX(B206:B220, SMALL(IF(ISNUMBER(SEARCH("JV2",F206:F220)), ROW(F206:F220)-MIN(ROW(F206:F220))+1, ""), ROW() -205 )), "")</f>
        <v/>
      </c>
      <c r="AK206" s="13" t="str">
        <f t="array" ref="AK206">IFERROR(INDEX(C206:C220, SMALL(IF(ISNUMBER(SEARCH("JV2",F206:F220)), ROW(F206:F220)-MIN(ROW(F206:F220))+1, ""), ROW() -205 )), "")</f>
        <v/>
      </c>
      <c r="AL206" s="13" t="str">
        <f t="array" ref="AL206">IFERROR(INDEX(D206:D220, SMALL(IF(ISNUMBER(SEARCH("JV2",F206:F220)), ROW(F206:F220)-MIN(ROW(F206:F220))+1, ""), ROW() -205 )), "")</f>
        <v/>
      </c>
      <c r="AM206" s="13" t="str">
        <f t="array" ref="AM206">IFERROR(INDEX(E206:E220, SMALL(IF(ISNUMBER(SEARCH("JV2",F206:F220)), ROW(F206:F220)-MIN(ROW(F206:F220))+1, ""), ROW() -205 )), "")</f>
        <v/>
      </c>
    </row>
    <row r="207" spans="2:39" s="13" customFormat="1" ht="15" customHeight="1">
      <c r="B207" s="21" t="s">
        <v>425</v>
      </c>
      <c r="C207" s="1"/>
      <c r="D207" s="22" t="s">
        <v>428</v>
      </c>
      <c r="E207" s="1" t="s">
        <v>429</v>
      </c>
      <c r="F207" s="23"/>
      <c r="G207" s="24"/>
      <c r="H207" s="25">
        <v>4455</v>
      </c>
      <c r="I207" s="24"/>
      <c r="J207" s="25" t="b">
        <v>0</v>
      </c>
      <c r="K207" s="19"/>
      <c r="L207" s="26"/>
      <c r="M207" s="27"/>
      <c r="AB207" s="13" t="str">
        <f t="array" ref="AB207">IFERROR(INDEX(B206:B220, SMALL(IF("V"=F206:F220, ROW(F206:F220)-MIN(ROW(F206:F220))+1, ""), ROW() -205 )), "")</f>
        <v/>
      </c>
      <c r="AC207" s="13" t="str">
        <f t="array" ref="AC207">IFERROR(INDEX(C206:C220, SMALL(IF("V"=F206:F220, ROW(F206:F220)-MIN(ROW(F206:F220))+1, ""), ROW() -205 )), "")</f>
        <v/>
      </c>
      <c r="AD207" s="13" t="str">
        <f t="array" ref="AD207">IFERROR(INDEX(D206:D220, SMALL(IF("V"=F206:F220, ROW(F206:F220)-MIN(ROW(F206:F220))+1, ""), ROW() -205 )), "")</f>
        <v/>
      </c>
      <c r="AE207" s="13" t="str">
        <f t="array" ref="AE207">IFERROR(INDEX(E206:E220, SMALL(IF("V"=F206:F220, ROW(F206:F220)-MIN(ROW(F206:F220))+1, ""), ROW() -205 )), "")</f>
        <v/>
      </c>
      <c r="AF207" s="13" t="str">
        <f t="array" ref="AF207">IFERROR(INDEX(B206:B220, SMALL(IF(ISNUMBER(SEARCH("JV1",F206:F220)), ROW(F206:F220)-MIN(ROW(F206:F220))+1, ""), ROW() -205 )), "")</f>
        <v/>
      </c>
      <c r="AG207" s="13" t="str">
        <f t="array" ref="AG207">IFERROR(INDEX(C206:C220, SMALL(IF(ISNUMBER(SEARCH("JV1",F206:F220)), ROW(F206:F220)-MIN(ROW(F206:F220))+1, ""), ROW() -205 )), "")</f>
        <v/>
      </c>
      <c r="AH207" s="13" t="str">
        <f t="array" ref="AH207">IFERROR(INDEX(D206:D220, SMALL(IF(ISNUMBER(SEARCH("JV1",F206:F220)), ROW(F206:F220)-MIN(ROW(F206:F220))+1, ""), ROW() -205 )), "")</f>
        <v/>
      </c>
      <c r="AI207" s="13" t="str">
        <f t="array" ref="AI207">IFERROR(INDEX(E206:E220, SMALL(IF(ISNUMBER(SEARCH("JV1",F206:F220)), ROW(F206:F220)-MIN(ROW(F206:F220))+1, ""), ROW() -205 )), "")</f>
        <v/>
      </c>
      <c r="AJ207" s="13" t="str">
        <f t="array" ref="AJ207">IFERROR(INDEX(B206:B220, SMALL(IF(ISNUMBER(SEARCH("JV2",F206:F220)), ROW(F206:F220)-MIN(ROW(F206:F220))+1, ""), ROW() -205 )), "")</f>
        <v/>
      </c>
      <c r="AK207" s="13" t="str">
        <f t="array" ref="AK207">IFERROR(INDEX(C206:C220, SMALL(IF(ISNUMBER(SEARCH("JV2",F206:F220)), ROW(F206:F220)-MIN(ROW(F206:F220))+1, ""), ROW() -205 )), "")</f>
        <v/>
      </c>
      <c r="AL207" s="13" t="str">
        <f t="array" ref="AL207">IFERROR(INDEX(D206:D220, SMALL(IF(ISNUMBER(SEARCH("JV2",F206:F220)), ROW(F206:F220)-MIN(ROW(F206:F220))+1, ""), ROW() -205 )), "")</f>
        <v/>
      </c>
      <c r="AM207" s="13" t="str">
        <f t="array" ref="AM207">IFERROR(INDEX(E206:E220, SMALL(IF(ISNUMBER(SEARCH("JV2",F206:F220)), ROW(F206:F220)-MIN(ROW(F206:F220))+1, ""), ROW() -205 )), "")</f>
        <v/>
      </c>
    </row>
    <row r="208" spans="2:39" s="13" customFormat="1" ht="15" customHeight="1">
      <c r="B208" s="21" t="s">
        <v>425</v>
      </c>
      <c r="C208" s="1"/>
      <c r="D208" s="22" t="s">
        <v>430</v>
      </c>
      <c r="E208" s="1" t="s">
        <v>431</v>
      </c>
      <c r="F208" s="23" t="s">
        <v>30</v>
      </c>
      <c r="G208" s="24"/>
      <c r="H208" s="25">
        <v>4455</v>
      </c>
      <c r="I208" s="24"/>
      <c r="J208" s="25" t="b">
        <v>0</v>
      </c>
      <c r="K208" s="19"/>
      <c r="L208" s="26"/>
      <c r="M208" s="27"/>
      <c r="AB208" s="13" t="str">
        <f t="array" ref="AB208">IFERROR(INDEX(B206:B220, SMALL(IF("V"=F206:F220, ROW(F206:F220)-MIN(ROW(F206:F220))+1, ""), ROW() -205 )), "")</f>
        <v/>
      </c>
      <c r="AC208" s="13" t="str">
        <f t="array" ref="AC208">IFERROR(INDEX(C206:C220, SMALL(IF("V"=F206:F220, ROW(F206:F220)-MIN(ROW(F206:F220))+1, ""), ROW() -205 )), "")</f>
        <v/>
      </c>
      <c r="AD208" s="13" t="str">
        <f t="array" ref="AD208">IFERROR(INDEX(D206:D220, SMALL(IF("V"=F206:F220, ROW(F206:F220)-MIN(ROW(F206:F220))+1, ""), ROW() -205 )), "")</f>
        <v/>
      </c>
      <c r="AE208" s="13" t="str">
        <f t="array" ref="AE208">IFERROR(INDEX(E206:E220, SMALL(IF("V"=F206:F220, ROW(F206:F220)-MIN(ROW(F206:F220))+1, ""), ROW() -205 )), "")</f>
        <v/>
      </c>
      <c r="AF208" s="13" t="str">
        <f t="array" ref="AF208">IFERROR(INDEX(B206:B220, SMALL(IF(ISNUMBER(SEARCH("JV1",F206:F220)), ROW(F206:F220)-MIN(ROW(F206:F220))+1, ""), ROW() -205 )), "")</f>
        <v/>
      </c>
      <c r="AG208" s="13" t="str">
        <f t="array" ref="AG208">IFERROR(INDEX(C206:C220, SMALL(IF(ISNUMBER(SEARCH("JV1",F206:F220)), ROW(F206:F220)-MIN(ROW(F206:F220))+1, ""), ROW() -205 )), "")</f>
        <v/>
      </c>
      <c r="AH208" s="13" t="str">
        <f t="array" ref="AH208">IFERROR(INDEX(D206:D220, SMALL(IF(ISNUMBER(SEARCH("JV1",F206:F220)), ROW(F206:F220)-MIN(ROW(F206:F220))+1, ""), ROW() -205 )), "")</f>
        <v/>
      </c>
      <c r="AI208" s="13" t="str">
        <f t="array" ref="AI208">IFERROR(INDEX(E206:E220, SMALL(IF(ISNUMBER(SEARCH("JV1",F206:F220)), ROW(F206:F220)-MIN(ROW(F206:F220))+1, ""), ROW() -205 )), "")</f>
        <v/>
      </c>
      <c r="AJ208" s="13" t="str">
        <f t="array" ref="AJ208">IFERROR(INDEX(B206:B220, SMALL(IF(ISNUMBER(SEARCH("JV2",F206:F220)), ROW(F206:F220)-MIN(ROW(F206:F220))+1, ""), ROW() -205 )), "")</f>
        <v/>
      </c>
      <c r="AK208" s="13" t="str">
        <f t="array" ref="AK208">IFERROR(INDEX(C206:C220, SMALL(IF(ISNUMBER(SEARCH("JV2",F206:F220)), ROW(F206:F220)-MIN(ROW(F206:F220))+1, ""), ROW() -205 )), "")</f>
        <v/>
      </c>
      <c r="AL208" s="13" t="str">
        <f t="array" ref="AL208">IFERROR(INDEX(D206:D220, SMALL(IF(ISNUMBER(SEARCH("JV2",F206:F220)), ROW(F206:F220)-MIN(ROW(F206:F220))+1, ""), ROW() -205 )), "")</f>
        <v/>
      </c>
      <c r="AM208" s="13" t="str">
        <f t="array" ref="AM208">IFERROR(INDEX(E206:E220, SMALL(IF(ISNUMBER(SEARCH("JV2",F206:F220)), ROW(F206:F220)-MIN(ROW(F206:F220))+1, ""), ROW() -205 )), "")</f>
        <v/>
      </c>
    </row>
    <row r="209" spans="2:39" s="13" customFormat="1" ht="15" customHeight="1">
      <c r="B209" s="21" t="s">
        <v>425</v>
      </c>
      <c r="C209" s="1"/>
      <c r="D209" s="22" t="s">
        <v>432</v>
      </c>
      <c r="E209" s="1" t="s">
        <v>433</v>
      </c>
      <c r="F209" s="23" t="s">
        <v>30</v>
      </c>
      <c r="G209" s="24"/>
      <c r="H209" s="25">
        <v>4455</v>
      </c>
      <c r="I209" s="24"/>
      <c r="J209" s="25" t="b">
        <v>0</v>
      </c>
      <c r="K209" s="19"/>
      <c r="L209" s="26"/>
      <c r="M209" s="27"/>
      <c r="AB209" s="13" t="str">
        <f t="array" ref="AB209">IFERROR(INDEX(B206:B220, SMALL(IF("V"=F206:F220, ROW(F206:F220)-MIN(ROW(F206:F220))+1, ""), ROW() -205 )), "")</f>
        <v/>
      </c>
      <c r="AC209" s="13" t="str">
        <f t="array" ref="AC209">IFERROR(INDEX(C206:C220, SMALL(IF("V"=F206:F220, ROW(F206:F220)-MIN(ROW(F206:F220))+1, ""), ROW() -205 )), "")</f>
        <v/>
      </c>
      <c r="AD209" s="13" t="str">
        <f t="array" ref="AD209">IFERROR(INDEX(D206:D220, SMALL(IF("V"=F206:F220, ROW(F206:F220)-MIN(ROW(F206:F220))+1, ""), ROW() -205 )), "")</f>
        <v/>
      </c>
      <c r="AE209" s="13" t="str">
        <f t="array" ref="AE209">IFERROR(INDEX(E206:E220, SMALL(IF("V"=F206:F220, ROW(F206:F220)-MIN(ROW(F206:F220))+1, ""), ROW() -205 )), "")</f>
        <v/>
      </c>
      <c r="AF209" s="13" t="str">
        <f t="array" ref="AF209">IFERROR(INDEX(B206:B220, SMALL(IF(ISNUMBER(SEARCH("JV1",F206:F220)), ROW(F206:F220)-MIN(ROW(F206:F220))+1, ""), ROW() -205 )), "")</f>
        <v/>
      </c>
      <c r="AG209" s="13" t="str">
        <f t="array" ref="AG209">IFERROR(INDEX(C206:C220, SMALL(IF(ISNUMBER(SEARCH("JV1",F206:F220)), ROW(F206:F220)-MIN(ROW(F206:F220))+1, ""), ROW() -205 )), "")</f>
        <v/>
      </c>
      <c r="AH209" s="13" t="str">
        <f t="array" ref="AH209">IFERROR(INDEX(D206:D220, SMALL(IF(ISNUMBER(SEARCH("JV1",F206:F220)), ROW(F206:F220)-MIN(ROW(F206:F220))+1, ""), ROW() -205 )), "")</f>
        <v/>
      </c>
      <c r="AI209" s="13" t="str">
        <f t="array" ref="AI209">IFERROR(INDEX(E206:E220, SMALL(IF(ISNUMBER(SEARCH("JV1",F206:F220)), ROW(F206:F220)-MIN(ROW(F206:F220))+1, ""), ROW() -205 )), "")</f>
        <v/>
      </c>
      <c r="AJ209" s="13" t="str">
        <f t="array" ref="AJ209">IFERROR(INDEX(B206:B220, SMALL(IF(ISNUMBER(SEARCH("JV2",F206:F220)), ROW(F206:F220)-MIN(ROW(F206:F220))+1, ""), ROW() -205 )), "")</f>
        <v/>
      </c>
      <c r="AK209" s="13" t="str">
        <f t="array" ref="AK209">IFERROR(INDEX(C206:C220, SMALL(IF(ISNUMBER(SEARCH("JV2",F206:F220)), ROW(F206:F220)-MIN(ROW(F206:F220))+1, ""), ROW() -205 )), "")</f>
        <v/>
      </c>
      <c r="AL209" s="13" t="str">
        <f t="array" ref="AL209">IFERROR(INDEX(D206:D220, SMALL(IF(ISNUMBER(SEARCH("JV2",F206:F220)), ROW(F206:F220)-MIN(ROW(F206:F220))+1, ""), ROW() -205 )), "")</f>
        <v/>
      </c>
      <c r="AM209" s="13" t="str">
        <f t="array" ref="AM209">IFERROR(INDEX(E206:E220, SMALL(IF(ISNUMBER(SEARCH("JV2",F206:F220)), ROW(F206:F220)-MIN(ROW(F206:F220))+1, ""), ROW() -205 )), "")</f>
        <v/>
      </c>
    </row>
    <row r="210" spans="2:39" s="13" customFormat="1" ht="15" customHeight="1">
      <c r="B210" s="21" t="s">
        <v>425</v>
      </c>
      <c r="C210" s="1"/>
      <c r="D210" s="22" t="s">
        <v>434</v>
      </c>
      <c r="E210" s="1" t="s">
        <v>435</v>
      </c>
      <c r="F210" s="23" t="s">
        <v>30</v>
      </c>
      <c r="G210" s="24"/>
      <c r="H210" s="25">
        <v>4455</v>
      </c>
      <c r="I210" s="24"/>
      <c r="J210" s="25" t="b">
        <v>0</v>
      </c>
      <c r="K210" s="19"/>
      <c r="L210" s="26"/>
      <c r="M210" s="27"/>
      <c r="AB210" s="13" t="str">
        <f t="array" ref="AB210">IFERROR(INDEX(B206:B220, SMALL(IF("V"=F206:F220, ROW(F206:F220)-MIN(ROW(F206:F220))+1, ""), ROW() -205 )), "")</f>
        <v/>
      </c>
      <c r="AC210" s="13" t="str">
        <f t="array" ref="AC210">IFERROR(INDEX(C206:C220, SMALL(IF("V"=F206:F220, ROW(F206:F220)-MIN(ROW(F206:F220))+1, ""), ROW() -205 )), "")</f>
        <v/>
      </c>
      <c r="AD210" s="13" t="str">
        <f t="array" ref="AD210">IFERROR(INDEX(D206:D220, SMALL(IF("V"=F206:F220, ROW(F206:F220)-MIN(ROW(F206:F220))+1, ""), ROW() -205 )), "")</f>
        <v/>
      </c>
      <c r="AE210" s="13" t="str">
        <f t="array" ref="AE210">IFERROR(INDEX(E206:E220, SMALL(IF("V"=F206:F220, ROW(F206:F220)-MIN(ROW(F206:F220))+1, ""), ROW() -205 )), "")</f>
        <v/>
      </c>
      <c r="AF210" s="13" t="str">
        <f t="array" ref="AF210">IFERROR(INDEX(B206:B220, SMALL(IF(ISNUMBER(SEARCH("JV1",F206:F220)), ROW(F206:F220)-MIN(ROW(F206:F220))+1, ""), ROW() -205 )), "")</f>
        <v/>
      </c>
      <c r="AG210" s="13" t="str">
        <f t="array" ref="AG210">IFERROR(INDEX(C206:C220, SMALL(IF(ISNUMBER(SEARCH("JV1",F206:F220)), ROW(F206:F220)-MIN(ROW(F206:F220))+1, ""), ROW() -205 )), "")</f>
        <v/>
      </c>
      <c r="AH210" s="13" t="str">
        <f t="array" ref="AH210">IFERROR(INDEX(D206:D220, SMALL(IF(ISNUMBER(SEARCH("JV1",F206:F220)), ROW(F206:F220)-MIN(ROW(F206:F220))+1, ""), ROW() -205 )), "")</f>
        <v/>
      </c>
      <c r="AI210" s="13" t="str">
        <f t="array" ref="AI210">IFERROR(INDEX(E206:E220, SMALL(IF(ISNUMBER(SEARCH("JV1",F206:F220)), ROW(F206:F220)-MIN(ROW(F206:F220))+1, ""), ROW() -205 )), "")</f>
        <v/>
      </c>
      <c r="AJ210" s="13" t="str">
        <f t="array" ref="AJ210">IFERROR(INDEX(B206:B220, SMALL(IF(ISNUMBER(SEARCH("JV2",F206:F220)), ROW(F206:F220)-MIN(ROW(F206:F220))+1, ""), ROW() -205 )), "")</f>
        <v/>
      </c>
      <c r="AK210" s="13" t="str">
        <f t="array" ref="AK210">IFERROR(INDEX(C206:C220, SMALL(IF(ISNUMBER(SEARCH("JV2",F206:F220)), ROW(F206:F220)-MIN(ROW(F206:F220))+1, ""), ROW() -205 )), "")</f>
        <v/>
      </c>
      <c r="AL210" s="13" t="str">
        <f t="array" ref="AL210">IFERROR(INDEX(D206:D220, SMALL(IF(ISNUMBER(SEARCH("JV2",F206:F220)), ROW(F206:F220)-MIN(ROW(F206:F220))+1, ""), ROW() -205 )), "")</f>
        <v/>
      </c>
      <c r="AM210" s="13" t="str">
        <f t="array" ref="AM210">IFERROR(INDEX(E206:E220, SMALL(IF(ISNUMBER(SEARCH("JV2",F206:F220)), ROW(F206:F220)-MIN(ROW(F206:F220))+1, ""), ROW() -205 )), "")</f>
        <v/>
      </c>
    </row>
    <row r="211" spans="2:39" s="13" customFormat="1" ht="15" customHeight="1">
      <c r="B211" s="21" t="s">
        <v>425</v>
      </c>
      <c r="C211" s="1"/>
      <c r="D211" s="22" t="s">
        <v>436</v>
      </c>
      <c r="E211" s="1" t="s">
        <v>437</v>
      </c>
      <c r="F211" s="23" t="s">
        <v>30</v>
      </c>
      <c r="G211" s="24"/>
      <c r="H211" s="25">
        <v>4455</v>
      </c>
      <c r="I211" s="24"/>
      <c r="J211" s="25" t="b">
        <v>0</v>
      </c>
      <c r="K211" s="19"/>
      <c r="L211" s="26"/>
      <c r="M211" s="27"/>
      <c r="AB211" s="13" t="str">
        <f t="array" ref="AB211">IFERROR(INDEX(B206:B220, SMALL(IF("V"=F206:F220, ROW(F206:F220)-MIN(ROW(F206:F220))+1, ""), ROW() -205 )), "")</f>
        <v/>
      </c>
      <c r="AC211" s="13" t="str">
        <f t="array" ref="AC211">IFERROR(INDEX(C206:C220, SMALL(IF("V"=F206:F220, ROW(F206:F220)-MIN(ROW(F206:F220))+1, ""), ROW() -205 )), "")</f>
        <v/>
      </c>
      <c r="AD211" s="13" t="str">
        <f t="array" ref="AD211">IFERROR(INDEX(D206:D220, SMALL(IF("V"=F206:F220, ROW(F206:F220)-MIN(ROW(F206:F220))+1, ""), ROW() -205 )), "")</f>
        <v/>
      </c>
      <c r="AE211" s="13" t="str">
        <f t="array" ref="AE211">IFERROR(INDEX(E206:E220, SMALL(IF("V"=F206:F220, ROW(F206:F220)-MIN(ROW(F206:F220))+1, ""), ROW() -205 )), "")</f>
        <v/>
      </c>
      <c r="AF211" s="13" t="str">
        <f t="array" ref="AF211">IFERROR(INDEX(B206:B220, SMALL(IF(ISNUMBER(SEARCH("JV1",F206:F220)), ROW(F206:F220)-MIN(ROW(F206:F220))+1, ""), ROW() -205 )), "")</f>
        <v/>
      </c>
      <c r="AG211" s="13" t="str">
        <f t="array" ref="AG211">IFERROR(INDEX(C206:C220, SMALL(IF(ISNUMBER(SEARCH("JV1",F206:F220)), ROW(F206:F220)-MIN(ROW(F206:F220))+1, ""), ROW() -205 )), "")</f>
        <v/>
      </c>
      <c r="AH211" s="13" t="str">
        <f t="array" ref="AH211">IFERROR(INDEX(D206:D220, SMALL(IF(ISNUMBER(SEARCH("JV1",F206:F220)), ROW(F206:F220)-MIN(ROW(F206:F220))+1, ""), ROW() -205 )), "")</f>
        <v/>
      </c>
      <c r="AI211" s="13" t="str">
        <f t="array" ref="AI211">IFERROR(INDEX(E206:E220, SMALL(IF(ISNUMBER(SEARCH("JV1",F206:F220)), ROW(F206:F220)-MIN(ROW(F206:F220))+1, ""), ROW() -205 )), "")</f>
        <v/>
      </c>
      <c r="AJ211" s="13" t="str">
        <f t="array" ref="AJ211">IFERROR(INDEX(B206:B220, SMALL(IF(ISNUMBER(SEARCH("JV2",F206:F220)), ROW(F206:F220)-MIN(ROW(F206:F220))+1, ""), ROW() -205 )), "")</f>
        <v/>
      </c>
      <c r="AK211" s="13" t="str">
        <f t="array" ref="AK211">IFERROR(INDEX(C206:C220, SMALL(IF(ISNUMBER(SEARCH("JV2",F206:F220)), ROW(F206:F220)-MIN(ROW(F206:F220))+1, ""), ROW() -205 )), "")</f>
        <v/>
      </c>
      <c r="AL211" s="13" t="str">
        <f t="array" ref="AL211">IFERROR(INDEX(D206:D220, SMALL(IF(ISNUMBER(SEARCH("JV2",F206:F220)), ROW(F206:F220)-MIN(ROW(F206:F220))+1, ""), ROW() -205 )), "")</f>
        <v/>
      </c>
      <c r="AM211" s="13" t="str">
        <f t="array" ref="AM211">IFERROR(INDEX(E206:E220, SMALL(IF(ISNUMBER(SEARCH("JV2",F206:F220)), ROW(F206:F220)-MIN(ROW(F206:F220))+1, ""), ROW() -205 )), "")</f>
        <v/>
      </c>
    </row>
    <row r="212" spans="2:39" s="13" customFormat="1" ht="15" customHeight="1">
      <c r="B212" s="21" t="s">
        <v>425</v>
      </c>
      <c r="C212" s="1"/>
      <c r="D212" s="22" t="s">
        <v>438</v>
      </c>
      <c r="E212" s="1" t="s">
        <v>439</v>
      </c>
      <c r="F212" s="23"/>
      <c r="G212" s="24"/>
      <c r="H212" s="25">
        <v>4455</v>
      </c>
      <c r="I212" s="24"/>
      <c r="J212" s="25" t="b">
        <v>0</v>
      </c>
      <c r="K212" s="19"/>
      <c r="L212" s="26"/>
      <c r="M212" s="27"/>
      <c r="AB212" s="13" t="str">
        <f t="array" ref="AB212">IFERROR(INDEX(B206:B220, SMALL(IF("V"=F206:F220, ROW(F206:F220)-MIN(ROW(F206:F220))+1, ""), ROW() -205 )), "")</f>
        <v/>
      </c>
      <c r="AC212" s="13" t="str">
        <f t="array" ref="AC212">IFERROR(INDEX(C206:C220, SMALL(IF("V"=F206:F220, ROW(F206:F220)-MIN(ROW(F206:F220))+1, ""), ROW() -205 )), "")</f>
        <v/>
      </c>
      <c r="AD212" s="13" t="str">
        <f t="array" ref="AD212">IFERROR(INDEX(D206:D220, SMALL(IF("V"=F206:F220, ROW(F206:F220)-MIN(ROW(F206:F220))+1, ""), ROW() -205 )), "")</f>
        <v/>
      </c>
      <c r="AE212" s="13" t="str">
        <f t="array" ref="AE212">IFERROR(INDEX(E206:E220, SMALL(IF("V"=F206:F220, ROW(F206:F220)-MIN(ROW(F206:F220))+1, ""), ROW() -205 )), "")</f>
        <v/>
      </c>
      <c r="AF212" s="13" t="str">
        <f t="array" ref="AF212">IFERROR(INDEX(B206:B220, SMALL(IF(ISNUMBER(SEARCH("JV1",F206:F220)), ROW(F206:F220)-MIN(ROW(F206:F220))+1, ""), ROW() -205 )), "")</f>
        <v/>
      </c>
      <c r="AG212" s="13" t="str">
        <f t="array" ref="AG212">IFERROR(INDEX(C206:C220, SMALL(IF(ISNUMBER(SEARCH("JV1",F206:F220)), ROW(F206:F220)-MIN(ROW(F206:F220))+1, ""), ROW() -205 )), "")</f>
        <v/>
      </c>
      <c r="AH212" s="13" t="str">
        <f t="array" ref="AH212">IFERROR(INDEX(D206:D220, SMALL(IF(ISNUMBER(SEARCH("JV1",F206:F220)), ROW(F206:F220)-MIN(ROW(F206:F220))+1, ""), ROW() -205 )), "")</f>
        <v/>
      </c>
      <c r="AI212" s="13" t="str">
        <f t="array" ref="AI212">IFERROR(INDEX(E206:E220, SMALL(IF(ISNUMBER(SEARCH("JV1",F206:F220)), ROW(F206:F220)-MIN(ROW(F206:F220))+1, ""), ROW() -205 )), "")</f>
        <v/>
      </c>
      <c r="AJ212" s="13" t="str">
        <f t="array" ref="AJ212">IFERROR(INDEX(B206:B220, SMALL(IF(ISNUMBER(SEARCH("JV2",F206:F220)), ROW(F206:F220)-MIN(ROW(F206:F220))+1, ""), ROW() -205 )), "")</f>
        <v/>
      </c>
      <c r="AK212" s="13" t="str">
        <f t="array" ref="AK212">IFERROR(INDEX(C206:C220, SMALL(IF(ISNUMBER(SEARCH("JV2",F206:F220)), ROW(F206:F220)-MIN(ROW(F206:F220))+1, ""), ROW() -205 )), "")</f>
        <v/>
      </c>
      <c r="AL212" s="13" t="str">
        <f t="array" ref="AL212">IFERROR(INDEX(D206:D220, SMALL(IF(ISNUMBER(SEARCH("JV2",F206:F220)), ROW(F206:F220)-MIN(ROW(F206:F220))+1, ""), ROW() -205 )), "")</f>
        <v/>
      </c>
      <c r="AM212" s="13" t="str">
        <f t="array" ref="AM212">IFERROR(INDEX(E206:E220, SMALL(IF(ISNUMBER(SEARCH("JV2",F206:F220)), ROW(F206:F220)-MIN(ROW(F206:F220))+1, ""), ROW() -205 )), "")</f>
        <v/>
      </c>
    </row>
    <row r="213" spans="2:39" s="13" customFormat="1" ht="15" customHeight="1">
      <c r="B213" s="21" t="s">
        <v>425</v>
      </c>
      <c r="C213" s="1"/>
      <c r="D213" s="22" t="s">
        <v>440</v>
      </c>
      <c r="E213" s="1" t="s">
        <v>441</v>
      </c>
      <c r="F213" s="23" t="s">
        <v>30</v>
      </c>
      <c r="G213" s="24"/>
      <c r="H213" s="25">
        <v>4455</v>
      </c>
      <c r="I213" s="24"/>
      <c r="J213" s="25" t="b">
        <v>0</v>
      </c>
      <c r="K213" s="19"/>
      <c r="L213" s="26"/>
      <c r="M213" s="27"/>
      <c r="AB213" s="13" t="str">
        <f t="array" ref="AB213">IFERROR(INDEX(B206:B220, SMALL(IF("V"=F206:F220, ROW(F206:F220)-MIN(ROW(F206:F220))+1, ""), ROW() -205 )), "")</f>
        <v/>
      </c>
      <c r="AC213" s="13" t="str">
        <f t="array" ref="AC213">IFERROR(INDEX(C206:C220, SMALL(IF("V"=F206:F220, ROW(F206:F220)-MIN(ROW(F206:F220))+1, ""), ROW() -205 )), "")</f>
        <v/>
      </c>
      <c r="AD213" s="13" t="str">
        <f t="array" ref="AD213">IFERROR(INDEX(D206:D220, SMALL(IF("V"=F206:F220, ROW(F206:F220)-MIN(ROW(F206:F220))+1, ""), ROW() -205 )), "")</f>
        <v/>
      </c>
      <c r="AE213" s="13" t="str">
        <f t="array" ref="AE213">IFERROR(INDEX(E206:E220, SMALL(IF("V"=F206:F220, ROW(F206:F220)-MIN(ROW(F206:F220))+1, ""), ROW() -205 )), "")</f>
        <v/>
      </c>
      <c r="AF213" s="13" t="str">
        <f t="array" ref="AF213">IFERROR(INDEX(B206:B220, SMALL(IF(ISNUMBER(SEARCH("JV1",F206:F220)), ROW(F206:F220)-MIN(ROW(F206:F220))+1, ""), ROW() -205 )), "")</f>
        <v/>
      </c>
      <c r="AG213" s="13" t="str">
        <f t="array" ref="AG213">IFERROR(INDEX(C206:C220, SMALL(IF(ISNUMBER(SEARCH("JV1",F206:F220)), ROW(F206:F220)-MIN(ROW(F206:F220))+1, ""), ROW() -205 )), "")</f>
        <v/>
      </c>
      <c r="AH213" s="13" t="str">
        <f t="array" ref="AH213">IFERROR(INDEX(D206:D220, SMALL(IF(ISNUMBER(SEARCH("JV1",F206:F220)), ROW(F206:F220)-MIN(ROW(F206:F220))+1, ""), ROW() -205 )), "")</f>
        <v/>
      </c>
      <c r="AI213" s="13" t="str">
        <f t="array" ref="AI213">IFERROR(INDEX(E206:E220, SMALL(IF(ISNUMBER(SEARCH("JV1",F206:F220)), ROW(F206:F220)-MIN(ROW(F206:F220))+1, ""), ROW() -205 )), "")</f>
        <v/>
      </c>
      <c r="AJ213" s="13" t="str">
        <f t="array" ref="AJ213">IFERROR(INDEX(B206:B220, SMALL(IF(ISNUMBER(SEARCH("JV2",F206:F220)), ROW(F206:F220)-MIN(ROW(F206:F220))+1, ""), ROW() -205 )), "")</f>
        <v/>
      </c>
      <c r="AK213" s="13" t="str">
        <f t="array" ref="AK213">IFERROR(INDEX(C206:C220, SMALL(IF(ISNUMBER(SEARCH("JV2",F206:F220)), ROW(F206:F220)-MIN(ROW(F206:F220))+1, ""), ROW() -205 )), "")</f>
        <v/>
      </c>
      <c r="AL213" s="13" t="str">
        <f t="array" ref="AL213">IFERROR(INDEX(D206:D220, SMALL(IF(ISNUMBER(SEARCH("JV2",F206:F220)), ROW(F206:F220)-MIN(ROW(F206:F220))+1, ""), ROW() -205 )), "")</f>
        <v/>
      </c>
      <c r="AM213" s="13" t="str">
        <f t="array" ref="AM213">IFERROR(INDEX(E206:E220, SMALL(IF(ISNUMBER(SEARCH("JV2",F206:F220)), ROW(F206:F220)-MIN(ROW(F206:F220))+1, ""), ROW() -205 )), "")</f>
        <v/>
      </c>
    </row>
    <row r="214" spans="2:39" s="13" customFormat="1" ht="15" customHeight="1">
      <c r="B214" s="21" t="s">
        <v>425</v>
      </c>
      <c r="C214" s="1"/>
      <c r="D214" s="22" t="s">
        <v>442</v>
      </c>
      <c r="E214" s="1" t="s">
        <v>443</v>
      </c>
      <c r="F214" s="23" t="s">
        <v>30</v>
      </c>
      <c r="G214" s="24"/>
      <c r="H214" s="25">
        <v>4455</v>
      </c>
      <c r="I214" s="24"/>
      <c r="J214" s="25" t="b">
        <v>0</v>
      </c>
      <c r="K214" s="19"/>
      <c r="L214" s="26"/>
      <c r="M214" s="27"/>
    </row>
    <row r="215" spans="2:39" s="13" customFormat="1" ht="15" customHeight="1">
      <c r="B215" s="21" t="s">
        <v>425</v>
      </c>
      <c r="C215" s="1"/>
      <c r="D215" s="22" t="s">
        <v>444</v>
      </c>
      <c r="E215" s="1" t="s">
        <v>445</v>
      </c>
      <c r="F215" s="23"/>
      <c r="G215" s="24"/>
      <c r="H215" s="25">
        <v>4455</v>
      </c>
      <c r="I215" s="24"/>
      <c r="J215" s="25" t="b">
        <v>0</v>
      </c>
      <c r="K215" s="19"/>
      <c r="L215" s="26"/>
      <c r="M215" s="27"/>
    </row>
    <row r="216" spans="2:39" s="13" customFormat="1" ht="15" customHeight="1">
      <c r="B216" s="21" t="s">
        <v>425</v>
      </c>
      <c r="C216" s="1"/>
      <c r="D216" s="22" t="s">
        <v>446</v>
      </c>
      <c r="E216" s="1" t="s">
        <v>447</v>
      </c>
      <c r="F216" s="23"/>
      <c r="G216" s="24"/>
      <c r="H216" s="25">
        <v>4455</v>
      </c>
      <c r="I216" s="24"/>
      <c r="J216" s="25" t="b">
        <v>0</v>
      </c>
      <c r="K216" s="19"/>
      <c r="L216" s="26"/>
      <c r="M216" s="27"/>
    </row>
    <row r="217" spans="2:39" s="13" customFormat="1" ht="15" customHeight="1">
      <c r="B217" s="21" t="s">
        <v>425</v>
      </c>
      <c r="C217" s="1"/>
      <c r="D217" s="22" t="s">
        <v>448</v>
      </c>
      <c r="E217" s="1" t="s">
        <v>449</v>
      </c>
      <c r="F217" s="23"/>
      <c r="G217" s="24"/>
      <c r="H217" s="25">
        <v>4455</v>
      </c>
      <c r="I217" s="24"/>
      <c r="J217" s="25" t="b">
        <v>0</v>
      </c>
      <c r="K217" s="19"/>
      <c r="L217" s="26"/>
      <c r="M217" s="27"/>
    </row>
    <row r="218" spans="2:39" s="13" customFormat="1" ht="15" customHeight="1">
      <c r="B218" s="21" t="s">
        <v>425</v>
      </c>
      <c r="C218" s="1"/>
      <c r="D218" s="22" t="s">
        <v>450</v>
      </c>
      <c r="E218" s="1" t="s">
        <v>451</v>
      </c>
      <c r="F218" s="23"/>
      <c r="G218" s="24"/>
      <c r="H218" s="25">
        <v>4455</v>
      </c>
      <c r="I218" s="24"/>
      <c r="J218" s="25" t="b">
        <v>0</v>
      </c>
      <c r="K218" s="19"/>
      <c r="L218" s="26"/>
      <c r="M218" s="27"/>
    </row>
    <row r="219" spans="2:39" s="13" customFormat="1" ht="15" customHeight="1">
      <c r="B219" s="21" t="s">
        <v>425</v>
      </c>
      <c r="C219" s="1"/>
      <c r="D219" s="22" t="s">
        <v>452</v>
      </c>
      <c r="E219" s="1" t="s">
        <v>453</v>
      </c>
      <c r="F219" s="23" t="s">
        <v>30</v>
      </c>
      <c r="G219" s="24"/>
      <c r="H219" s="25">
        <v>4455</v>
      </c>
      <c r="I219" s="24"/>
      <c r="J219" s="25" t="b">
        <v>0</v>
      </c>
      <c r="K219" s="19"/>
      <c r="L219" s="26"/>
      <c r="M219" s="27"/>
    </row>
    <row r="220" spans="2:39" s="13" customFormat="1" ht="15" customHeight="1">
      <c r="B220" s="21" t="s">
        <v>425</v>
      </c>
      <c r="C220" s="1"/>
      <c r="D220" s="22" t="s">
        <v>454</v>
      </c>
      <c r="E220" s="1" t="s">
        <v>455</v>
      </c>
      <c r="F220" s="23"/>
      <c r="G220" s="24"/>
      <c r="H220" s="25">
        <v>4455</v>
      </c>
      <c r="I220" s="24"/>
      <c r="J220" s="25" t="b">
        <v>0</v>
      </c>
      <c r="K220" s="19"/>
      <c r="L220" s="26"/>
      <c r="M220" s="27"/>
    </row>
    <row r="221" spans="2:39" s="13" customFormat="1" ht="15" customHeight="1">
      <c r="B221" s="21" t="s">
        <v>456</v>
      </c>
      <c r="C221" s="1"/>
      <c r="D221" s="22" t="s">
        <v>457</v>
      </c>
      <c r="E221" s="1" t="s">
        <v>458</v>
      </c>
      <c r="F221" s="23" t="s">
        <v>30</v>
      </c>
      <c r="G221" s="24"/>
      <c r="H221" s="25">
        <v>3742</v>
      </c>
      <c r="I221" s="24"/>
      <c r="J221" s="25" t="b">
        <v>0</v>
      </c>
      <c r="K221" s="19"/>
      <c r="L221" s="26"/>
      <c r="M221" s="27"/>
      <c r="AB221" s="13" t="str">
        <f t="array" ref="AB221">IFERROR(INDEX(B221:B230, SMALL(IF("V"=F221:F230, ROW(F221:F230)-MIN(ROW(F221:F230))+1, ""), ROW() -220 )), "")</f>
        <v>Siena Heights University</v>
      </c>
      <c r="AC221" s="13">
        <f t="array" ref="AC221">IFERROR(INDEX(C221:C230, SMALL(IF("V"=F221:F230, ROW(F221:F230)-MIN(ROW(F221:F230))+1, ""), ROW() -220 )), "")</f>
        <v>0</v>
      </c>
      <c r="AD221" s="13" t="str">
        <f t="array" ref="AD221">IFERROR(INDEX(D221:D230, SMALL(IF("V"=F221:F230, ROW(F221:F230)-MIN(ROW(F221:F230))+1, ""), ROW() -220 )), "")</f>
        <v>11-210771</v>
      </c>
      <c r="AE221" s="13" t="str">
        <f t="array" ref="AE221">IFERROR(INDEX(E221:E230, SMALL(IF("V"=F221:F230, ROW(F221:F230)-MIN(ROW(F221:F230))+1, ""), ROW() -220 )), "")</f>
        <v>Eric Lambert</v>
      </c>
      <c r="AF221" s="13" t="str">
        <f t="array" ref="AF221">IFERROR(INDEX(B221:B230, SMALL(IF(ISNUMBER(SEARCH("JV1",F221:F230)), ROW(F221:F230)-MIN(ROW(F221:F230))+1, ""), ROW() -220 )), "")</f>
        <v/>
      </c>
      <c r="AG221" s="13" t="str">
        <f t="array" ref="AG221">IFERROR(INDEX(C221:C230, SMALL(IF(ISNUMBER(SEARCH("JV1",F221:F230)), ROW(F221:F230)-MIN(ROW(F221:F230))+1, ""), ROW() -220 )), "")</f>
        <v/>
      </c>
      <c r="AH221" s="13" t="str">
        <f t="array" ref="AH221">IFERROR(INDEX(D221:D230, SMALL(IF(ISNUMBER(SEARCH("JV1",F221:F230)), ROW(F221:F230)-MIN(ROW(F221:F230))+1, ""), ROW() -220 )), "")</f>
        <v/>
      </c>
      <c r="AI221" s="13" t="str">
        <f t="array" ref="AI221">IFERROR(INDEX(E221:E230, SMALL(IF(ISNUMBER(SEARCH("JV1",F221:F230)), ROW(F221:F230)-MIN(ROW(F221:F230))+1, ""), ROW() -220 )), "")</f>
        <v/>
      </c>
      <c r="AJ221" s="13" t="str">
        <f t="array" ref="AJ221">IFERROR(INDEX(B221:B230, SMALL(IF(ISNUMBER(SEARCH("JV2",F221:F230)), ROW(F221:F230)-MIN(ROW(F221:F230))+1, ""), ROW() -220 )), "")</f>
        <v/>
      </c>
      <c r="AK221" s="13" t="str">
        <f t="array" ref="AK221">IFERROR(INDEX(C221:C230, SMALL(IF(ISNUMBER(SEARCH("JV2",F221:F230)), ROW(F221:F230)-MIN(ROW(F221:F230))+1, ""), ROW() -220 )), "")</f>
        <v/>
      </c>
      <c r="AL221" s="13" t="str">
        <f t="array" ref="AL221">IFERROR(INDEX(D221:D230, SMALL(IF(ISNUMBER(SEARCH("JV2",F221:F230)), ROW(F221:F230)-MIN(ROW(F221:F230))+1, ""), ROW() -220 )), "")</f>
        <v/>
      </c>
      <c r="AM221" s="13" t="str">
        <f t="array" ref="AM221">IFERROR(INDEX(E221:E230, SMALL(IF(ISNUMBER(SEARCH("JV2",F221:F230)), ROW(F221:F230)-MIN(ROW(F221:F230))+1, ""), ROW() -220 )), "")</f>
        <v/>
      </c>
    </row>
    <row r="222" spans="2:39" s="13" customFormat="1" ht="15" customHeight="1">
      <c r="B222" s="21" t="s">
        <v>456</v>
      </c>
      <c r="C222" s="1"/>
      <c r="D222" s="22" t="s">
        <v>459</v>
      </c>
      <c r="E222" s="1" t="s">
        <v>460</v>
      </c>
      <c r="F222" s="23" t="s">
        <v>14</v>
      </c>
      <c r="G222" s="24"/>
      <c r="H222" s="25">
        <v>3742</v>
      </c>
      <c r="I222" s="24"/>
      <c r="J222" s="25" t="b">
        <v>0</v>
      </c>
      <c r="K222" s="19"/>
      <c r="L222" s="26"/>
      <c r="M222" s="27"/>
      <c r="AB222" s="13" t="str">
        <f t="array" ref="AB222">IFERROR(INDEX(B221:B230, SMALL(IF("V"=F221:F230, ROW(F221:F230)-MIN(ROW(F221:F230))+1, ""), ROW() -220 )), "")</f>
        <v>Siena Heights University</v>
      </c>
      <c r="AC222" s="13">
        <f t="array" ref="AC222">IFERROR(INDEX(C221:C230, SMALL(IF("V"=F221:F230, ROW(F221:F230)-MIN(ROW(F221:F230))+1, ""), ROW() -220 )), "")</f>
        <v>0</v>
      </c>
      <c r="AD222" s="13" t="str">
        <f t="array" ref="AD222">IFERROR(INDEX(D221:D230, SMALL(IF("V"=F221:F230, ROW(F221:F230)-MIN(ROW(F221:F230))+1, ""), ROW() -220 )), "")</f>
        <v>20-23576</v>
      </c>
      <c r="AE222" s="13" t="str">
        <f t="array" ref="AE222">IFERROR(INDEX(E221:E230, SMALL(IF("V"=F221:F230, ROW(F221:F230)-MIN(ROW(F221:F230))+1, ""), ROW() -220 )), "")</f>
        <v>Nathan Ewing</v>
      </c>
      <c r="AF222" s="13" t="str">
        <f t="array" ref="AF222">IFERROR(INDEX(B221:B230, SMALL(IF(ISNUMBER(SEARCH("JV1",F221:F230)), ROW(F221:F230)-MIN(ROW(F221:F230))+1, ""), ROW() -220 )), "")</f>
        <v/>
      </c>
      <c r="AG222" s="13" t="str">
        <f t="array" ref="AG222">IFERROR(INDEX(C221:C230, SMALL(IF(ISNUMBER(SEARCH("JV1",F221:F230)), ROW(F221:F230)-MIN(ROW(F221:F230))+1, ""), ROW() -220 )), "")</f>
        <v/>
      </c>
      <c r="AH222" s="13" t="str">
        <f t="array" ref="AH222">IFERROR(INDEX(D221:D230, SMALL(IF(ISNUMBER(SEARCH("JV1",F221:F230)), ROW(F221:F230)-MIN(ROW(F221:F230))+1, ""), ROW() -220 )), "")</f>
        <v/>
      </c>
      <c r="AI222" s="13" t="str">
        <f t="array" ref="AI222">IFERROR(INDEX(E221:E230, SMALL(IF(ISNUMBER(SEARCH("JV1",F221:F230)), ROW(F221:F230)-MIN(ROW(F221:F230))+1, ""), ROW() -220 )), "")</f>
        <v/>
      </c>
      <c r="AJ222" s="13" t="str">
        <f t="array" ref="AJ222">IFERROR(INDEX(B221:B230, SMALL(IF(ISNUMBER(SEARCH("JV2",F221:F230)), ROW(F221:F230)-MIN(ROW(F221:F230))+1, ""), ROW() -220 )), "")</f>
        <v/>
      </c>
      <c r="AK222" s="13" t="str">
        <f t="array" ref="AK222">IFERROR(INDEX(C221:C230, SMALL(IF(ISNUMBER(SEARCH("JV2",F221:F230)), ROW(F221:F230)-MIN(ROW(F221:F230))+1, ""), ROW() -220 )), "")</f>
        <v/>
      </c>
      <c r="AL222" s="13" t="str">
        <f t="array" ref="AL222">IFERROR(INDEX(D221:D230, SMALL(IF(ISNUMBER(SEARCH("JV2",F221:F230)), ROW(F221:F230)-MIN(ROW(F221:F230))+1, ""), ROW() -220 )), "")</f>
        <v/>
      </c>
      <c r="AM222" s="13" t="str">
        <f t="array" ref="AM222">IFERROR(INDEX(E221:E230, SMALL(IF(ISNUMBER(SEARCH("JV2",F221:F230)), ROW(F221:F230)-MIN(ROW(F221:F230))+1, ""), ROW() -220 )), "")</f>
        <v/>
      </c>
    </row>
    <row r="223" spans="2:39" s="13" customFormat="1" ht="15" customHeight="1">
      <c r="B223" s="21" t="s">
        <v>456</v>
      </c>
      <c r="C223" s="1"/>
      <c r="D223" s="22" t="s">
        <v>461</v>
      </c>
      <c r="E223" s="1" t="s">
        <v>462</v>
      </c>
      <c r="F223" s="23" t="s">
        <v>14</v>
      </c>
      <c r="G223" s="24"/>
      <c r="H223" s="25">
        <v>3742</v>
      </c>
      <c r="I223" s="24"/>
      <c r="J223" s="25" t="b">
        <v>0</v>
      </c>
      <c r="K223" s="19"/>
      <c r="L223" s="26"/>
      <c r="M223" s="27"/>
      <c r="AB223" s="13" t="str">
        <f t="array" ref="AB223">IFERROR(INDEX(B221:B230, SMALL(IF("V"=F221:F230, ROW(F221:F230)-MIN(ROW(F221:F230))+1, ""), ROW() -220 )), "")</f>
        <v>Siena Heights University</v>
      </c>
      <c r="AC223" s="13">
        <f t="array" ref="AC223">IFERROR(INDEX(C221:C230, SMALL(IF("V"=F221:F230, ROW(F221:F230)-MIN(ROW(F221:F230))+1, ""), ROW() -220 )), "")</f>
        <v>0</v>
      </c>
      <c r="AD223" s="13" t="str">
        <f t="array" ref="AD223">IFERROR(INDEX(D221:D230, SMALL(IF("V"=F221:F230, ROW(F221:F230)-MIN(ROW(F221:F230))+1, ""), ROW() -220 )), "")</f>
        <v>11-760610</v>
      </c>
      <c r="AE223" s="13" t="str">
        <f t="array" ref="AE223">IFERROR(INDEX(E221:E230, SMALL(IF("V"=F221:F230, ROW(F221:F230)-MIN(ROW(F221:F230))+1, ""), ROW() -220 )), "")</f>
        <v>Noah Gascon</v>
      </c>
      <c r="AF223" s="13" t="str">
        <f t="array" ref="AF223">IFERROR(INDEX(B221:B230, SMALL(IF(ISNUMBER(SEARCH("JV1",F221:F230)), ROW(F221:F230)-MIN(ROW(F221:F230))+1, ""), ROW() -220 )), "")</f>
        <v/>
      </c>
      <c r="AG223" s="13" t="str">
        <f t="array" ref="AG223">IFERROR(INDEX(C221:C230, SMALL(IF(ISNUMBER(SEARCH("JV1",F221:F230)), ROW(F221:F230)-MIN(ROW(F221:F230))+1, ""), ROW() -220 )), "")</f>
        <v/>
      </c>
      <c r="AH223" s="13" t="str">
        <f t="array" ref="AH223">IFERROR(INDEX(D221:D230, SMALL(IF(ISNUMBER(SEARCH("JV1",F221:F230)), ROW(F221:F230)-MIN(ROW(F221:F230))+1, ""), ROW() -220 )), "")</f>
        <v/>
      </c>
      <c r="AI223" s="13" t="str">
        <f t="array" ref="AI223">IFERROR(INDEX(E221:E230, SMALL(IF(ISNUMBER(SEARCH("JV1",F221:F230)), ROW(F221:F230)-MIN(ROW(F221:F230))+1, ""), ROW() -220 )), "")</f>
        <v/>
      </c>
      <c r="AJ223" s="13" t="str">
        <f t="array" ref="AJ223">IFERROR(INDEX(B221:B230, SMALL(IF(ISNUMBER(SEARCH("JV2",F221:F230)), ROW(F221:F230)-MIN(ROW(F221:F230))+1, ""), ROW() -220 )), "")</f>
        <v/>
      </c>
      <c r="AK223" s="13" t="str">
        <f t="array" ref="AK223">IFERROR(INDEX(C221:C230, SMALL(IF(ISNUMBER(SEARCH("JV2",F221:F230)), ROW(F221:F230)-MIN(ROW(F221:F230))+1, ""), ROW() -220 )), "")</f>
        <v/>
      </c>
      <c r="AL223" s="13" t="str">
        <f t="array" ref="AL223">IFERROR(INDEX(D221:D230, SMALL(IF(ISNUMBER(SEARCH("JV2",F221:F230)), ROW(F221:F230)-MIN(ROW(F221:F230))+1, ""), ROW() -220 )), "")</f>
        <v/>
      </c>
      <c r="AM223" s="13" t="str">
        <f t="array" ref="AM223">IFERROR(INDEX(E221:E230, SMALL(IF(ISNUMBER(SEARCH("JV2",F221:F230)), ROW(F221:F230)-MIN(ROW(F221:F230))+1, ""), ROW() -220 )), "")</f>
        <v/>
      </c>
    </row>
    <row r="224" spans="2:39" s="13" customFormat="1" ht="15" customHeight="1">
      <c r="B224" s="21" t="s">
        <v>456</v>
      </c>
      <c r="C224" s="1"/>
      <c r="D224" s="22" t="s">
        <v>463</v>
      </c>
      <c r="E224" s="1" t="s">
        <v>464</v>
      </c>
      <c r="F224" s="23" t="s">
        <v>14</v>
      </c>
      <c r="G224" s="24"/>
      <c r="H224" s="25">
        <v>3742</v>
      </c>
      <c r="I224" s="24"/>
      <c r="J224" s="25" t="b">
        <v>0</v>
      </c>
      <c r="K224" s="19"/>
      <c r="L224" s="26"/>
      <c r="M224" s="27"/>
      <c r="AB224" s="13" t="str">
        <f t="array" ref="AB224">IFERROR(INDEX(B221:B230, SMALL(IF("V"=F221:F230, ROW(F221:F230)-MIN(ROW(F221:F230))+1, ""), ROW() -220 )), "")</f>
        <v>Siena Heights University</v>
      </c>
      <c r="AC224" s="13">
        <f t="array" ref="AC224">IFERROR(INDEX(C221:C230, SMALL(IF("V"=F221:F230, ROW(F221:F230)-MIN(ROW(F221:F230))+1, ""), ROW() -220 )), "")</f>
        <v>0</v>
      </c>
      <c r="AD224" s="13" t="str">
        <f t="array" ref="AD224">IFERROR(INDEX(D221:D230, SMALL(IF("V"=F221:F230, ROW(F221:F230)-MIN(ROW(F221:F230))+1, ""), ROW() -220 )), "")</f>
        <v>17-3177</v>
      </c>
      <c r="AE224" s="13" t="str">
        <f t="array" ref="AE224">IFERROR(INDEX(E221:E230, SMALL(IF("V"=F221:F230, ROW(F221:F230)-MIN(ROW(F221:F230))+1, ""), ROW() -220 )), "")</f>
        <v>Robert Burcar</v>
      </c>
      <c r="AF224" s="13" t="str">
        <f t="array" ref="AF224">IFERROR(INDEX(B221:B230, SMALL(IF(ISNUMBER(SEARCH("JV1",F221:F230)), ROW(F221:F230)-MIN(ROW(F221:F230))+1, ""), ROW() -220 )), "")</f>
        <v/>
      </c>
      <c r="AG224" s="13" t="str">
        <f t="array" ref="AG224">IFERROR(INDEX(C221:C230, SMALL(IF(ISNUMBER(SEARCH("JV1",F221:F230)), ROW(F221:F230)-MIN(ROW(F221:F230))+1, ""), ROW() -220 )), "")</f>
        <v/>
      </c>
      <c r="AH224" s="13" t="str">
        <f t="array" ref="AH224">IFERROR(INDEX(D221:D230, SMALL(IF(ISNUMBER(SEARCH("JV1",F221:F230)), ROW(F221:F230)-MIN(ROW(F221:F230))+1, ""), ROW() -220 )), "")</f>
        <v/>
      </c>
      <c r="AI224" s="13" t="str">
        <f t="array" ref="AI224">IFERROR(INDEX(E221:E230, SMALL(IF(ISNUMBER(SEARCH("JV1",F221:F230)), ROW(F221:F230)-MIN(ROW(F221:F230))+1, ""), ROW() -220 )), "")</f>
        <v/>
      </c>
      <c r="AJ224" s="13" t="str">
        <f t="array" ref="AJ224">IFERROR(INDEX(B221:B230, SMALL(IF(ISNUMBER(SEARCH("JV2",F221:F230)), ROW(F221:F230)-MIN(ROW(F221:F230))+1, ""), ROW() -220 )), "")</f>
        <v/>
      </c>
      <c r="AK224" s="13" t="str">
        <f t="array" ref="AK224">IFERROR(INDEX(C221:C230, SMALL(IF(ISNUMBER(SEARCH("JV2",F221:F230)), ROW(F221:F230)-MIN(ROW(F221:F230))+1, ""), ROW() -220 )), "")</f>
        <v/>
      </c>
      <c r="AL224" s="13" t="str">
        <f t="array" ref="AL224">IFERROR(INDEX(D221:D230, SMALL(IF(ISNUMBER(SEARCH("JV2",F221:F230)), ROW(F221:F230)-MIN(ROW(F221:F230))+1, ""), ROW() -220 )), "")</f>
        <v/>
      </c>
      <c r="AM224" s="13" t="str">
        <f t="array" ref="AM224">IFERROR(INDEX(E221:E230, SMALL(IF(ISNUMBER(SEARCH("JV2",F221:F230)), ROW(F221:F230)-MIN(ROW(F221:F230))+1, ""), ROW() -220 )), "")</f>
        <v/>
      </c>
    </row>
    <row r="225" spans="2:39" s="13" customFormat="1" ht="15" customHeight="1">
      <c r="B225" s="21" t="s">
        <v>456</v>
      </c>
      <c r="C225" s="1"/>
      <c r="D225" s="22" t="s">
        <v>465</v>
      </c>
      <c r="E225" s="1" t="s">
        <v>466</v>
      </c>
      <c r="F225" s="23" t="s">
        <v>30</v>
      </c>
      <c r="G225" s="24"/>
      <c r="H225" s="25">
        <v>3742</v>
      </c>
      <c r="I225" s="24"/>
      <c r="J225" s="25" t="b">
        <v>0</v>
      </c>
      <c r="K225" s="19"/>
      <c r="L225" s="26"/>
      <c r="M225" s="27"/>
      <c r="AB225" s="13" t="str">
        <f t="array" ref="AB225">IFERROR(INDEX(B221:B230, SMALL(IF("V"=F221:F230, ROW(F221:F230)-MIN(ROW(F221:F230))+1, ""), ROW() -220 )), "")</f>
        <v>Siena Heights University</v>
      </c>
      <c r="AC225" s="13">
        <f t="array" ref="AC225">IFERROR(INDEX(C221:C230, SMALL(IF("V"=F221:F230, ROW(F221:F230)-MIN(ROW(F221:F230))+1, ""), ROW() -220 )), "")</f>
        <v>0</v>
      </c>
      <c r="AD225" s="13" t="str">
        <f t="array" ref="AD225">IFERROR(INDEX(D221:D230, SMALL(IF("V"=F221:F230, ROW(F221:F230)-MIN(ROW(F221:F230))+1, ""), ROW() -220 )), "")</f>
        <v>8568-359138</v>
      </c>
      <c r="AE225" s="13" t="str">
        <f t="array" ref="AE225">IFERROR(INDEX(E221:E230, SMALL(IF("V"=F221:F230, ROW(F221:F230)-MIN(ROW(F221:F230))+1, ""), ROW() -220 )), "")</f>
        <v>Ryan Reid</v>
      </c>
      <c r="AF225" s="13" t="str">
        <f t="array" ref="AF225">IFERROR(INDEX(B221:B230, SMALL(IF(ISNUMBER(SEARCH("JV1",F221:F230)), ROW(F221:F230)-MIN(ROW(F221:F230))+1, ""), ROW() -220 )), "")</f>
        <v/>
      </c>
      <c r="AG225" s="13" t="str">
        <f t="array" ref="AG225">IFERROR(INDEX(C221:C230, SMALL(IF(ISNUMBER(SEARCH("JV1",F221:F230)), ROW(F221:F230)-MIN(ROW(F221:F230))+1, ""), ROW() -220 )), "")</f>
        <v/>
      </c>
      <c r="AH225" s="13" t="str">
        <f t="array" ref="AH225">IFERROR(INDEX(D221:D230, SMALL(IF(ISNUMBER(SEARCH("JV1",F221:F230)), ROW(F221:F230)-MIN(ROW(F221:F230))+1, ""), ROW() -220 )), "")</f>
        <v/>
      </c>
      <c r="AI225" s="13" t="str">
        <f t="array" ref="AI225">IFERROR(INDEX(E221:E230, SMALL(IF(ISNUMBER(SEARCH("JV1",F221:F230)), ROW(F221:F230)-MIN(ROW(F221:F230))+1, ""), ROW() -220 )), "")</f>
        <v/>
      </c>
      <c r="AJ225" s="13" t="str">
        <f t="array" ref="AJ225">IFERROR(INDEX(B221:B230, SMALL(IF(ISNUMBER(SEARCH("JV2",F221:F230)), ROW(F221:F230)-MIN(ROW(F221:F230))+1, ""), ROW() -220 )), "")</f>
        <v/>
      </c>
      <c r="AK225" s="13" t="str">
        <f t="array" ref="AK225">IFERROR(INDEX(C221:C230, SMALL(IF(ISNUMBER(SEARCH("JV2",F221:F230)), ROW(F221:F230)-MIN(ROW(F221:F230))+1, ""), ROW() -220 )), "")</f>
        <v/>
      </c>
      <c r="AL225" s="13" t="str">
        <f t="array" ref="AL225">IFERROR(INDEX(D221:D230, SMALL(IF(ISNUMBER(SEARCH("JV2",F221:F230)), ROW(F221:F230)-MIN(ROW(F221:F230))+1, ""), ROW() -220 )), "")</f>
        <v/>
      </c>
      <c r="AM225" s="13" t="str">
        <f t="array" ref="AM225">IFERROR(INDEX(E221:E230, SMALL(IF(ISNUMBER(SEARCH("JV2",F221:F230)), ROW(F221:F230)-MIN(ROW(F221:F230))+1, ""), ROW() -220 )), "")</f>
        <v/>
      </c>
    </row>
    <row r="226" spans="2:39" s="13" customFormat="1" ht="15" customHeight="1">
      <c r="B226" s="21" t="s">
        <v>456</v>
      </c>
      <c r="C226" s="1"/>
      <c r="D226" s="22" t="s">
        <v>467</v>
      </c>
      <c r="E226" s="1" t="s">
        <v>468</v>
      </c>
      <c r="F226" s="23" t="s">
        <v>14</v>
      </c>
      <c r="G226" s="24"/>
      <c r="H226" s="25">
        <v>3742</v>
      </c>
      <c r="I226" s="24"/>
      <c r="J226" s="25" t="b">
        <v>0</v>
      </c>
      <c r="K226" s="19"/>
      <c r="L226" s="26"/>
      <c r="M226" s="27"/>
      <c r="AB226" s="13" t="str">
        <f t="array" ref="AB226">IFERROR(INDEX(B221:B230, SMALL(IF("V"=F221:F230, ROW(F221:F230)-MIN(ROW(F221:F230))+1, ""), ROW() -220 )), "")</f>
        <v>Siena Heights University</v>
      </c>
      <c r="AC226" s="13">
        <f t="array" ref="AC226">IFERROR(INDEX(C221:C230, SMALL(IF("V"=F221:F230, ROW(F221:F230)-MIN(ROW(F221:F230))+1, ""), ROW() -220 )), "")</f>
        <v>0</v>
      </c>
      <c r="AD226" s="13" t="str">
        <f t="array" ref="AD226">IFERROR(INDEX(D221:D230, SMALL(IF("V"=F221:F230, ROW(F221:F230)-MIN(ROW(F221:F230))+1, ""), ROW() -220 )), "")</f>
        <v>11-94363</v>
      </c>
      <c r="AE226" s="13" t="str">
        <f t="array" ref="AE226">IFERROR(INDEX(E221:E230, SMALL(IF("V"=F221:F230, ROW(F221:F230)-MIN(ROW(F221:F230))+1, ""), ROW() -220 )), "")</f>
        <v>Samuel Scheuher</v>
      </c>
      <c r="AF226" s="13" t="str">
        <f t="array" ref="AF226">IFERROR(INDEX(B221:B230, SMALL(IF(ISNUMBER(SEARCH("JV1",F221:F230)), ROW(F221:F230)-MIN(ROW(F221:F230))+1, ""), ROW() -220 )), "")</f>
        <v/>
      </c>
      <c r="AG226" s="13" t="str">
        <f t="array" ref="AG226">IFERROR(INDEX(C221:C230, SMALL(IF(ISNUMBER(SEARCH("JV1",F221:F230)), ROW(F221:F230)-MIN(ROW(F221:F230))+1, ""), ROW() -220 )), "")</f>
        <v/>
      </c>
      <c r="AH226" s="13" t="str">
        <f t="array" ref="AH226">IFERROR(INDEX(D221:D230, SMALL(IF(ISNUMBER(SEARCH("JV1",F221:F230)), ROW(F221:F230)-MIN(ROW(F221:F230))+1, ""), ROW() -220 )), "")</f>
        <v/>
      </c>
      <c r="AI226" s="13" t="str">
        <f t="array" ref="AI226">IFERROR(INDEX(E221:E230, SMALL(IF(ISNUMBER(SEARCH("JV1",F221:F230)), ROW(F221:F230)-MIN(ROW(F221:F230))+1, ""), ROW() -220 )), "")</f>
        <v/>
      </c>
      <c r="AJ226" s="13" t="str">
        <f t="array" ref="AJ226">IFERROR(INDEX(B221:B230, SMALL(IF(ISNUMBER(SEARCH("JV2",F221:F230)), ROW(F221:F230)-MIN(ROW(F221:F230))+1, ""), ROW() -220 )), "")</f>
        <v/>
      </c>
      <c r="AK226" s="13" t="str">
        <f t="array" ref="AK226">IFERROR(INDEX(C221:C230, SMALL(IF(ISNUMBER(SEARCH("JV2",F221:F230)), ROW(F221:F230)-MIN(ROW(F221:F230))+1, ""), ROW() -220 )), "")</f>
        <v/>
      </c>
      <c r="AL226" s="13" t="str">
        <f t="array" ref="AL226">IFERROR(INDEX(D221:D230, SMALL(IF(ISNUMBER(SEARCH("JV2",F221:F230)), ROW(F221:F230)-MIN(ROW(F221:F230))+1, ""), ROW() -220 )), "")</f>
        <v/>
      </c>
      <c r="AM226" s="13" t="str">
        <f t="array" ref="AM226">IFERROR(INDEX(E221:E230, SMALL(IF(ISNUMBER(SEARCH("JV2",F221:F230)), ROW(F221:F230)-MIN(ROW(F221:F230))+1, ""), ROW() -220 )), "")</f>
        <v/>
      </c>
    </row>
    <row r="227" spans="2:39" s="13" customFormat="1" ht="15" customHeight="1">
      <c r="B227" s="21" t="s">
        <v>456</v>
      </c>
      <c r="C227" s="1"/>
      <c r="D227" s="22" t="s">
        <v>469</v>
      </c>
      <c r="E227" s="1" t="s">
        <v>470</v>
      </c>
      <c r="F227" s="23" t="s">
        <v>14</v>
      </c>
      <c r="G227" s="24"/>
      <c r="H227" s="25">
        <v>3742</v>
      </c>
      <c r="I227" s="24"/>
      <c r="J227" s="25" t="b">
        <v>0</v>
      </c>
      <c r="K227" s="19"/>
      <c r="L227" s="26"/>
      <c r="M227" s="27"/>
      <c r="AB227" s="13" t="str">
        <f t="array" ref="AB227">IFERROR(INDEX(B221:B230, SMALL(IF("V"=F221:F230, ROW(F221:F230)-MIN(ROW(F221:F230))+1, ""), ROW() -220 )), "")</f>
        <v>Siena Heights University</v>
      </c>
      <c r="AC227" s="13">
        <f t="array" ref="AC227">IFERROR(INDEX(C221:C230, SMALL(IF("V"=F221:F230, ROW(F221:F230)-MIN(ROW(F221:F230))+1, ""), ROW() -220 )), "")</f>
        <v>0</v>
      </c>
      <c r="AD227" s="13" t="str">
        <f t="array" ref="AD227">IFERROR(INDEX(D221:D230, SMALL(IF("V"=F221:F230, ROW(F221:F230)-MIN(ROW(F221:F230))+1, ""), ROW() -220 )), "")</f>
        <v>11-251803</v>
      </c>
      <c r="AE227" s="13" t="str">
        <f t="array" ref="AE227">IFERROR(INDEX(E221:E230, SMALL(IF("V"=F221:F230, ROW(F221:F230)-MIN(ROW(F221:F230))+1, ""), ROW() -220 )), "")</f>
        <v>Sean Fitzgibbon</v>
      </c>
      <c r="AF227" s="13" t="str">
        <f t="array" ref="AF227">IFERROR(INDEX(B221:B230, SMALL(IF(ISNUMBER(SEARCH("JV1",F221:F230)), ROW(F221:F230)-MIN(ROW(F221:F230))+1, ""), ROW() -220 )), "")</f>
        <v/>
      </c>
      <c r="AG227" s="13" t="str">
        <f t="array" ref="AG227">IFERROR(INDEX(C221:C230, SMALL(IF(ISNUMBER(SEARCH("JV1",F221:F230)), ROW(F221:F230)-MIN(ROW(F221:F230))+1, ""), ROW() -220 )), "")</f>
        <v/>
      </c>
      <c r="AH227" s="13" t="str">
        <f t="array" ref="AH227">IFERROR(INDEX(D221:D230, SMALL(IF(ISNUMBER(SEARCH("JV1",F221:F230)), ROW(F221:F230)-MIN(ROW(F221:F230))+1, ""), ROW() -220 )), "")</f>
        <v/>
      </c>
      <c r="AI227" s="13" t="str">
        <f t="array" ref="AI227">IFERROR(INDEX(E221:E230, SMALL(IF(ISNUMBER(SEARCH("JV1",F221:F230)), ROW(F221:F230)-MIN(ROW(F221:F230))+1, ""), ROW() -220 )), "")</f>
        <v/>
      </c>
      <c r="AJ227" s="13" t="str">
        <f t="array" ref="AJ227">IFERROR(INDEX(B221:B230, SMALL(IF(ISNUMBER(SEARCH("JV2",F221:F230)), ROW(F221:F230)-MIN(ROW(F221:F230))+1, ""), ROW() -220 )), "")</f>
        <v/>
      </c>
      <c r="AK227" s="13" t="str">
        <f t="array" ref="AK227">IFERROR(INDEX(C221:C230, SMALL(IF(ISNUMBER(SEARCH("JV2",F221:F230)), ROW(F221:F230)-MIN(ROW(F221:F230))+1, ""), ROW() -220 )), "")</f>
        <v/>
      </c>
      <c r="AL227" s="13" t="str">
        <f t="array" ref="AL227">IFERROR(INDEX(D221:D230, SMALL(IF(ISNUMBER(SEARCH("JV2",F221:F230)), ROW(F221:F230)-MIN(ROW(F221:F230))+1, ""), ROW() -220 )), "")</f>
        <v/>
      </c>
      <c r="AM227" s="13" t="str">
        <f t="array" ref="AM227">IFERROR(INDEX(E221:E230, SMALL(IF(ISNUMBER(SEARCH("JV2",F221:F230)), ROW(F221:F230)-MIN(ROW(F221:F230))+1, ""), ROW() -220 )), "")</f>
        <v/>
      </c>
    </row>
    <row r="228" spans="2:39" s="13" customFormat="1" ht="15" customHeight="1">
      <c r="B228" s="21" t="s">
        <v>456</v>
      </c>
      <c r="C228" s="1"/>
      <c r="D228" s="22" t="s">
        <v>471</v>
      </c>
      <c r="E228" s="1" t="s">
        <v>472</v>
      </c>
      <c r="F228" s="23" t="s">
        <v>14</v>
      </c>
      <c r="G228" s="24"/>
      <c r="H228" s="25">
        <v>3742</v>
      </c>
      <c r="I228" s="24"/>
      <c r="J228" s="25" t="b">
        <v>0</v>
      </c>
      <c r="K228" s="19"/>
      <c r="L228" s="26"/>
      <c r="M228" s="27"/>
      <c r="AB228" s="13" t="str">
        <f t="array" ref="AB228">IFERROR(INDEX(B221:B230, SMALL(IF("V"=F221:F230, ROW(F221:F230)-MIN(ROW(F221:F230))+1, ""), ROW() -220 )), "")</f>
        <v/>
      </c>
      <c r="AC228" s="13" t="str">
        <f t="array" ref="AC228">IFERROR(INDEX(C221:C230, SMALL(IF("V"=F221:F230, ROW(F221:F230)-MIN(ROW(F221:F230))+1, ""), ROW() -220 )), "")</f>
        <v/>
      </c>
      <c r="AD228" s="13" t="str">
        <f t="array" ref="AD228">IFERROR(INDEX(D221:D230, SMALL(IF("V"=F221:F230, ROW(F221:F230)-MIN(ROW(F221:F230))+1, ""), ROW() -220 )), "")</f>
        <v/>
      </c>
      <c r="AE228" s="13" t="str">
        <f t="array" ref="AE228">IFERROR(INDEX(E221:E230, SMALL(IF("V"=F221:F230, ROW(F221:F230)-MIN(ROW(F221:F230))+1, ""), ROW() -220 )), "")</f>
        <v/>
      </c>
      <c r="AF228" s="13" t="str">
        <f t="array" ref="AF228">IFERROR(INDEX(B221:B230, SMALL(IF(ISNUMBER(SEARCH("JV1",F221:F230)), ROW(F221:F230)-MIN(ROW(F221:F230))+1, ""), ROW() -220 )), "")</f>
        <v/>
      </c>
      <c r="AG228" s="13" t="str">
        <f t="array" ref="AG228">IFERROR(INDEX(C221:C230, SMALL(IF(ISNUMBER(SEARCH("JV1",F221:F230)), ROW(F221:F230)-MIN(ROW(F221:F230))+1, ""), ROW() -220 )), "")</f>
        <v/>
      </c>
      <c r="AH228" s="13" t="str">
        <f t="array" ref="AH228">IFERROR(INDEX(D221:D230, SMALL(IF(ISNUMBER(SEARCH("JV1",F221:F230)), ROW(F221:F230)-MIN(ROW(F221:F230))+1, ""), ROW() -220 )), "")</f>
        <v/>
      </c>
      <c r="AI228" s="13" t="str">
        <f t="array" ref="AI228">IFERROR(INDEX(E221:E230, SMALL(IF(ISNUMBER(SEARCH("JV1",F221:F230)), ROW(F221:F230)-MIN(ROW(F221:F230))+1, ""), ROW() -220 )), "")</f>
        <v/>
      </c>
      <c r="AJ228" s="13" t="str">
        <f t="array" ref="AJ228">IFERROR(INDEX(B221:B230, SMALL(IF(ISNUMBER(SEARCH("JV2",F221:F230)), ROW(F221:F230)-MIN(ROW(F221:F230))+1, ""), ROW() -220 )), "")</f>
        <v/>
      </c>
      <c r="AK228" s="13" t="str">
        <f t="array" ref="AK228">IFERROR(INDEX(C221:C230, SMALL(IF(ISNUMBER(SEARCH("JV2",F221:F230)), ROW(F221:F230)-MIN(ROW(F221:F230))+1, ""), ROW() -220 )), "")</f>
        <v/>
      </c>
      <c r="AL228" s="13" t="str">
        <f t="array" ref="AL228">IFERROR(INDEX(D221:D230, SMALL(IF(ISNUMBER(SEARCH("JV2",F221:F230)), ROW(F221:F230)-MIN(ROW(F221:F230))+1, ""), ROW() -220 )), "")</f>
        <v/>
      </c>
      <c r="AM228" s="13" t="str">
        <f t="array" ref="AM228">IFERROR(INDEX(E221:E230, SMALL(IF(ISNUMBER(SEARCH("JV2",F221:F230)), ROW(F221:F230)-MIN(ROW(F221:F230))+1, ""), ROW() -220 )), "")</f>
        <v/>
      </c>
    </row>
    <row r="229" spans="2:39" s="13" customFormat="1" ht="15" customHeight="1">
      <c r="B229" s="21" t="s">
        <v>456</v>
      </c>
      <c r="C229" s="1"/>
      <c r="D229" s="22" t="s">
        <v>473</v>
      </c>
      <c r="E229" s="1" t="s">
        <v>474</v>
      </c>
      <c r="F229" s="23" t="s">
        <v>14</v>
      </c>
      <c r="G229" s="24"/>
      <c r="H229" s="25">
        <v>3742</v>
      </c>
      <c r="I229" s="24"/>
      <c r="J229" s="25" t="b">
        <v>0</v>
      </c>
      <c r="K229" s="19"/>
      <c r="L229" s="26"/>
      <c r="M229" s="27"/>
    </row>
    <row r="230" spans="2:39" s="13" customFormat="1" ht="15" customHeight="1">
      <c r="B230" s="21" t="s">
        <v>456</v>
      </c>
      <c r="C230" s="1"/>
      <c r="D230" s="22" t="s">
        <v>475</v>
      </c>
      <c r="E230" s="1" t="s">
        <v>476</v>
      </c>
      <c r="F230" s="23" t="s">
        <v>30</v>
      </c>
      <c r="G230" s="24"/>
      <c r="H230" s="25">
        <v>3742</v>
      </c>
      <c r="I230" s="24"/>
      <c r="J230" s="25" t="b">
        <v>0</v>
      </c>
      <c r="K230" s="19"/>
      <c r="L230" s="26"/>
      <c r="M230" s="27"/>
    </row>
    <row r="231" spans="2:39" s="13" customFormat="1" ht="15" customHeight="1">
      <c r="B231" s="21" t="s">
        <v>477</v>
      </c>
      <c r="C231" s="1"/>
      <c r="D231" s="22" t="s">
        <v>478</v>
      </c>
      <c r="E231" s="1" t="s">
        <v>479</v>
      </c>
      <c r="F231" s="23" t="s">
        <v>14</v>
      </c>
      <c r="G231" s="24"/>
      <c r="H231" s="25">
        <v>4462</v>
      </c>
      <c r="I231" s="24"/>
      <c r="J231" s="25" t="b">
        <v>0</v>
      </c>
      <c r="K231" s="19"/>
      <c r="L231" s="26"/>
      <c r="M231" s="27"/>
      <c r="AB231" s="13" t="str">
        <f t="array" ref="AB231">IFERROR(INDEX(B231:B241, SMALL(IF("V"=F231:F241, ROW(F231:F241)-MIN(ROW(F231:F241))+1, ""), ROW() -230 )), "")</f>
        <v>Southeastern Illinois College</v>
      </c>
      <c r="AC231" s="13">
        <f t="array" ref="AC231">IFERROR(INDEX(C231:C241, SMALL(IF("V"=F231:F241, ROW(F231:F241)-MIN(ROW(F231:F241))+1, ""), ROW() -230 )), "")</f>
        <v>0</v>
      </c>
      <c r="AD231" s="13" t="str">
        <f t="array" ref="AD231">IFERROR(INDEX(D231:D241, SMALL(IF("V"=F231:F241, ROW(F231:F241)-MIN(ROW(F231:F241))+1, ""), ROW() -230 )), "")</f>
        <v>11-292306</v>
      </c>
      <c r="AE231" s="13" t="str">
        <f t="array" ref="AE231">IFERROR(INDEX(E231:E241, SMALL(IF("V"=F231:F241, ROW(F231:F241)-MIN(ROW(F231:F241))+1, ""), ROW() -230 )), "")</f>
        <v>Aden Hopkins</v>
      </c>
      <c r="AF231" s="13" t="str">
        <f t="array" ref="AF231">IFERROR(INDEX(B231:B241, SMALL(IF(ISNUMBER(SEARCH("JV1",F231:F241)), ROW(F231:F241)-MIN(ROW(F231:F241))+1, ""), ROW() -230 )), "")</f>
        <v/>
      </c>
      <c r="AG231" s="13" t="str">
        <f t="array" ref="AG231">IFERROR(INDEX(C231:C241, SMALL(IF(ISNUMBER(SEARCH("JV1",F231:F241)), ROW(F231:F241)-MIN(ROW(F231:F241))+1, ""), ROW() -230 )), "")</f>
        <v/>
      </c>
      <c r="AH231" s="13" t="str">
        <f t="array" ref="AH231">IFERROR(INDEX(D231:D241, SMALL(IF(ISNUMBER(SEARCH("JV1",F231:F241)), ROW(F231:F241)-MIN(ROW(F231:F241))+1, ""), ROW() -230 )), "")</f>
        <v/>
      </c>
      <c r="AI231" s="13" t="str">
        <f t="array" ref="AI231">IFERROR(INDEX(E231:E241, SMALL(IF(ISNUMBER(SEARCH("JV1",F231:F241)), ROW(F231:F241)-MIN(ROW(F231:F241))+1, ""), ROW() -230 )), "")</f>
        <v/>
      </c>
      <c r="AJ231" s="13" t="str">
        <f t="array" ref="AJ231">IFERROR(INDEX(B231:B241, SMALL(IF(ISNUMBER(SEARCH("JV2",F231:F241)), ROW(F231:F241)-MIN(ROW(F231:F241))+1, ""), ROW() -230 )), "")</f>
        <v/>
      </c>
      <c r="AK231" s="13" t="str">
        <f t="array" ref="AK231">IFERROR(INDEX(C231:C241, SMALL(IF(ISNUMBER(SEARCH("JV2",F231:F241)), ROW(F231:F241)-MIN(ROW(F231:F241))+1, ""), ROW() -230 )), "")</f>
        <v/>
      </c>
      <c r="AL231" s="13" t="str">
        <f t="array" ref="AL231">IFERROR(INDEX(D231:D241, SMALL(IF(ISNUMBER(SEARCH("JV2",F231:F241)), ROW(F231:F241)-MIN(ROW(F231:F241))+1, ""), ROW() -230 )), "")</f>
        <v/>
      </c>
      <c r="AM231" s="13" t="str">
        <f t="array" ref="AM231">IFERROR(INDEX(E231:E241, SMALL(IF(ISNUMBER(SEARCH("JV2",F231:F241)), ROW(F231:F241)-MIN(ROW(F231:F241))+1, ""), ROW() -230 )), "")</f>
        <v/>
      </c>
    </row>
    <row r="232" spans="2:39" s="13" customFormat="1" ht="15" customHeight="1">
      <c r="B232" s="21" t="s">
        <v>477</v>
      </c>
      <c r="C232" s="1"/>
      <c r="D232" s="22" t="s">
        <v>480</v>
      </c>
      <c r="E232" s="1" t="s">
        <v>481</v>
      </c>
      <c r="F232" s="23" t="s">
        <v>14</v>
      </c>
      <c r="G232" s="24"/>
      <c r="H232" s="25">
        <v>4462</v>
      </c>
      <c r="I232" s="24"/>
      <c r="J232" s="25" t="b">
        <v>0</v>
      </c>
      <c r="K232" s="19"/>
      <c r="L232" s="26"/>
      <c r="M232" s="27"/>
      <c r="AB232" s="13" t="str">
        <f t="array" ref="AB232">IFERROR(INDEX(B231:B241, SMALL(IF("V"=F231:F241, ROW(F231:F241)-MIN(ROW(F231:F241))+1, ""), ROW() -230 )), "")</f>
        <v>Southeastern Illinois College</v>
      </c>
      <c r="AC232" s="13">
        <f t="array" ref="AC232">IFERROR(INDEX(C231:C241, SMALL(IF("V"=F231:F241, ROW(F231:F241)-MIN(ROW(F231:F241))+1, ""), ROW() -230 )), "")</f>
        <v>0</v>
      </c>
      <c r="AD232" s="13" t="str">
        <f t="array" ref="AD232">IFERROR(INDEX(D231:D241, SMALL(IF("V"=F231:F241, ROW(F231:F241)-MIN(ROW(F231:F241))+1, ""), ROW() -230 )), "")</f>
        <v>5738-295</v>
      </c>
      <c r="AE232" s="13" t="str">
        <f t="array" ref="AE232">IFERROR(INDEX(E231:E241, SMALL(IF("V"=F231:F241, ROW(F231:F241)-MIN(ROW(F231:F241))+1, ""), ROW() -230 )), "")</f>
        <v>Brynden Stiles</v>
      </c>
      <c r="AF232" s="13" t="str">
        <f t="array" ref="AF232">IFERROR(INDEX(B231:B241, SMALL(IF(ISNUMBER(SEARCH("JV1",F231:F241)), ROW(F231:F241)-MIN(ROW(F231:F241))+1, ""), ROW() -230 )), "")</f>
        <v/>
      </c>
      <c r="AG232" s="13" t="str">
        <f t="array" ref="AG232">IFERROR(INDEX(C231:C241, SMALL(IF(ISNUMBER(SEARCH("JV1",F231:F241)), ROW(F231:F241)-MIN(ROW(F231:F241))+1, ""), ROW() -230 )), "")</f>
        <v/>
      </c>
      <c r="AH232" s="13" t="str">
        <f t="array" ref="AH232">IFERROR(INDEX(D231:D241, SMALL(IF(ISNUMBER(SEARCH("JV1",F231:F241)), ROW(F231:F241)-MIN(ROW(F231:F241))+1, ""), ROW() -230 )), "")</f>
        <v/>
      </c>
      <c r="AI232" s="13" t="str">
        <f t="array" ref="AI232">IFERROR(INDEX(E231:E241, SMALL(IF(ISNUMBER(SEARCH("JV1",F231:F241)), ROW(F231:F241)-MIN(ROW(F231:F241))+1, ""), ROW() -230 )), "")</f>
        <v/>
      </c>
      <c r="AJ232" s="13" t="str">
        <f t="array" ref="AJ232">IFERROR(INDEX(B231:B241, SMALL(IF(ISNUMBER(SEARCH("JV2",F231:F241)), ROW(F231:F241)-MIN(ROW(F231:F241))+1, ""), ROW() -230 )), "")</f>
        <v/>
      </c>
      <c r="AK232" s="13" t="str">
        <f t="array" ref="AK232">IFERROR(INDEX(C231:C241, SMALL(IF(ISNUMBER(SEARCH("JV2",F231:F241)), ROW(F231:F241)-MIN(ROW(F231:F241))+1, ""), ROW() -230 )), "")</f>
        <v/>
      </c>
      <c r="AL232" s="13" t="str">
        <f t="array" ref="AL232">IFERROR(INDEX(D231:D241, SMALL(IF(ISNUMBER(SEARCH("JV2",F231:F241)), ROW(F231:F241)-MIN(ROW(F231:F241))+1, ""), ROW() -230 )), "")</f>
        <v/>
      </c>
      <c r="AM232" s="13" t="str">
        <f t="array" ref="AM232">IFERROR(INDEX(E231:E241, SMALL(IF(ISNUMBER(SEARCH("JV2",F231:F241)), ROW(F231:F241)-MIN(ROW(F231:F241))+1, ""), ROW() -230 )), "")</f>
        <v/>
      </c>
    </row>
    <row r="233" spans="2:39" s="13" customFormat="1" ht="15" customHeight="1">
      <c r="B233" s="21" t="s">
        <v>477</v>
      </c>
      <c r="C233" s="1"/>
      <c r="D233" s="22" t="s">
        <v>482</v>
      </c>
      <c r="E233" s="1" t="s">
        <v>483</v>
      </c>
      <c r="F233" s="23" t="s">
        <v>14</v>
      </c>
      <c r="G233" s="24"/>
      <c r="H233" s="25">
        <v>4462</v>
      </c>
      <c r="I233" s="24"/>
      <c r="J233" s="25" t="b">
        <v>0</v>
      </c>
      <c r="K233" s="19"/>
      <c r="L233" s="26"/>
      <c r="M233" s="27"/>
      <c r="AB233" s="13" t="str">
        <f t="array" ref="AB233">IFERROR(INDEX(B231:B241, SMALL(IF("V"=F231:F241, ROW(F231:F241)-MIN(ROW(F231:F241))+1, ""), ROW() -230 )), "")</f>
        <v>Southeastern Illinois College</v>
      </c>
      <c r="AC233" s="13">
        <f t="array" ref="AC233">IFERROR(INDEX(C231:C241, SMALL(IF("V"=F231:F241, ROW(F231:F241)-MIN(ROW(F231:F241))+1, ""), ROW() -230 )), "")</f>
        <v>0</v>
      </c>
      <c r="AD233" s="13" t="str">
        <f t="array" ref="AD233">IFERROR(INDEX(D231:D241, SMALL(IF("V"=F231:F241, ROW(F231:F241)-MIN(ROW(F231:F241))+1, ""), ROW() -230 )), "")</f>
        <v>21-10098</v>
      </c>
      <c r="AE233" s="13" t="str">
        <f t="array" ref="AE233">IFERROR(INDEX(E231:E241, SMALL(IF("V"=F231:F241, ROW(F231:F241)-MIN(ROW(F231:F241))+1, ""), ROW() -230 )), "")</f>
        <v>Cole McDannel</v>
      </c>
      <c r="AF233" s="13" t="str">
        <f t="array" ref="AF233">IFERROR(INDEX(B231:B241, SMALL(IF(ISNUMBER(SEARCH("JV1",F231:F241)), ROW(F231:F241)-MIN(ROW(F231:F241))+1, ""), ROW() -230 )), "")</f>
        <v/>
      </c>
      <c r="AG233" s="13" t="str">
        <f t="array" ref="AG233">IFERROR(INDEX(C231:C241, SMALL(IF(ISNUMBER(SEARCH("JV1",F231:F241)), ROW(F231:F241)-MIN(ROW(F231:F241))+1, ""), ROW() -230 )), "")</f>
        <v/>
      </c>
      <c r="AH233" s="13" t="str">
        <f t="array" ref="AH233">IFERROR(INDEX(D231:D241, SMALL(IF(ISNUMBER(SEARCH("JV1",F231:F241)), ROW(F231:F241)-MIN(ROW(F231:F241))+1, ""), ROW() -230 )), "")</f>
        <v/>
      </c>
      <c r="AI233" s="13" t="str">
        <f t="array" ref="AI233">IFERROR(INDEX(E231:E241, SMALL(IF(ISNUMBER(SEARCH("JV1",F231:F241)), ROW(F231:F241)-MIN(ROW(F231:F241))+1, ""), ROW() -230 )), "")</f>
        <v/>
      </c>
      <c r="AJ233" s="13" t="str">
        <f t="array" ref="AJ233">IFERROR(INDEX(B231:B241, SMALL(IF(ISNUMBER(SEARCH("JV2",F231:F241)), ROW(F231:F241)-MIN(ROW(F231:F241))+1, ""), ROW() -230 )), "")</f>
        <v/>
      </c>
      <c r="AK233" s="13" t="str">
        <f t="array" ref="AK233">IFERROR(INDEX(C231:C241, SMALL(IF(ISNUMBER(SEARCH("JV2",F231:F241)), ROW(F231:F241)-MIN(ROW(F231:F241))+1, ""), ROW() -230 )), "")</f>
        <v/>
      </c>
      <c r="AL233" s="13" t="str">
        <f t="array" ref="AL233">IFERROR(INDEX(D231:D241, SMALL(IF(ISNUMBER(SEARCH("JV2",F231:F241)), ROW(F231:F241)-MIN(ROW(F231:F241))+1, ""), ROW() -230 )), "")</f>
        <v/>
      </c>
      <c r="AM233" s="13" t="str">
        <f t="array" ref="AM233">IFERROR(INDEX(E231:E241, SMALL(IF(ISNUMBER(SEARCH("JV2",F231:F241)), ROW(F231:F241)-MIN(ROW(F231:F241))+1, ""), ROW() -230 )), "")</f>
        <v/>
      </c>
    </row>
    <row r="234" spans="2:39" s="13" customFormat="1" ht="15" customHeight="1">
      <c r="B234" s="21" t="s">
        <v>477</v>
      </c>
      <c r="C234" s="1"/>
      <c r="D234" s="22" t="s">
        <v>484</v>
      </c>
      <c r="E234" s="1" t="s">
        <v>485</v>
      </c>
      <c r="F234" s="23" t="s">
        <v>30</v>
      </c>
      <c r="G234" s="24"/>
      <c r="H234" s="25">
        <v>4462</v>
      </c>
      <c r="I234" s="24"/>
      <c r="J234" s="25" t="b">
        <v>0</v>
      </c>
      <c r="K234" s="19"/>
      <c r="L234" s="26"/>
      <c r="M234" s="27"/>
      <c r="AB234" s="13" t="str">
        <f t="array" ref="AB234">IFERROR(INDEX(B231:B241, SMALL(IF("V"=F231:F241, ROW(F231:F241)-MIN(ROW(F231:F241))+1, ""), ROW() -230 )), "")</f>
        <v>Southeastern Illinois College</v>
      </c>
      <c r="AC234" s="13">
        <f t="array" ref="AC234">IFERROR(INDEX(C231:C241, SMALL(IF("V"=F231:F241, ROW(F231:F241)-MIN(ROW(F231:F241))+1, ""), ROW() -230 )), "")</f>
        <v>0</v>
      </c>
      <c r="AD234" s="13" t="str">
        <f t="array" ref="AD234">IFERROR(INDEX(D231:D241, SMALL(IF("V"=F231:F241, ROW(F231:F241)-MIN(ROW(F231:F241))+1, ""), ROW() -230 )), "")</f>
        <v>6124-1515</v>
      </c>
      <c r="AE234" s="13" t="str">
        <f t="array" ref="AE234">IFERROR(INDEX(E231:E241, SMALL(IF("V"=F231:F241, ROW(F231:F241)-MIN(ROW(F231:F241))+1, ""), ROW() -230 )), "")</f>
        <v>Hunter Jones</v>
      </c>
      <c r="AF234" s="13" t="str">
        <f t="array" ref="AF234">IFERROR(INDEX(B231:B241, SMALL(IF(ISNUMBER(SEARCH("JV1",F231:F241)), ROW(F231:F241)-MIN(ROW(F231:F241))+1, ""), ROW() -230 )), "")</f>
        <v/>
      </c>
      <c r="AG234" s="13" t="str">
        <f t="array" ref="AG234">IFERROR(INDEX(C231:C241, SMALL(IF(ISNUMBER(SEARCH("JV1",F231:F241)), ROW(F231:F241)-MIN(ROW(F231:F241))+1, ""), ROW() -230 )), "")</f>
        <v/>
      </c>
      <c r="AH234" s="13" t="str">
        <f t="array" ref="AH234">IFERROR(INDEX(D231:D241, SMALL(IF(ISNUMBER(SEARCH("JV1",F231:F241)), ROW(F231:F241)-MIN(ROW(F231:F241))+1, ""), ROW() -230 )), "")</f>
        <v/>
      </c>
      <c r="AI234" s="13" t="str">
        <f t="array" ref="AI234">IFERROR(INDEX(E231:E241, SMALL(IF(ISNUMBER(SEARCH("JV1",F231:F241)), ROW(F231:F241)-MIN(ROW(F231:F241))+1, ""), ROW() -230 )), "")</f>
        <v/>
      </c>
      <c r="AJ234" s="13" t="str">
        <f t="array" ref="AJ234">IFERROR(INDEX(B231:B241, SMALL(IF(ISNUMBER(SEARCH("JV2",F231:F241)), ROW(F231:F241)-MIN(ROW(F231:F241))+1, ""), ROW() -230 )), "")</f>
        <v/>
      </c>
      <c r="AK234" s="13" t="str">
        <f t="array" ref="AK234">IFERROR(INDEX(C231:C241, SMALL(IF(ISNUMBER(SEARCH("JV2",F231:F241)), ROW(F231:F241)-MIN(ROW(F231:F241))+1, ""), ROW() -230 )), "")</f>
        <v/>
      </c>
      <c r="AL234" s="13" t="str">
        <f t="array" ref="AL234">IFERROR(INDEX(D231:D241, SMALL(IF(ISNUMBER(SEARCH("JV2",F231:F241)), ROW(F231:F241)-MIN(ROW(F231:F241))+1, ""), ROW() -230 )), "")</f>
        <v/>
      </c>
      <c r="AM234" s="13" t="str">
        <f t="array" ref="AM234">IFERROR(INDEX(E231:E241, SMALL(IF(ISNUMBER(SEARCH("JV2",F231:F241)), ROW(F231:F241)-MIN(ROW(F231:F241))+1, ""), ROW() -230 )), "")</f>
        <v/>
      </c>
    </row>
    <row r="235" spans="2:39" s="13" customFormat="1" ht="15" customHeight="1">
      <c r="B235" s="21" t="s">
        <v>477</v>
      </c>
      <c r="C235" s="1"/>
      <c r="D235" s="22" t="s">
        <v>486</v>
      </c>
      <c r="E235" s="1" t="s">
        <v>487</v>
      </c>
      <c r="F235" s="23" t="s">
        <v>14</v>
      </c>
      <c r="G235" s="24"/>
      <c r="H235" s="25">
        <v>4462</v>
      </c>
      <c r="I235" s="24"/>
      <c r="J235" s="25" t="b">
        <v>0</v>
      </c>
      <c r="K235" s="19"/>
      <c r="L235" s="26"/>
      <c r="M235" s="27"/>
      <c r="AB235" s="13" t="str">
        <f t="array" ref="AB235">IFERROR(INDEX(B231:B241, SMALL(IF("V"=F231:F241, ROW(F231:F241)-MIN(ROW(F231:F241))+1, ""), ROW() -230 )), "")</f>
        <v>Southeastern Illinois College</v>
      </c>
      <c r="AC235" s="13">
        <f t="array" ref="AC235">IFERROR(INDEX(C231:C241, SMALL(IF("V"=F231:F241, ROW(F231:F241)-MIN(ROW(F231:F241))+1, ""), ROW() -230 )), "")</f>
        <v>0</v>
      </c>
      <c r="AD235" s="13" t="str">
        <f t="array" ref="AD235">IFERROR(INDEX(D231:D241, SMALL(IF("V"=F231:F241, ROW(F231:F241)-MIN(ROW(F231:F241))+1, ""), ROW() -230 )), "")</f>
        <v>17-96552</v>
      </c>
      <c r="AE235" s="13" t="str">
        <f t="array" ref="AE235">IFERROR(INDEX(E231:E241, SMALL(IF("V"=F231:F241, ROW(F231:F241)-MIN(ROW(F231:F241))+1, ""), ROW() -230 )), "")</f>
        <v>Izayah Thurman</v>
      </c>
      <c r="AF235" s="13" t="str">
        <f t="array" ref="AF235">IFERROR(INDEX(B231:B241, SMALL(IF(ISNUMBER(SEARCH("JV1",F231:F241)), ROW(F231:F241)-MIN(ROW(F231:F241))+1, ""), ROW() -230 )), "")</f>
        <v/>
      </c>
      <c r="AG235" s="13" t="str">
        <f t="array" ref="AG235">IFERROR(INDEX(C231:C241, SMALL(IF(ISNUMBER(SEARCH("JV1",F231:F241)), ROW(F231:F241)-MIN(ROW(F231:F241))+1, ""), ROW() -230 )), "")</f>
        <v/>
      </c>
      <c r="AH235" s="13" t="str">
        <f t="array" ref="AH235">IFERROR(INDEX(D231:D241, SMALL(IF(ISNUMBER(SEARCH("JV1",F231:F241)), ROW(F231:F241)-MIN(ROW(F231:F241))+1, ""), ROW() -230 )), "")</f>
        <v/>
      </c>
      <c r="AI235" s="13" t="str">
        <f t="array" ref="AI235">IFERROR(INDEX(E231:E241, SMALL(IF(ISNUMBER(SEARCH("JV1",F231:F241)), ROW(F231:F241)-MIN(ROW(F231:F241))+1, ""), ROW() -230 )), "")</f>
        <v/>
      </c>
      <c r="AJ235" s="13" t="str">
        <f t="array" ref="AJ235">IFERROR(INDEX(B231:B241, SMALL(IF(ISNUMBER(SEARCH("JV2",F231:F241)), ROW(F231:F241)-MIN(ROW(F231:F241))+1, ""), ROW() -230 )), "")</f>
        <v/>
      </c>
      <c r="AK235" s="13" t="str">
        <f t="array" ref="AK235">IFERROR(INDEX(C231:C241, SMALL(IF(ISNUMBER(SEARCH("JV2",F231:F241)), ROW(F231:F241)-MIN(ROW(F231:F241))+1, ""), ROW() -230 )), "")</f>
        <v/>
      </c>
      <c r="AL235" s="13" t="str">
        <f t="array" ref="AL235">IFERROR(INDEX(D231:D241, SMALL(IF(ISNUMBER(SEARCH("JV2",F231:F241)), ROW(F231:F241)-MIN(ROW(F231:F241))+1, ""), ROW() -230 )), "")</f>
        <v/>
      </c>
      <c r="AM235" s="13" t="str">
        <f t="array" ref="AM235">IFERROR(INDEX(E231:E241, SMALL(IF(ISNUMBER(SEARCH("JV2",F231:F241)), ROW(F231:F241)-MIN(ROW(F231:F241))+1, ""), ROW() -230 )), "")</f>
        <v/>
      </c>
    </row>
    <row r="236" spans="2:39" s="13" customFormat="1" ht="15" customHeight="1">
      <c r="B236" s="21" t="s">
        <v>477</v>
      </c>
      <c r="C236" s="1"/>
      <c r="D236" s="22" t="s">
        <v>488</v>
      </c>
      <c r="E236" s="1" t="s">
        <v>489</v>
      </c>
      <c r="F236" s="23" t="s">
        <v>14</v>
      </c>
      <c r="G236" s="24"/>
      <c r="H236" s="25">
        <v>4462</v>
      </c>
      <c r="I236" s="24"/>
      <c r="J236" s="25" t="b">
        <v>0</v>
      </c>
      <c r="K236" s="19"/>
      <c r="L236" s="26"/>
      <c r="M236" s="27"/>
      <c r="AB236" s="13" t="str">
        <f t="array" ref="AB236">IFERROR(INDEX(B231:B241, SMALL(IF("V"=F231:F241, ROW(F231:F241)-MIN(ROW(F231:F241))+1, ""), ROW() -230 )), "")</f>
        <v>Southeastern Illinois College</v>
      </c>
      <c r="AC236" s="13">
        <f t="array" ref="AC236">IFERROR(INDEX(C231:C241, SMALL(IF("V"=F231:F241, ROW(F231:F241)-MIN(ROW(F231:F241))+1, ""), ROW() -230 )), "")</f>
        <v>0</v>
      </c>
      <c r="AD236" s="13" t="str">
        <f t="array" ref="AD236">IFERROR(INDEX(D231:D241, SMALL(IF("V"=F231:F241, ROW(F231:F241)-MIN(ROW(F231:F241))+1, ""), ROW() -230 )), "")</f>
        <v>19-2844</v>
      </c>
      <c r="AE236" s="13" t="str">
        <f t="array" ref="AE236">IFERROR(INDEX(E231:E241, SMALL(IF("V"=F231:F241, ROW(F231:F241)-MIN(ROW(F231:F241))+1, ""), ROW() -230 )), "")</f>
        <v>Jon Frigo</v>
      </c>
      <c r="AF236" s="13" t="str">
        <f t="array" ref="AF236">IFERROR(INDEX(B231:B241, SMALL(IF(ISNUMBER(SEARCH("JV1",F231:F241)), ROW(F231:F241)-MIN(ROW(F231:F241))+1, ""), ROW() -230 )), "")</f>
        <v/>
      </c>
      <c r="AG236" s="13" t="str">
        <f t="array" ref="AG236">IFERROR(INDEX(C231:C241, SMALL(IF(ISNUMBER(SEARCH("JV1",F231:F241)), ROW(F231:F241)-MIN(ROW(F231:F241))+1, ""), ROW() -230 )), "")</f>
        <v/>
      </c>
      <c r="AH236" s="13" t="str">
        <f t="array" ref="AH236">IFERROR(INDEX(D231:D241, SMALL(IF(ISNUMBER(SEARCH("JV1",F231:F241)), ROW(F231:F241)-MIN(ROW(F231:F241))+1, ""), ROW() -230 )), "")</f>
        <v/>
      </c>
      <c r="AI236" s="13" t="str">
        <f t="array" ref="AI236">IFERROR(INDEX(E231:E241, SMALL(IF(ISNUMBER(SEARCH("JV1",F231:F241)), ROW(F231:F241)-MIN(ROW(F231:F241))+1, ""), ROW() -230 )), "")</f>
        <v/>
      </c>
      <c r="AJ236" s="13" t="str">
        <f t="array" ref="AJ236">IFERROR(INDEX(B231:B241, SMALL(IF(ISNUMBER(SEARCH("JV2",F231:F241)), ROW(F231:F241)-MIN(ROW(F231:F241))+1, ""), ROW() -230 )), "")</f>
        <v/>
      </c>
      <c r="AK236" s="13" t="str">
        <f t="array" ref="AK236">IFERROR(INDEX(C231:C241, SMALL(IF(ISNUMBER(SEARCH("JV2",F231:F241)), ROW(F231:F241)-MIN(ROW(F231:F241))+1, ""), ROW() -230 )), "")</f>
        <v/>
      </c>
      <c r="AL236" s="13" t="str">
        <f t="array" ref="AL236">IFERROR(INDEX(D231:D241, SMALL(IF(ISNUMBER(SEARCH("JV2",F231:F241)), ROW(F231:F241)-MIN(ROW(F231:F241))+1, ""), ROW() -230 )), "")</f>
        <v/>
      </c>
      <c r="AM236" s="13" t="str">
        <f t="array" ref="AM236">IFERROR(INDEX(E231:E241, SMALL(IF(ISNUMBER(SEARCH("JV2",F231:F241)), ROW(F231:F241)-MIN(ROW(F231:F241))+1, ""), ROW() -230 )), "")</f>
        <v/>
      </c>
    </row>
    <row r="237" spans="2:39" s="13" customFormat="1" ht="15" customHeight="1">
      <c r="B237" s="21" t="s">
        <v>477</v>
      </c>
      <c r="C237" s="1"/>
      <c r="D237" s="22" t="s">
        <v>490</v>
      </c>
      <c r="E237" s="1" t="s">
        <v>491</v>
      </c>
      <c r="F237" s="23" t="s">
        <v>14</v>
      </c>
      <c r="G237" s="24"/>
      <c r="H237" s="25">
        <v>4462</v>
      </c>
      <c r="I237" s="24"/>
      <c r="J237" s="25" t="b">
        <v>0</v>
      </c>
      <c r="K237" s="19"/>
      <c r="L237" s="26"/>
      <c r="M237" s="27"/>
      <c r="AB237" s="13" t="str">
        <f t="array" ref="AB237">IFERROR(INDEX(B231:B241, SMALL(IF("V"=F231:F241, ROW(F231:F241)-MIN(ROW(F231:F241))+1, ""), ROW() -230 )), "")</f>
        <v>Southeastern Illinois College</v>
      </c>
      <c r="AC237" s="13">
        <f t="array" ref="AC237">IFERROR(INDEX(C231:C241, SMALL(IF("V"=F231:F241, ROW(F231:F241)-MIN(ROW(F231:F241))+1, ""), ROW() -230 )), "")</f>
        <v>0</v>
      </c>
      <c r="AD237" s="13" t="str">
        <f t="array" ref="AD237">IFERROR(INDEX(D231:D241, SMALL(IF("V"=F231:F241, ROW(F231:F241)-MIN(ROW(F231:F241))+1, ""), ROW() -230 )), "")</f>
        <v>11-149546</v>
      </c>
      <c r="AE237" s="13" t="str">
        <f t="array" ref="AE237">IFERROR(INDEX(E231:E241, SMALL(IF("V"=F231:F241, ROW(F231:F241)-MIN(ROW(F231:F241))+1, ""), ROW() -230 )), "")</f>
        <v>Noah Middendorf</v>
      </c>
      <c r="AF237" s="13" t="str">
        <f t="array" ref="AF237">IFERROR(INDEX(B231:B241, SMALL(IF(ISNUMBER(SEARCH("JV1",F231:F241)), ROW(F231:F241)-MIN(ROW(F231:F241))+1, ""), ROW() -230 )), "")</f>
        <v/>
      </c>
      <c r="AG237" s="13" t="str">
        <f t="array" ref="AG237">IFERROR(INDEX(C231:C241, SMALL(IF(ISNUMBER(SEARCH("JV1",F231:F241)), ROW(F231:F241)-MIN(ROW(F231:F241))+1, ""), ROW() -230 )), "")</f>
        <v/>
      </c>
      <c r="AH237" s="13" t="str">
        <f t="array" ref="AH237">IFERROR(INDEX(D231:D241, SMALL(IF(ISNUMBER(SEARCH("JV1",F231:F241)), ROW(F231:F241)-MIN(ROW(F231:F241))+1, ""), ROW() -230 )), "")</f>
        <v/>
      </c>
      <c r="AI237" s="13" t="str">
        <f t="array" ref="AI237">IFERROR(INDEX(E231:E241, SMALL(IF(ISNUMBER(SEARCH("JV1",F231:F241)), ROW(F231:F241)-MIN(ROW(F231:F241))+1, ""), ROW() -230 )), "")</f>
        <v/>
      </c>
      <c r="AJ237" s="13" t="str">
        <f t="array" ref="AJ237">IFERROR(INDEX(B231:B241, SMALL(IF(ISNUMBER(SEARCH("JV2",F231:F241)), ROW(F231:F241)-MIN(ROW(F231:F241))+1, ""), ROW() -230 )), "")</f>
        <v/>
      </c>
      <c r="AK237" s="13" t="str">
        <f t="array" ref="AK237">IFERROR(INDEX(C231:C241, SMALL(IF(ISNUMBER(SEARCH("JV2",F231:F241)), ROW(F231:F241)-MIN(ROW(F231:F241))+1, ""), ROW() -230 )), "")</f>
        <v/>
      </c>
      <c r="AL237" s="13" t="str">
        <f t="array" ref="AL237">IFERROR(INDEX(D231:D241, SMALL(IF(ISNUMBER(SEARCH("JV2",F231:F241)), ROW(F231:F241)-MIN(ROW(F231:F241))+1, ""), ROW() -230 )), "")</f>
        <v/>
      </c>
      <c r="AM237" s="13" t="str">
        <f t="array" ref="AM237">IFERROR(INDEX(E231:E241, SMALL(IF(ISNUMBER(SEARCH("JV2",F231:F241)), ROW(F231:F241)-MIN(ROW(F231:F241))+1, ""), ROW() -230 )), "")</f>
        <v/>
      </c>
    </row>
    <row r="238" spans="2:39" s="13" customFormat="1" ht="15" customHeight="1">
      <c r="B238" s="21" t="s">
        <v>477</v>
      </c>
      <c r="C238" s="1"/>
      <c r="D238" s="22" t="s">
        <v>492</v>
      </c>
      <c r="E238" s="1" t="s">
        <v>493</v>
      </c>
      <c r="F238" s="23" t="s">
        <v>30</v>
      </c>
      <c r="G238" s="24"/>
      <c r="H238" s="25">
        <v>4462</v>
      </c>
      <c r="I238" s="24"/>
      <c r="J238" s="25" t="b">
        <v>0</v>
      </c>
      <c r="K238" s="19"/>
      <c r="L238" s="26"/>
      <c r="M238" s="27"/>
      <c r="AB238" s="13" t="str">
        <f t="array" ref="AB238">IFERROR(INDEX(B231:B241, SMALL(IF("V"=F231:F241, ROW(F231:F241)-MIN(ROW(F231:F241))+1, ""), ROW() -230 )), "")</f>
        <v>Southeastern Illinois College</v>
      </c>
      <c r="AC238" s="13">
        <f t="array" ref="AC238">IFERROR(INDEX(C231:C241, SMALL(IF("V"=F231:F241, ROW(F231:F241)-MIN(ROW(F231:F241))+1, ""), ROW() -230 )), "")</f>
        <v>0</v>
      </c>
      <c r="AD238" s="13" t="str">
        <f t="array" ref="AD238">IFERROR(INDEX(D231:D241, SMALL(IF("V"=F231:F241, ROW(F231:F241)-MIN(ROW(F231:F241))+1, ""), ROW() -230 )), "")</f>
        <v>11-317856</v>
      </c>
      <c r="AE238" s="13" t="str">
        <f t="array" ref="AE238">IFERROR(INDEX(E231:E241, SMALL(IF("V"=F231:F241, ROW(F231:F241)-MIN(ROW(F231:F241))+1, ""), ROW() -230 )), "")</f>
        <v>Sebastian Barton</v>
      </c>
      <c r="AF238" s="13" t="str">
        <f t="array" ref="AF238">IFERROR(INDEX(B231:B241, SMALL(IF(ISNUMBER(SEARCH("JV1",F231:F241)), ROW(F231:F241)-MIN(ROW(F231:F241))+1, ""), ROW() -230 )), "")</f>
        <v/>
      </c>
      <c r="AG238" s="13" t="str">
        <f t="array" ref="AG238">IFERROR(INDEX(C231:C241, SMALL(IF(ISNUMBER(SEARCH("JV1",F231:F241)), ROW(F231:F241)-MIN(ROW(F231:F241))+1, ""), ROW() -230 )), "")</f>
        <v/>
      </c>
      <c r="AH238" s="13" t="str">
        <f t="array" ref="AH238">IFERROR(INDEX(D231:D241, SMALL(IF(ISNUMBER(SEARCH("JV1",F231:F241)), ROW(F231:F241)-MIN(ROW(F231:F241))+1, ""), ROW() -230 )), "")</f>
        <v/>
      </c>
      <c r="AI238" s="13" t="str">
        <f t="array" ref="AI238">IFERROR(INDEX(E231:E241, SMALL(IF(ISNUMBER(SEARCH("JV1",F231:F241)), ROW(F231:F241)-MIN(ROW(F231:F241))+1, ""), ROW() -230 )), "")</f>
        <v/>
      </c>
      <c r="AJ238" s="13" t="str">
        <f t="array" ref="AJ238">IFERROR(INDEX(B231:B241, SMALL(IF(ISNUMBER(SEARCH("JV2",F231:F241)), ROW(F231:F241)-MIN(ROW(F231:F241))+1, ""), ROW() -230 )), "")</f>
        <v/>
      </c>
      <c r="AK238" s="13" t="str">
        <f t="array" ref="AK238">IFERROR(INDEX(C231:C241, SMALL(IF(ISNUMBER(SEARCH("JV2",F231:F241)), ROW(F231:F241)-MIN(ROW(F231:F241))+1, ""), ROW() -230 )), "")</f>
        <v/>
      </c>
      <c r="AL238" s="13" t="str">
        <f t="array" ref="AL238">IFERROR(INDEX(D231:D241, SMALL(IF(ISNUMBER(SEARCH("JV2",F231:F241)), ROW(F231:F241)-MIN(ROW(F231:F241))+1, ""), ROW() -230 )), "")</f>
        <v/>
      </c>
      <c r="AM238" s="13" t="str">
        <f t="array" ref="AM238">IFERROR(INDEX(E231:E241, SMALL(IF(ISNUMBER(SEARCH("JV2",F231:F241)), ROW(F231:F241)-MIN(ROW(F231:F241))+1, ""), ROW() -230 )), "")</f>
        <v/>
      </c>
    </row>
    <row r="239" spans="2:39" s="13" customFormat="1" ht="15" customHeight="1">
      <c r="B239" s="21" t="s">
        <v>477</v>
      </c>
      <c r="C239" s="1"/>
      <c r="D239" s="22" t="s">
        <v>494</v>
      </c>
      <c r="E239" s="1" t="s">
        <v>495</v>
      </c>
      <c r="F239" s="23" t="s">
        <v>30</v>
      </c>
      <c r="G239" s="24"/>
      <c r="H239" s="25">
        <v>4462</v>
      </c>
      <c r="I239" s="24"/>
      <c r="J239" s="25" t="b">
        <v>0</v>
      </c>
      <c r="K239" s="19"/>
      <c r="L239" s="26"/>
      <c r="M239" s="27"/>
    </row>
    <row r="240" spans="2:39" s="13" customFormat="1" ht="15" customHeight="1">
      <c r="B240" s="21" t="s">
        <v>477</v>
      </c>
      <c r="C240" s="1"/>
      <c r="D240" s="22" t="s">
        <v>496</v>
      </c>
      <c r="E240" s="1" t="s">
        <v>497</v>
      </c>
      <c r="F240" s="23" t="s">
        <v>14</v>
      </c>
      <c r="G240" s="24"/>
      <c r="H240" s="25">
        <v>4462</v>
      </c>
      <c r="I240" s="24"/>
      <c r="J240" s="25" t="b">
        <v>0</v>
      </c>
      <c r="K240" s="19"/>
      <c r="L240" s="26"/>
      <c r="M240" s="27"/>
    </row>
    <row r="241" spans="2:39" s="13" customFormat="1" ht="15" customHeight="1">
      <c r="B241" s="21" t="s">
        <v>477</v>
      </c>
      <c r="C241" s="1"/>
      <c r="D241" s="22" t="s">
        <v>498</v>
      </c>
      <c r="E241" s="1" t="s">
        <v>499</v>
      </c>
      <c r="F241" s="23" t="s">
        <v>14</v>
      </c>
      <c r="G241" s="24"/>
      <c r="H241" s="25">
        <v>4462</v>
      </c>
      <c r="I241" s="24"/>
      <c r="J241" s="25" t="b">
        <v>0</v>
      </c>
      <c r="K241" s="19"/>
      <c r="L241" s="26"/>
      <c r="M241" s="27"/>
    </row>
    <row r="242" spans="2:39" s="13" customFormat="1" ht="15" customHeight="1">
      <c r="B242" s="21" t="s">
        <v>500</v>
      </c>
      <c r="C242" s="1"/>
      <c r="D242" s="22" t="s">
        <v>501</v>
      </c>
      <c r="E242" s="1" t="s">
        <v>502</v>
      </c>
      <c r="F242" s="23" t="s">
        <v>14</v>
      </c>
      <c r="G242" s="24"/>
      <c r="H242" s="25">
        <v>2517</v>
      </c>
      <c r="I242" s="24"/>
      <c r="J242" s="25" t="b">
        <v>0</v>
      </c>
      <c r="K242" s="19"/>
      <c r="L242" s="26"/>
      <c r="M242" s="27"/>
      <c r="AB242" s="13" t="str">
        <f t="array" ref="AB242">IFERROR(INDEX(B242:B267, SMALL(IF("V"=F242:F267, ROW(F242:F267)-MIN(ROW(F242:F267))+1, ""), ROW() -241 )), "")</f>
        <v>St. Francis (IL) ,University Of</v>
      </c>
      <c r="AC242" s="13">
        <f t="array" ref="AC242">IFERROR(INDEX(C242:C267, SMALL(IF("V"=F242:F267, ROW(F242:F267)-MIN(ROW(F242:F267))+1, ""), ROW() -241 )), "")</f>
        <v>0</v>
      </c>
      <c r="AD242" s="13" t="str">
        <f t="array" ref="AD242">IFERROR(INDEX(D242:D267, SMALL(IF("V"=F242:F267, ROW(F242:F267)-MIN(ROW(F242:F267))+1, ""), ROW() -241 )), "")</f>
        <v>5398-145</v>
      </c>
      <c r="AE242" s="13" t="str">
        <f t="array" ref="AE242">IFERROR(INDEX(E242:E267, SMALL(IF("V"=F242:F267, ROW(F242:F267)-MIN(ROW(F242:F267))+1, ""), ROW() -241 )), "")</f>
        <v>Alec Dudley</v>
      </c>
      <c r="AF242" s="13" t="str">
        <f t="array" ref="AF242">IFERROR(INDEX(B242:B267, SMALL(IF(ISNUMBER(SEARCH("JV1",F242:F267)), ROW(F242:F267)-MIN(ROW(F242:F267))+1, ""), ROW() -241 )), "")</f>
        <v>St. Francis (IL) ,University Of</v>
      </c>
      <c r="AG242" s="13">
        <f t="array" ref="AG242">IFERROR(INDEX(C242:C267, SMALL(IF(ISNUMBER(SEARCH("JV1",F242:F267)), ROW(F242:F267)-MIN(ROW(F242:F267))+1, ""), ROW() -241 )), "")</f>
        <v>0</v>
      </c>
      <c r="AH242" s="13" t="str">
        <f t="array" ref="AH242">IFERROR(INDEX(D242:D267, SMALL(IF(ISNUMBER(SEARCH("JV1",F242:F267)), ROW(F242:F267)-MIN(ROW(F242:F267))+1, ""), ROW() -241 )), "")</f>
        <v>7914-35089</v>
      </c>
      <c r="AI242" s="13" t="str">
        <f t="array" ref="AI242">IFERROR(INDEX(E242:E267, SMALL(IF(ISNUMBER(SEARCH("JV1",F242:F267)), ROW(F242:F267)-MIN(ROW(F242:F267))+1, ""), ROW() -241 )), "")</f>
        <v>Alexander Middleton</v>
      </c>
      <c r="AJ242" s="13" t="str">
        <f t="array" ref="AJ242">IFERROR(INDEX(B242:B267, SMALL(IF(ISNUMBER(SEARCH("JV2",F242:F267)), ROW(F242:F267)-MIN(ROW(F242:F267))+1, ""), ROW() -241 )), "")</f>
        <v/>
      </c>
      <c r="AK242" s="13" t="str">
        <f t="array" ref="AK242">IFERROR(INDEX(C242:C267, SMALL(IF(ISNUMBER(SEARCH("JV2",F242:F267)), ROW(F242:F267)-MIN(ROW(F242:F267))+1, ""), ROW() -241 )), "")</f>
        <v/>
      </c>
      <c r="AL242" s="13" t="str">
        <f t="array" ref="AL242">IFERROR(INDEX(D242:D267, SMALL(IF(ISNUMBER(SEARCH("JV2",F242:F267)), ROW(F242:F267)-MIN(ROW(F242:F267))+1, ""), ROW() -241 )), "")</f>
        <v/>
      </c>
      <c r="AM242" s="13" t="str">
        <f t="array" ref="AM242">IFERROR(INDEX(E242:E267, SMALL(IF(ISNUMBER(SEARCH("JV2",F242:F267)), ROW(F242:F267)-MIN(ROW(F242:F267))+1, ""), ROW() -241 )), "")</f>
        <v/>
      </c>
    </row>
    <row r="243" spans="2:39" s="13" customFormat="1" ht="15" customHeight="1">
      <c r="B243" s="21" t="s">
        <v>500</v>
      </c>
      <c r="C243" s="1"/>
      <c r="D243" s="22" t="s">
        <v>503</v>
      </c>
      <c r="E243" s="1" t="s">
        <v>504</v>
      </c>
      <c r="F243" s="23" t="s">
        <v>17</v>
      </c>
      <c r="G243" s="24"/>
      <c r="H243" s="25">
        <v>2517</v>
      </c>
      <c r="I243" s="24"/>
      <c r="J243" s="25" t="b">
        <v>0</v>
      </c>
      <c r="K243" s="19"/>
      <c r="L243" s="26"/>
      <c r="M243" s="27"/>
      <c r="AB243" s="13" t="str">
        <f t="array" ref="AB243">IFERROR(INDEX(B242:B267, SMALL(IF("V"=F242:F267, ROW(F242:F267)-MIN(ROW(F242:F267))+1, ""), ROW() -241 )), "")</f>
        <v>St. Francis (IL) ,University Of</v>
      </c>
      <c r="AC243" s="13">
        <f t="array" ref="AC243">IFERROR(INDEX(C242:C267, SMALL(IF("V"=F242:F267, ROW(F242:F267)-MIN(ROW(F242:F267))+1, ""), ROW() -241 )), "")</f>
        <v>0</v>
      </c>
      <c r="AD243" s="13" t="str">
        <f t="array" ref="AD243">IFERROR(INDEX(D242:D267, SMALL(IF("V"=F242:F267, ROW(F242:F267)-MIN(ROW(F242:F267))+1, ""), ROW() -241 )), "")</f>
        <v>7914-9422</v>
      </c>
      <c r="AE243" s="13" t="str">
        <f t="array" ref="AE243">IFERROR(INDEX(E242:E267, SMALL(IF("V"=F242:F267, ROW(F242:F267)-MIN(ROW(F242:F267))+1, ""), ROW() -241 )), "")</f>
        <v>Brandon Williamson</v>
      </c>
      <c r="AF243" s="13" t="str">
        <f t="array" ref="AF243">IFERROR(INDEX(B242:B267, SMALL(IF(ISNUMBER(SEARCH("JV1",F242:F267)), ROW(F242:F267)-MIN(ROW(F242:F267))+1, ""), ROW() -241 )), "")</f>
        <v>St. Francis (IL) ,University Of</v>
      </c>
      <c r="AG243" s="13">
        <f t="array" ref="AG243">IFERROR(INDEX(C242:C267, SMALL(IF(ISNUMBER(SEARCH("JV1",F242:F267)), ROW(F242:F267)-MIN(ROW(F242:F267))+1, ""), ROW() -241 )), "")</f>
        <v>0</v>
      </c>
      <c r="AH243" s="13" t="str">
        <f t="array" ref="AH243">IFERROR(INDEX(D242:D267, SMALL(IF(ISNUMBER(SEARCH("JV1",F242:F267)), ROW(F242:F267)-MIN(ROW(F242:F267))+1, ""), ROW() -241 )), "")</f>
        <v>11-152253</v>
      </c>
      <c r="AI243" s="13" t="str">
        <f t="array" ref="AI243">IFERROR(INDEX(E242:E267, SMALL(IF(ISNUMBER(SEARCH("JV1",F242:F267)), ROW(F242:F267)-MIN(ROW(F242:F267))+1, ""), ROW() -241 )), "")</f>
        <v>Cameron Jablonski</v>
      </c>
      <c r="AJ243" s="13" t="str">
        <f t="array" ref="AJ243">IFERROR(INDEX(B242:B267, SMALL(IF(ISNUMBER(SEARCH("JV2",F242:F267)), ROW(F242:F267)-MIN(ROW(F242:F267))+1, ""), ROW() -241 )), "")</f>
        <v/>
      </c>
      <c r="AK243" s="13" t="str">
        <f t="array" ref="AK243">IFERROR(INDEX(C242:C267, SMALL(IF(ISNUMBER(SEARCH("JV2",F242:F267)), ROW(F242:F267)-MIN(ROW(F242:F267))+1, ""), ROW() -241 )), "")</f>
        <v/>
      </c>
      <c r="AL243" s="13" t="str">
        <f t="array" ref="AL243">IFERROR(INDEX(D242:D267, SMALL(IF(ISNUMBER(SEARCH("JV2",F242:F267)), ROW(F242:F267)-MIN(ROW(F242:F267))+1, ""), ROW() -241 )), "")</f>
        <v/>
      </c>
      <c r="AM243" s="13" t="str">
        <f t="array" ref="AM243">IFERROR(INDEX(E242:E267, SMALL(IF(ISNUMBER(SEARCH("JV2",F242:F267)), ROW(F242:F267)-MIN(ROW(F242:F267))+1, ""), ROW() -241 )), "")</f>
        <v/>
      </c>
    </row>
    <row r="244" spans="2:39" s="13" customFormat="1" ht="15" customHeight="1">
      <c r="B244" s="21" t="s">
        <v>500</v>
      </c>
      <c r="C244" s="1"/>
      <c r="D244" s="22" t="s">
        <v>505</v>
      </c>
      <c r="E244" s="1" t="s">
        <v>506</v>
      </c>
      <c r="F244" s="23" t="s">
        <v>30</v>
      </c>
      <c r="G244" s="24"/>
      <c r="H244" s="25">
        <v>2517</v>
      </c>
      <c r="I244" s="24"/>
      <c r="J244" s="25" t="b">
        <v>0</v>
      </c>
      <c r="K244" s="19"/>
      <c r="L244" s="26"/>
      <c r="M244" s="27"/>
      <c r="AB244" s="13" t="str">
        <f t="array" ref="AB244">IFERROR(INDEX(B242:B267, SMALL(IF("V"=F242:F267, ROW(F242:F267)-MIN(ROW(F242:F267))+1, ""), ROW() -241 )), "")</f>
        <v>St. Francis (IL) ,University Of</v>
      </c>
      <c r="AC244" s="13">
        <f t="array" ref="AC244">IFERROR(INDEX(C242:C267, SMALL(IF("V"=F242:F267, ROW(F242:F267)-MIN(ROW(F242:F267))+1, ""), ROW() -241 )), "")</f>
        <v>0</v>
      </c>
      <c r="AD244" s="13" t="str">
        <f t="array" ref="AD244">IFERROR(INDEX(D242:D267, SMALL(IF("V"=F242:F267, ROW(F242:F267)-MIN(ROW(F242:F267))+1, ""), ROW() -241 )), "")</f>
        <v>5730-32536</v>
      </c>
      <c r="AE244" s="13" t="str">
        <f t="array" ref="AE244">IFERROR(INDEX(E242:E267, SMALL(IF("V"=F242:F267, ROW(F242:F267)-MIN(ROW(F242:F267))+1, ""), ROW() -241 )), "")</f>
        <v>Evan Jaros</v>
      </c>
      <c r="AF244" s="13" t="str">
        <f t="array" ref="AF244">IFERROR(INDEX(B242:B267, SMALL(IF(ISNUMBER(SEARCH("JV1",F242:F267)), ROW(F242:F267)-MIN(ROW(F242:F267))+1, ""), ROW() -241 )), "")</f>
        <v>St. Francis (IL) ,University Of</v>
      </c>
      <c r="AG244" s="13">
        <f t="array" ref="AG244">IFERROR(INDEX(C242:C267, SMALL(IF(ISNUMBER(SEARCH("JV1",F242:F267)), ROW(F242:F267)-MIN(ROW(F242:F267))+1, ""), ROW() -241 )), "")</f>
        <v>0</v>
      </c>
      <c r="AH244" s="13" t="str">
        <f t="array" ref="AH244">IFERROR(INDEX(D242:D267, SMALL(IF(ISNUMBER(SEARCH("JV1",F242:F267)), ROW(F242:F267)-MIN(ROW(F242:F267))+1, ""), ROW() -241 )), "")</f>
        <v>8959-117962</v>
      </c>
      <c r="AI244" s="13" t="str">
        <f t="array" ref="AI244">IFERROR(INDEX(E242:E267, SMALL(IF(ISNUMBER(SEARCH("JV1",F242:F267)), ROW(F242:F267)-MIN(ROW(F242:F267))+1, ""), ROW() -241 )), "")</f>
        <v>Christopher Kelley</v>
      </c>
      <c r="AJ244" s="13" t="str">
        <f t="array" ref="AJ244">IFERROR(INDEX(B242:B267, SMALL(IF(ISNUMBER(SEARCH("JV2",F242:F267)), ROW(F242:F267)-MIN(ROW(F242:F267))+1, ""), ROW() -241 )), "")</f>
        <v/>
      </c>
      <c r="AK244" s="13" t="str">
        <f t="array" ref="AK244">IFERROR(INDEX(C242:C267, SMALL(IF(ISNUMBER(SEARCH("JV2",F242:F267)), ROW(F242:F267)-MIN(ROW(F242:F267))+1, ""), ROW() -241 )), "")</f>
        <v/>
      </c>
      <c r="AL244" s="13" t="str">
        <f t="array" ref="AL244">IFERROR(INDEX(D242:D267, SMALL(IF(ISNUMBER(SEARCH("JV2",F242:F267)), ROW(F242:F267)-MIN(ROW(F242:F267))+1, ""), ROW() -241 )), "")</f>
        <v/>
      </c>
      <c r="AM244" s="13" t="str">
        <f t="array" ref="AM244">IFERROR(INDEX(E242:E267, SMALL(IF(ISNUMBER(SEARCH("JV2",F242:F267)), ROW(F242:F267)-MIN(ROW(F242:F267))+1, ""), ROW() -241 )), "")</f>
        <v/>
      </c>
    </row>
    <row r="245" spans="2:39" s="13" customFormat="1" ht="15" customHeight="1">
      <c r="B245" s="21" t="s">
        <v>500</v>
      </c>
      <c r="C245" s="1"/>
      <c r="D245" s="22" t="s">
        <v>507</v>
      </c>
      <c r="E245" s="1" t="s">
        <v>508</v>
      </c>
      <c r="F245" s="23" t="s">
        <v>30</v>
      </c>
      <c r="G245" s="24"/>
      <c r="H245" s="25">
        <v>2517</v>
      </c>
      <c r="I245" s="24"/>
      <c r="J245" s="25" t="b">
        <v>0</v>
      </c>
      <c r="K245" s="19"/>
      <c r="L245" s="26"/>
      <c r="M245" s="27"/>
      <c r="AB245" s="13" t="str">
        <f t="array" ref="AB245">IFERROR(INDEX(B242:B267, SMALL(IF("V"=F242:F267, ROW(F242:F267)-MIN(ROW(F242:F267))+1, ""), ROW() -241 )), "")</f>
        <v>St. Francis (IL) ,University Of</v>
      </c>
      <c r="AC245" s="13">
        <f t="array" ref="AC245">IFERROR(INDEX(C242:C267, SMALL(IF("V"=F242:F267, ROW(F242:F267)-MIN(ROW(F242:F267))+1, ""), ROW() -241 )), "")</f>
        <v>0</v>
      </c>
      <c r="AD245" s="13" t="str">
        <f t="array" ref="AD245">IFERROR(INDEX(D242:D267, SMALL(IF("V"=F242:F267, ROW(F242:F267)-MIN(ROW(F242:F267))+1, ""), ROW() -241 )), "")</f>
        <v>7912-12188</v>
      </c>
      <c r="AE245" s="13" t="str">
        <f t="array" ref="AE245">IFERROR(INDEX(E242:E267, SMALL(IF("V"=F242:F267, ROW(F242:F267)-MIN(ROW(F242:F267))+1, ""), ROW() -241 )), "")</f>
        <v>Jacob Hubbs</v>
      </c>
      <c r="AF245" s="13" t="str">
        <f t="array" ref="AF245">IFERROR(INDEX(B242:B267, SMALL(IF(ISNUMBER(SEARCH("JV1",F242:F267)), ROW(F242:F267)-MIN(ROW(F242:F267))+1, ""), ROW() -241 )), "")</f>
        <v>St. Francis (IL) ,University Of</v>
      </c>
      <c r="AG245" s="13">
        <f t="array" ref="AG245">IFERROR(INDEX(C242:C267, SMALL(IF(ISNUMBER(SEARCH("JV1",F242:F267)), ROW(F242:F267)-MIN(ROW(F242:F267))+1, ""), ROW() -241 )), "")</f>
        <v>0</v>
      </c>
      <c r="AH245" s="13" t="str">
        <f t="array" ref="AH245">IFERROR(INDEX(D242:D267, SMALL(IF(ISNUMBER(SEARCH("JV1",F242:F267)), ROW(F242:F267)-MIN(ROW(F242:F267))+1, ""), ROW() -241 )), "")</f>
        <v>11-177649</v>
      </c>
      <c r="AI245" s="13" t="str">
        <f t="array" ref="AI245">IFERROR(INDEX(E242:E267, SMALL(IF(ISNUMBER(SEARCH("JV1",F242:F267)), ROW(F242:F267)-MIN(ROW(F242:F267))+1, ""), ROW() -241 )), "")</f>
        <v>Drew Toke</v>
      </c>
      <c r="AJ245" s="13" t="str">
        <f t="array" ref="AJ245">IFERROR(INDEX(B242:B267, SMALL(IF(ISNUMBER(SEARCH("JV2",F242:F267)), ROW(F242:F267)-MIN(ROW(F242:F267))+1, ""), ROW() -241 )), "")</f>
        <v/>
      </c>
      <c r="AK245" s="13" t="str">
        <f t="array" ref="AK245">IFERROR(INDEX(C242:C267, SMALL(IF(ISNUMBER(SEARCH("JV2",F242:F267)), ROW(F242:F267)-MIN(ROW(F242:F267))+1, ""), ROW() -241 )), "")</f>
        <v/>
      </c>
      <c r="AL245" s="13" t="str">
        <f t="array" ref="AL245">IFERROR(INDEX(D242:D267, SMALL(IF(ISNUMBER(SEARCH("JV2",F242:F267)), ROW(F242:F267)-MIN(ROW(F242:F267))+1, ""), ROW() -241 )), "")</f>
        <v/>
      </c>
      <c r="AM245" s="13" t="str">
        <f t="array" ref="AM245">IFERROR(INDEX(E242:E267, SMALL(IF(ISNUMBER(SEARCH("JV2",F242:F267)), ROW(F242:F267)-MIN(ROW(F242:F267))+1, ""), ROW() -241 )), "")</f>
        <v/>
      </c>
    </row>
    <row r="246" spans="2:39" s="13" customFormat="1" ht="15" customHeight="1">
      <c r="B246" s="21" t="s">
        <v>500</v>
      </c>
      <c r="C246" s="1"/>
      <c r="D246" s="22" t="s">
        <v>509</v>
      </c>
      <c r="E246" s="1" t="s">
        <v>510</v>
      </c>
      <c r="F246" s="23" t="s">
        <v>14</v>
      </c>
      <c r="G246" s="24"/>
      <c r="H246" s="25">
        <v>2517</v>
      </c>
      <c r="I246" s="24"/>
      <c r="J246" s="25" t="b">
        <v>0</v>
      </c>
      <c r="K246" s="19"/>
      <c r="L246" s="26"/>
      <c r="M246" s="27"/>
      <c r="AB246" s="13" t="str">
        <f t="array" ref="AB246">IFERROR(INDEX(B242:B267, SMALL(IF("V"=F242:F267, ROW(F242:F267)-MIN(ROW(F242:F267))+1, ""), ROW() -241 )), "")</f>
        <v>St. Francis (IL) ,University Of</v>
      </c>
      <c r="AC246" s="13">
        <f t="array" ref="AC246">IFERROR(INDEX(C242:C267, SMALL(IF("V"=F242:F267, ROW(F242:F267)-MIN(ROW(F242:F267))+1, ""), ROW() -241 )), "")</f>
        <v>0</v>
      </c>
      <c r="AD246" s="13" t="str">
        <f t="array" ref="AD246">IFERROR(INDEX(D242:D267, SMALL(IF("V"=F242:F267, ROW(F242:F267)-MIN(ROW(F242:F267))+1, ""), ROW() -241 )), "")</f>
        <v>10-1682467</v>
      </c>
      <c r="AE246" s="13" t="str">
        <f t="array" ref="AE246">IFERROR(INDEX(E242:E267, SMALL(IF("V"=F242:F267, ROW(F242:F267)-MIN(ROW(F242:F267))+1, ""), ROW() -241 )), "")</f>
        <v>Michael Nape</v>
      </c>
      <c r="AF246" s="13" t="str">
        <f t="array" ref="AF246">IFERROR(INDEX(B242:B267, SMALL(IF(ISNUMBER(SEARCH("JV1",F242:F267)), ROW(F242:F267)-MIN(ROW(F242:F267))+1, ""), ROW() -241 )), "")</f>
        <v>St. Francis (IL) ,University Of</v>
      </c>
      <c r="AG246" s="13">
        <f t="array" ref="AG246">IFERROR(INDEX(C242:C267, SMALL(IF(ISNUMBER(SEARCH("JV1",F242:F267)), ROW(F242:F267)-MIN(ROW(F242:F267))+1, ""), ROW() -241 )), "")</f>
        <v>0</v>
      </c>
      <c r="AH246" s="13" t="str">
        <f t="array" ref="AH246">IFERROR(INDEX(D242:D267, SMALL(IF(ISNUMBER(SEARCH("JV1",F242:F267)), ROW(F242:F267)-MIN(ROW(F242:F267))+1, ""), ROW() -241 )), "")</f>
        <v>7914-3295</v>
      </c>
      <c r="AI246" s="13" t="str">
        <f t="array" ref="AI246">IFERROR(INDEX(E242:E267, SMALL(IF(ISNUMBER(SEARCH("JV1",F242:F267)), ROW(F242:F267)-MIN(ROW(F242:F267))+1, ""), ROW() -241 )), "")</f>
        <v>Gavin McGowan</v>
      </c>
      <c r="AJ246" s="13" t="str">
        <f t="array" ref="AJ246">IFERROR(INDEX(B242:B267, SMALL(IF(ISNUMBER(SEARCH("JV2",F242:F267)), ROW(F242:F267)-MIN(ROW(F242:F267))+1, ""), ROW() -241 )), "")</f>
        <v/>
      </c>
      <c r="AK246" s="13" t="str">
        <f t="array" ref="AK246">IFERROR(INDEX(C242:C267, SMALL(IF(ISNUMBER(SEARCH("JV2",F242:F267)), ROW(F242:F267)-MIN(ROW(F242:F267))+1, ""), ROW() -241 )), "")</f>
        <v/>
      </c>
      <c r="AL246" s="13" t="str">
        <f t="array" ref="AL246">IFERROR(INDEX(D242:D267, SMALL(IF(ISNUMBER(SEARCH("JV2",F242:F267)), ROW(F242:F267)-MIN(ROW(F242:F267))+1, ""), ROW() -241 )), "")</f>
        <v/>
      </c>
      <c r="AM246" s="13" t="str">
        <f t="array" ref="AM246">IFERROR(INDEX(E242:E267, SMALL(IF(ISNUMBER(SEARCH("JV2",F242:F267)), ROW(F242:F267)-MIN(ROW(F242:F267))+1, ""), ROW() -241 )), "")</f>
        <v/>
      </c>
    </row>
    <row r="247" spans="2:39" s="13" customFormat="1" ht="15" customHeight="1">
      <c r="B247" s="21" t="s">
        <v>500</v>
      </c>
      <c r="C247" s="1"/>
      <c r="D247" s="22" t="s">
        <v>511</v>
      </c>
      <c r="E247" s="1" t="s">
        <v>512</v>
      </c>
      <c r="F247" s="23" t="s">
        <v>17</v>
      </c>
      <c r="G247" s="24"/>
      <c r="H247" s="25">
        <v>2517</v>
      </c>
      <c r="I247" s="24"/>
      <c r="J247" s="25" t="b">
        <v>0</v>
      </c>
      <c r="K247" s="19"/>
      <c r="L247" s="26"/>
      <c r="M247" s="27"/>
      <c r="AB247" s="13" t="str">
        <f t="array" ref="AB247">IFERROR(INDEX(B242:B267, SMALL(IF("V"=F242:F267, ROW(F242:F267)-MIN(ROW(F242:F267))+1, ""), ROW() -241 )), "")</f>
        <v>St. Francis (IL) ,University Of</v>
      </c>
      <c r="AC247" s="13">
        <f t="array" ref="AC247">IFERROR(INDEX(C242:C267, SMALL(IF("V"=F242:F267, ROW(F242:F267)-MIN(ROW(F242:F267))+1, ""), ROW() -241 )), "")</f>
        <v>0</v>
      </c>
      <c r="AD247" s="13" t="str">
        <f t="array" ref="AD247">IFERROR(INDEX(D242:D267, SMALL(IF("V"=F242:F267, ROW(F242:F267)-MIN(ROW(F242:F267))+1, ""), ROW() -241 )), "")</f>
        <v>5717-1441</v>
      </c>
      <c r="AE247" s="13" t="str">
        <f t="array" ref="AE247">IFERROR(INDEX(E242:E267, SMALL(IF("V"=F242:F267, ROW(F242:F267)-MIN(ROW(F242:F267))+1, ""), ROW() -241 )), "")</f>
        <v>Nicholas Howard</v>
      </c>
      <c r="AF247" s="13" t="str">
        <f t="array" ref="AF247">IFERROR(INDEX(B242:B267, SMALL(IF(ISNUMBER(SEARCH("JV1",F242:F267)), ROW(F242:F267)-MIN(ROW(F242:F267))+1, ""), ROW() -241 )), "")</f>
        <v>St. Francis (IL) ,University Of</v>
      </c>
      <c r="AG247" s="13">
        <f t="array" ref="AG247">IFERROR(INDEX(C242:C267, SMALL(IF(ISNUMBER(SEARCH("JV1",F242:F267)), ROW(F242:F267)-MIN(ROW(F242:F267))+1, ""), ROW() -241 )), "")</f>
        <v>0</v>
      </c>
      <c r="AH247" s="13" t="str">
        <f t="array" ref="AH247">IFERROR(INDEX(D242:D267, SMALL(IF(ISNUMBER(SEARCH("JV1",F242:F267)), ROW(F242:F267)-MIN(ROW(F242:F267))+1, ""), ROW() -241 )), "")</f>
        <v>11-544963</v>
      </c>
      <c r="AI247" s="13" t="str">
        <f t="array" ref="AI247">IFERROR(INDEX(E242:E267, SMALL(IF(ISNUMBER(SEARCH("JV1",F242:F267)), ROW(F242:F267)-MIN(ROW(F242:F267))+1, ""), ROW() -241 )), "")</f>
        <v>Joseph Lizzio</v>
      </c>
      <c r="AJ247" s="13" t="str">
        <f t="array" ref="AJ247">IFERROR(INDEX(B242:B267, SMALL(IF(ISNUMBER(SEARCH("JV2",F242:F267)), ROW(F242:F267)-MIN(ROW(F242:F267))+1, ""), ROW() -241 )), "")</f>
        <v/>
      </c>
      <c r="AK247" s="13" t="str">
        <f t="array" ref="AK247">IFERROR(INDEX(C242:C267, SMALL(IF(ISNUMBER(SEARCH("JV2",F242:F267)), ROW(F242:F267)-MIN(ROW(F242:F267))+1, ""), ROW() -241 )), "")</f>
        <v/>
      </c>
      <c r="AL247" s="13" t="str">
        <f t="array" ref="AL247">IFERROR(INDEX(D242:D267, SMALL(IF(ISNUMBER(SEARCH("JV2",F242:F267)), ROW(F242:F267)-MIN(ROW(F242:F267))+1, ""), ROW() -241 )), "")</f>
        <v/>
      </c>
      <c r="AM247" s="13" t="str">
        <f t="array" ref="AM247">IFERROR(INDEX(E242:E267, SMALL(IF(ISNUMBER(SEARCH("JV2",F242:F267)), ROW(F242:F267)-MIN(ROW(F242:F267))+1, ""), ROW() -241 )), "")</f>
        <v/>
      </c>
    </row>
    <row r="248" spans="2:39" s="13" customFormat="1" ht="15" customHeight="1">
      <c r="B248" s="21" t="s">
        <v>500</v>
      </c>
      <c r="C248" s="1"/>
      <c r="D248" s="22" t="s">
        <v>513</v>
      </c>
      <c r="E248" s="1" t="s">
        <v>514</v>
      </c>
      <c r="F248" s="23" t="s">
        <v>17</v>
      </c>
      <c r="G248" s="24"/>
      <c r="H248" s="25">
        <v>2517</v>
      </c>
      <c r="I248" s="24"/>
      <c r="J248" s="25" t="b">
        <v>0</v>
      </c>
      <c r="K248" s="19"/>
      <c r="L248" s="26"/>
      <c r="M248" s="27"/>
      <c r="AB248" s="13" t="str">
        <f t="array" ref="AB248">IFERROR(INDEX(B242:B267, SMALL(IF("V"=F242:F267, ROW(F242:F267)-MIN(ROW(F242:F267))+1, ""), ROW() -241 )), "")</f>
        <v>St. Francis (IL) ,University Of</v>
      </c>
      <c r="AC248" s="13">
        <f t="array" ref="AC248">IFERROR(INDEX(C242:C267, SMALL(IF("V"=F242:F267, ROW(F242:F267)-MIN(ROW(F242:F267))+1, ""), ROW() -241 )), "")</f>
        <v>0</v>
      </c>
      <c r="AD248" s="13" t="str">
        <f t="array" ref="AD248">IFERROR(INDEX(D242:D267, SMALL(IF("V"=F242:F267, ROW(F242:F267)-MIN(ROW(F242:F267))+1, ""), ROW() -241 )), "")</f>
        <v>15-179147</v>
      </c>
      <c r="AE248" s="13" t="str">
        <f t="array" ref="AE248">IFERROR(INDEX(E242:E267, SMALL(IF("V"=F242:F267, ROW(F242:F267)-MIN(ROW(F242:F267))+1, ""), ROW() -241 )), "")</f>
        <v>Peter Walsh</v>
      </c>
      <c r="AF248" s="13" t="str">
        <f t="array" ref="AF248">IFERROR(INDEX(B242:B267, SMALL(IF(ISNUMBER(SEARCH("JV1",F242:F267)), ROW(F242:F267)-MIN(ROW(F242:F267))+1, ""), ROW() -241 )), "")</f>
        <v>St. Francis (IL) ,University Of</v>
      </c>
      <c r="AG248" s="13">
        <f t="array" ref="AG248">IFERROR(INDEX(C242:C267, SMALL(IF(ISNUMBER(SEARCH("JV1",F242:F267)), ROW(F242:F267)-MIN(ROW(F242:F267))+1, ""), ROW() -241 )), "")</f>
        <v>0</v>
      </c>
      <c r="AH248" s="13" t="str">
        <f t="array" ref="AH248">IFERROR(INDEX(D242:D267, SMALL(IF(ISNUMBER(SEARCH("JV1",F242:F267)), ROW(F242:F267)-MIN(ROW(F242:F267))+1, ""), ROW() -241 )), "")</f>
        <v>18-90390</v>
      </c>
      <c r="AI248" s="13" t="str">
        <f t="array" ref="AI248">IFERROR(INDEX(E242:E267, SMALL(IF(ISNUMBER(SEARCH("JV1",F242:F267)), ROW(F242:F267)-MIN(ROW(F242:F267))+1, ""), ROW() -241 )), "")</f>
        <v>Joseph Madeja</v>
      </c>
      <c r="AJ248" s="13" t="str">
        <f t="array" ref="AJ248">IFERROR(INDEX(B242:B267, SMALL(IF(ISNUMBER(SEARCH("JV2",F242:F267)), ROW(F242:F267)-MIN(ROW(F242:F267))+1, ""), ROW() -241 )), "")</f>
        <v/>
      </c>
      <c r="AK248" s="13" t="str">
        <f t="array" ref="AK248">IFERROR(INDEX(C242:C267, SMALL(IF(ISNUMBER(SEARCH("JV2",F242:F267)), ROW(F242:F267)-MIN(ROW(F242:F267))+1, ""), ROW() -241 )), "")</f>
        <v/>
      </c>
      <c r="AL248" s="13" t="str">
        <f t="array" ref="AL248">IFERROR(INDEX(D242:D267, SMALL(IF(ISNUMBER(SEARCH("JV2",F242:F267)), ROW(F242:F267)-MIN(ROW(F242:F267))+1, ""), ROW() -241 )), "")</f>
        <v/>
      </c>
      <c r="AM248" s="13" t="str">
        <f t="array" ref="AM248">IFERROR(INDEX(E242:E267, SMALL(IF(ISNUMBER(SEARCH("JV2",F242:F267)), ROW(F242:F267)-MIN(ROW(F242:F267))+1, ""), ROW() -241 )), "")</f>
        <v/>
      </c>
    </row>
    <row r="249" spans="2:39" s="13" customFormat="1" ht="15" customHeight="1">
      <c r="B249" s="21" t="s">
        <v>500</v>
      </c>
      <c r="C249" s="1"/>
      <c r="D249" s="22" t="s">
        <v>515</v>
      </c>
      <c r="E249" s="1" t="s">
        <v>516</v>
      </c>
      <c r="F249" s="23" t="s">
        <v>17</v>
      </c>
      <c r="G249" s="24"/>
      <c r="H249" s="25">
        <v>2517</v>
      </c>
      <c r="I249" s="24"/>
      <c r="J249" s="25" t="b">
        <v>0</v>
      </c>
      <c r="K249" s="19"/>
      <c r="L249" s="26"/>
      <c r="M249" s="27"/>
      <c r="AB249" s="13" t="str">
        <f t="array" ref="AB249">IFERROR(INDEX(B242:B267, SMALL(IF("V"=F242:F267, ROW(F242:F267)-MIN(ROW(F242:F267))+1, ""), ROW() -241 )), "")</f>
        <v>St. Francis (IL) ,University Of</v>
      </c>
      <c r="AC249" s="13">
        <f t="array" ref="AC249">IFERROR(INDEX(C242:C267, SMALL(IF("V"=F242:F267, ROW(F242:F267)-MIN(ROW(F242:F267))+1, ""), ROW() -241 )), "")</f>
        <v>0</v>
      </c>
      <c r="AD249" s="13" t="str">
        <f t="array" ref="AD249">IFERROR(INDEX(D242:D267, SMALL(IF("V"=F242:F267, ROW(F242:F267)-MIN(ROW(F242:F267))+1, ""), ROW() -241 )), "")</f>
        <v>11-342677</v>
      </c>
      <c r="AE249" s="13" t="str">
        <f t="array" ref="AE249">IFERROR(INDEX(E242:E267, SMALL(IF("V"=F242:F267, ROW(F242:F267)-MIN(ROW(F242:F267))+1, ""), ROW() -241 )), "")</f>
        <v>Theron Mitchell</v>
      </c>
      <c r="AF249" s="13" t="str">
        <f t="array" ref="AF249">IFERROR(INDEX(B242:B267, SMALL(IF(ISNUMBER(SEARCH("JV1",F242:F267)), ROW(F242:F267)-MIN(ROW(F242:F267))+1, ""), ROW() -241 )), "")</f>
        <v>St. Francis (IL) ,University Of</v>
      </c>
      <c r="AG249" s="13">
        <f t="array" ref="AG249">IFERROR(INDEX(C242:C267, SMALL(IF(ISNUMBER(SEARCH("JV1",F242:F267)), ROW(F242:F267)-MIN(ROW(F242:F267))+1, ""), ROW() -241 )), "")</f>
        <v>0</v>
      </c>
      <c r="AH249" s="13" t="str">
        <f t="array" ref="AH249">IFERROR(INDEX(D242:D267, SMALL(IF(ISNUMBER(SEARCH("JV1",F242:F267)), ROW(F242:F267)-MIN(ROW(F242:F267))+1, ""), ROW() -241 )), "")</f>
        <v>17-96439</v>
      </c>
      <c r="AI249" s="13" t="str">
        <f t="array" ref="AI249">IFERROR(INDEX(E242:E267, SMALL(IF(ISNUMBER(SEARCH("JV1",F242:F267)), ROW(F242:F267)-MIN(ROW(F242:F267))+1, ""), ROW() -241 )), "")</f>
        <v>Mason Craig</v>
      </c>
      <c r="AJ249" s="13" t="str">
        <f t="array" ref="AJ249">IFERROR(INDEX(B242:B267, SMALL(IF(ISNUMBER(SEARCH("JV2",F242:F267)), ROW(F242:F267)-MIN(ROW(F242:F267))+1, ""), ROW() -241 )), "")</f>
        <v/>
      </c>
      <c r="AK249" s="13" t="str">
        <f t="array" ref="AK249">IFERROR(INDEX(C242:C267, SMALL(IF(ISNUMBER(SEARCH("JV2",F242:F267)), ROW(F242:F267)-MIN(ROW(F242:F267))+1, ""), ROW() -241 )), "")</f>
        <v/>
      </c>
      <c r="AL249" s="13" t="str">
        <f t="array" ref="AL249">IFERROR(INDEX(D242:D267, SMALL(IF(ISNUMBER(SEARCH("JV2",F242:F267)), ROW(F242:F267)-MIN(ROW(F242:F267))+1, ""), ROW() -241 )), "")</f>
        <v/>
      </c>
      <c r="AM249" s="13" t="str">
        <f t="array" ref="AM249">IFERROR(INDEX(E242:E267, SMALL(IF(ISNUMBER(SEARCH("JV2",F242:F267)), ROW(F242:F267)-MIN(ROW(F242:F267))+1, ""), ROW() -241 )), "")</f>
        <v/>
      </c>
    </row>
    <row r="250" spans="2:39" s="13" customFormat="1" ht="15" customHeight="1">
      <c r="B250" s="21" t="s">
        <v>500</v>
      </c>
      <c r="C250" s="1"/>
      <c r="D250" s="22" t="s">
        <v>517</v>
      </c>
      <c r="E250" s="1" t="s">
        <v>518</v>
      </c>
      <c r="F250" s="23" t="s">
        <v>30</v>
      </c>
      <c r="G250" s="24"/>
      <c r="H250" s="25">
        <v>2517</v>
      </c>
      <c r="I250" s="24"/>
      <c r="J250" s="25" t="b">
        <v>0</v>
      </c>
      <c r="K250" s="19"/>
      <c r="L250" s="26"/>
      <c r="M250" s="27"/>
    </row>
    <row r="251" spans="2:39" s="13" customFormat="1" ht="15" customHeight="1">
      <c r="B251" s="21" t="s">
        <v>500</v>
      </c>
      <c r="C251" s="1"/>
      <c r="D251" s="22" t="s">
        <v>519</v>
      </c>
      <c r="E251" s="1" t="s">
        <v>520</v>
      </c>
      <c r="F251" s="23" t="s">
        <v>14</v>
      </c>
      <c r="G251" s="24"/>
      <c r="H251" s="25">
        <v>2517</v>
      </c>
      <c r="I251" s="24"/>
      <c r="J251" s="25" t="b">
        <v>0</v>
      </c>
      <c r="K251" s="19"/>
      <c r="L251" s="26"/>
      <c r="M251" s="27"/>
    </row>
    <row r="252" spans="2:39" s="13" customFormat="1" ht="15" customHeight="1">
      <c r="B252" s="21" t="s">
        <v>500</v>
      </c>
      <c r="C252" s="1"/>
      <c r="D252" s="22" t="s">
        <v>521</v>
      </c>
      <c r="E252" s="1" t="s">
        <v>522</v>
      </c>
      <c r="F252" s="23" t="s">
        <v>17</v>
      </c>
      <c r="G252" s="24"/>
      <c r="H252" s="25">
        <v>2517</v>
      </c>
      <c r="I252" s="24"/>
      <c r="J252" s="25" t="b">
        <v>0</v>
      </c>
      <c r="K252" s="19"/>
      <c r="L252" s="26"/>
      <c r="M252" s="27"/>
    </row>
    <row r="253" spans="2:39" s="13" customFormat="1" ht="15" customHeight="1">
      <c r="B253" s="21" t="s">
        <v>500</v>
      </c>
      <c r="C253" s="1"/>
      <c r="D253" s="22" t="s">
        <v>523</v>
      </c>
      <c r="E253" s="1" t="s">
        <v>524</v>
      </c>
      <c r="F253" s="23" t="s">
        <v>14</v>
      </c>
      <c r="G253" s="24"/>
      <c r="H253" s="25">
        <v>2517</v>
      </c>
      <c r="I253" s="24"/>
      <c r="J253" s="25" t="b">
        <v>0</v>
      </c>
      <c r="K253" s="19"/>
      <c r="L253" s="26"/>
      <c r="M253" s="27"/>
    </row>
    <row r="254" spans="2:39" s="13" customFormat="1" ht="15" customHeight="1">
      <c r="B254" s="21" t="s">
        <v>500</v>
      </c>
      <c r="C254" s="1"/>
      <c r="D254" s="22" t="s">
        <v>525</v>
      </c>
      <c r="E254" s="1" t="s">
        <v>526</v>
      </c>
      <c r="F254" s="23" t="s">
        <v>30</v>
      </c>
      <c r="G254" s="24"/>
      <c r="H254" s="25">
        <v>2517</v>
      </c>
      <c r="I254" s="24"/>
      <c r="J254" s="25" t="b">
        <v>0</v>
      </c>
      <c r="K254" s="19"/>
      <c r="L254" s="26"/>
      <c r="M254" s="27"/>
    </row>
    <row r="255" spans="2:39" s="13" customFormat="1" ht="15" customHeight="1">
      <c r="B255" s="21" t="s">
        <v>500</v>
      </c>
      <c r="C255" s="1"/>
      <c r="D255" s="22" t="s">
        <v>527</v>
      </c>
      <c r="E255" s="1" t="s">
        <v>528</v>
      </c>
      <c r="F255" s="23" t="s">
        <v>30</v>
      </c>
      <c r="G255" s="24"/>
      <c r="H255" s="25">
        <v>2517</v>
      </c>
      <c r="I255" s="24"/>
      <c r="J255" s="25" t="b">
        <v>0</v>
      </c>
      <c r="K255" s="19"/>
      <c r="L255" s="26"/>
      <c r="M255" s="27"/>
    </row>
    <row r="256" spans="2:39" s="13" customFormat="1" ht="15" customHeight="1">
      <c r="B256" s="21" t="s">
        <v>500</v>
      </c>
      <c r="C256" s="1"/>
      <c r="D256" s="22" t="s">
        <v>529</v>
      </c>
      <c r="E256" s="1" t="s">
        <v>530</v>
      </c>
      <c r="F256" s="23" t="s">
        <v>30</v>
      </c>
      <c r="G256" s="24"/>
      <c r="H256" s="25">
        <v>2517</v>
      </c>
      <c r="I256" s="24"/>
      <c r="J256" s="25" t="b">
        <v>0</v>
      </c>
      <c r="K256" s="19"/>
      <c r="L256" s="26"/>
      <c r="M256" s="27"/>
    </row>
    <row r="257" spans="2:39" s="13" customFormat="1" ht="15" customHeight="1">
      <c r="B257" s="21" t="s">
        <v>500</v>
      </c>
      <c r="C257" s="1"/>
      <c r="D257" s="22" t="s">
        <v>531</v>
      </c>
      <c r="E257" s="1" t="s">
        <v>532</v>
      </c>
      <c r="F257" s="23" t="s">
        <v>17</v>
      </c>
      <c r="G257" s="24"/>
      <c r="H257" s="25">
        <v>2517</v>
      </c>
      <c r="I257" s="24"/>
      <c r="J257" s="25" t="b">
        <v>0</v>
      </c>
      <c r="K257" s="19"/>
      <c r="L257" s="26"/>
      <c r="M257" s="27"/>
    </row>
    <row r="258" spans="2:39" s="13" customFormat="1" ht="15" customHeight="1">
      <c r="B258" s="21" t="s">
        <v>500</v>
      </c>
      <c r="C258" s="1"/>
      <c r="D258" s="22" t="s">
        <v>533</v>
      </c>
      <c r="E258" s="1" t="s">
        <v>534</v>
      </c>
      <c r="F258" s="23" t="s">
        <v>17</v>
      </c>
      <c r="G258" s="24"/>
      <c r="H258" s="25">
        <v>2517</v>
      </c>
      <c r="I258" s="24"/>
      <c r="J258" s="25" t="b">
        <v>0</v>
      </c>
      <c r="K258" s="19"/>
      <c r="L258" s="26"/>
      <c r="M258" s="27"/>
    </row>
    <row r="259" spans="2:39" s="13" customFormat="1" ht="15" customHeight="1">
      <c r="B259" s="21" t="s">
        <v>500</v>
      </c>
      <c r="C259" s="1"/>
      <c r="D259" s="22" t="s">
        <v>535</v>
      </c>
      <c r="E259" s="1" t="s">
        <v>536</v>
      </c>
      <c r="F259" s="23" t="s">
        <v>30</v>
      </c>
      <c r="G259" s="24"/>
      <c r="H259" s="25">
        <v>2517</v>
      </c>
      <c r="I259" s="24"/>
      <c r="J259" s="25" t="b">
        <v>0</v>
      </c>
      <c r="K259" s="19"/>
      <c r="L259" s="26"/>
      <c r="M259" s="27"/>
    </row>
    <row r="260" spans="2:39" s="13" customFormat="1" ht="15" customHeight="1">
      <c r="B260" s="21" t="s">
        <v>500</v>
      </c>
      <c r="C260" s="1"/>
      <c r="D260" s="22" t="s">
        <v>537</v>
      </c>
      <c r="E260" s="1" t="s">
        <v>538</v>
      </c>
      <c r="F260" s="23" t="s">
        <v>17</v>
      </c>
      <c r="G260" s="24"/>
      <c r="H260" s="25">
        <v>2517</v>
      </c>
      <c r="I260" s="24"/>
      <c r="J260" s="25" t="b">
        <v>0</v>
      </c>
      <c r="K260" s="19"/>
      <c r="L260" s="26"/>
      <c r="M260" s="27"/>
    </row>
    <row r="261" spans="2:39" s="13" customFormat="1" ht="15" customHeight="1">
      <c r="B261" s="21" t="s">
        <v>500</v>
      </c>
      <c r="C261" s="1"/>
      <c r="D261" s="22" t="s">
        <v>539</v>
      </c>
      <c r="E261" s="1" t="s">
        <v>540</v>
      </c>
      <c r="F261" s="23" t="s">
        <v>30</v>
      </c>
      <c r="G261" s="24"/>
      <c r="H261" s="25">
        <v>2517</v>
      </c>
      <c r="I261" s="24"/>
      <c r="J261" s="25" t="b">
        <v>0</v>
      </c>
      <c r="K261" s="19"/>
      <c r="L261" s="26"/>
      <c r="M261" s="27"/>
    </row>
    <row r="262" spans="2:39" s="13" customFormat="1" ht="15" customHeight="1">
      <c r="B262" s="21" t="s">
        <v>500</v>
      </c>
      <c r="C262" s="1"/>
      <c r="D262" s="22" t="s">
        <v>541</v>
      </c>
      <c r="E262" s="1" t="s">
        <v>542</v>
      </c>
      <c r="F262" s="23" t="s">
        <v>14</v>
      </c>
      <c r="G262" s="24"/>
      <c r="H262" s="25">
        <v>2517</v>
      </c>
      <c r="I262" s="24"/>
      <c r="J262" s="25" t="b">
        <v>0</v>
      </c>
      <c r="K262" s="19"/>
      <c r="L262" s="26"/>
      <c r="M262" s="27"/>
    </row>
    <row r="263" spans="2:39" s="13" customFormat="1" ht="15" customHeight="1">
      <c r="B263" s="21" t="s">
        <v>500</v>
      </c>
      <c r="C263" s="1"/>
      <c r="D263" s="22" t="s">
        <v>543</v>
      </c>
      <c r="E263" s="1" t="s">
        <v>544</v>
      </c>
      <c r="F263" s="23" t="s">
        <v>14</v>
      </c>
      <c r="G263" s="24"/>
      <c r="H263" s="25">
        <v>2517</v>
      </c>
      <c r="I263" s="24"/>
      <c r="J263" s="25" t="b">
        <v>0</v>
      </c>
      <c r="K263" s="19"/>
      <c r="L263" s="26"/>
      <c r="M263" s="27"/>
    </row>
    <row r="264" spans="2:39" s="13" customFormat="1" ht="15" customHeight="1">
      <c r="B264" s="21" t="s">
        <v>500</v>
      </c>
      <c r="C264" s="1"/>
      <c r="D264" s="22" t="s">
        <v>545</v>
      </c>
      <c r="E264" s="1" t="s">
        <v>546</v>
      </c>
      <c r="F264" s="23" t="s">
        <v>30</v>
      </c>
      <c r="G264" s="24"/>
      <c r="H264" s="25">
        <v>2517</v>
      </c>
      <c r="I264" s="24"/>
      <c r="J264" s="25" t="b">
        <v>0</v>
      </c>
      <c r="K264" s="19"/>
      <c r="L264" s="26"/>
      <c r="M264" s="27"/>
    </row>
    <row r="265" spans="2:39" s="13" customFormat="1" ht="15" customHeight="1">
      <c r="B265" s="21" t="s">
        <v>500</v>
      </c>
      <c r="C265" s="1"/>
      <c r="D265" s="22" t="s">
        <v>547</v>
      </c>
      <c r="E265" s="1" t="s">
        <v>548</v>
      </c>
      <c r="F265" s="23" t="s">
        <v>14</v>
      </c>
      <c r="G265" s="24"/>
      <c r="H265" s="25">
        <v>2517</v>
      </c>
      <c r="I265" s="24"/>
      <c r="J265" s="25" t="b">
        <v>0</v>
      </c>
      <c r="K265" s="19"/>
      <c r="L265" s="26"/>
      <c r="M265" s="27"/>
    </row>
    <row r="266" spans="2:39" s="13" customFormat="1" ht="15" customHeight="1">
      <c r="B266" s="21" t="s">
        <v>500</v>
      </c>
      <c r="C266" s="1"/>
      <c r="D266" s="22" t="s">
        <v>549</v>
      </c>
      <c r="E266" s="1" t="s">
        <v>550</v>
      </c>
      <c r="F266" s="23" t="s">
        <v>14</v>
      </c>
      <c r="G266" s="24"/>
      <c r="H266" s="25">
        <v>2517</v>
      </c>
      <c r="I266" s="24"/>
      <c r="J266" s="25" t="b">
        <v>0</v>
      </c>
      <c r="K266" s="19"/>
      <c r="L266" s="26"/>
      <c r="M266" s="27"/>
    </row>
    <row r="267" spans="2:39" s="13" customFormat="1" ht="15" customHeight="1">
      <c r="B267" s="21" t="s">
        <v>500</v>
      </c>
      <c r="C267" s="1"/>
      <c r="D267" s="22" t="s">
        <v>551</v>
      </c>
      <c r="E267" s="1" t="s">
        <v>552</v>
      </c>
      <c r="F267" s="23" t="s">
        <v>30</v>
      </c>
      <c r="G267" s="24"/>
      <c r="H267" s="25">
        <v>2517</v>
      </c>
      <c r="I267" s="24"/>
      <c r="J267" s="25" t="b">
        <v>0</v>
      </c>
      <c r="K267" s="19"/>
      <c r="L267" s="26"/>
      <c r="M267" s="27"/>
    </row>
    <row r="268" spans="2:39" s="13" customFormat="1" ht="15" customHeight="1">
      <c r="B268" s="21" t="s">
        <v>553</v>
      </c>
      <c r="C268" s="1"/>
      <c r="D268" s="22" t="s">
        <v>554</v>
      </c>
      <c r="E268" s="1" t="s">
        <v>555</v>
      </c>
      <c r="F268" s="23" t="s">
        <v>30</v>
      </c>
      <c r="G268" s="24"/>
      <c r="H268" s="25">
        <v>4604</v>
      </c>
      <c r="I268" s="24"/>
      <c r="J268" s="25" t="b">
        <v>0</v>
      </c>
      <c r="K268" s="19"/>
      <c r="L268" s="26"/>
      <c r="M268" s="27"/>
      <c r="AB268" s="13" t="str">
        <f t="array" ref="AB268">IFERROR(INDEX(B268:B291, SMALL(IF("V"=F268:F291, ROW(F268:F291)-MIN(ROW(F268:F291))+1, ""), ROW() -267 )), "")</f>
        <v>Tennessee Southern, University Of</v>
      </c>
      <c r="AC268" s="13">
        <f t="array" ref="AC268">IFERROR(INDEX(C268:C291, SMALL(IF("V"=F268:F291, ROW(F268:F291)-MIN(ROW(F268:F291))+1, ""), ROW() -267 )), "")</f>
        <v>0</v>
      </c>
      <c r="AD268" s="13" t="str">
        <f t="array" ref="AD268">IFERROR(INDEX(D268:D291, SMALL(IF("V"=F268:F291, ROW(F268:F291)-MIN(ROW(F268:F291))+1, ""), ROW() -267 )), "")</f>
        <v>11-755050</v>
      </c>
      <c r="AE268" s="13" t="str">
        <f t="array" ref="AE268">IFERROR(INDEX(E268:E291, SMALL(IF("V"=F268:F291, ROW(F268:F291)-MIN(ROW(F268:F291))+1, ""), ROW() -267 )), "")</f>
        <v>Blaine Arms</v>
      </c>
      <c r="AF268" s="13" t="str">
        <f t="array" ref="AF268">IFERROR(INDEX(B268:B291, SMALL(IF(ISNUMBER(SEARCH("JV1",F268:F291)), ROW(F268:F291)-MIN(ROW(F268:F291))+1, ""), ROW() -267 )), "")</f>
        <v>Tennessee Southern, University Of</v>
      </c>
      <c r="AG268" s="13">
        <f t="array" ref="AG268">IFERROR(INDEX(C268:C291, SMALL(IF(ISNUMBER(SEARCH("JV1",F268:F291)), ROW(F268:F291)-MIN(ROW(F268:F291))+1, ""), ROW() -267 )), "")</f>
        <v>0</v>
      </c>
      <c r="AH268" s="13" t="str">
        <f t="array" ref="AH268">IFERROR(INDEX(D268:D291, SMALL(IF(ISNUMBER(SEARCH("JV1",F268:F291)), ROW(F268:F291)-MIN(ROW(F268:F291))+1, ""), ROW() -267 )), "")</f>
        <v>7914-26467</v>
      </c>
      <c r="AI268" s="13" t="str">
        <f t="array" ref="AI268">IFERROR(INDEX(E268:E291, SMALL(IF(ISNUMBER(SEARCH("JV1",F268:F291)), ROW(F268:F291)-MIN(ROW(F268:F291))+1, ""), ROW() -267 )), "")</f>
        <v>Cody Kizis</v>
      </c>
      <c r="AJ268" s="13" t="str">
        <f t="array" ref="AJ268">IFERROR(INDEX(B268:B291, SMALL(IF(ISNUMBER(SEARCH("JV2",F268:F291)), ROW(F268:F291)-MIN(ROW(F268:F291))+1, ""), ROW() -267 )), "")</f>
        <v>Tennessee Southern, University Of</v>
      </c>
      <c r="AK268" s="13">
        <f t="array" ref="AK268">IFERROR(INDEX(C268:C291, SMALL(IF(ISNUMBER(SEARCH("JV2",F268:F291)), ROW(F268:F291)-MIN(ROW(F268:F291))+1, ""), ROW() -267 )), "")</f>
        <v>0</v>
      </c>
      <c r="AL268" s="13" t="str">
        <f t="array" ref="AL268">IFERROR(INDEX(D268:D291, SMALL(IF(ISNUMBER(SEARCH("JV2",F268:F291)), ROW(F268:F291)-MIN(ROW(F268:F291))+1, ""), ROW() -267 )), "")</f>
        <v>11-717408</v>
      </c>
      <c r="AM268" s="13" t="str">
        <f t="array" ref="AM268">IFERROR(INDEX(E268:E291, SMALL(IF(ISNUMBER(SEARCH("JV2",F268:F291)), ROW(F268:F291)-MIN(ROW(F268:F291))+1, ""), ROW() -267 )), "")</f>
        <v>Brian Stinson</v>
      </c>
    </row>
    <row r="269" spans="2:39" s="13" customFormat="1" ht="15" customHeight="1">
      <c r="B269" s="21" t="s">
        <v>553</v>
      </c>
      <c r="C269" s="1"/>
      <c r="D269" s="22" t="s">
        <v>556</v>
      </c>
      <c r="E269" s="1" t="s">
        <v>557</v>
      </c>
      <c r="F269" s="23" t="s">
        <v>14</v>
      </c>
      <c r="G269" s="24"/>
      <c r="H269" s="25">
        <v>4604</v>
      </c>
      <c r="I269" s="24"/>
      <c r="J269" s="25" t="b">
        <v>0</v>
      </c>
      <c r="K269" s="19"/>
      <c r="L269" s="26"/>
      <c r="M269" s="27"/>
      <c r="AB269" s="13" t="str">
        <f t="array" ref="AB269">IFERROR(INDEX(B268:B291, SMALL(IF("V"=F268:F291, ROW(F268:F291)-MIN(ROW(F268:F291))+1, ""), ROW() -267 )), "")</f>
        <v>Tennessee Southern, University Of</v>
      </c>
      <c r="AC269" s="13">
        <f t="array" ref="AC269">IFERROR(INDEX(C268:C291, SMALL(IF("V"=F268:F291, ROW(F268:F291)-MIN(ROW(F268:F291))+1, ""), ROW() -267 )), "")</f>
        <v>0</v>
      </c>
      <c r="AD269" s="13" t="str">
        <f t="array" ref="AD269">IFERROR(INDEX(D268:D291, SMALL(IF("V"=F268:F291, ROW(F268:F291)-MIN(ROW(F268:F291))+1, ""), ROW() -267 )), "")</f>
        <v>7914-35163</v>
      </c>
      <c r="AE269" s="13" t="str">
        <f t="array" ref="AE269">IFERROR(INDEX(E268:E291, SMALL(IF("V"=F268:F291, ROW(F268:F291)-MIN(ROW(F268:F291))+1, ""), ROW() -267 )), "")</f>
        <v>Dylan Moore</v>
      </c>
      <c r="AF269" s="13" t="str">
        <f t="array" ref="AF269">IFERROR(INDEX(B268:B291, SMALL(IF(ISNUMBER(SEARCH("JV1",F268:F291)), ROW(F268:F291)-MIN(ROW(F268:F291))+1, ""), ROW() -267 )), "")</f>
        <v>Tennessee Southern, University Of</v>
      </c>
      <c r="AG269" s="13">
        <f t="array" ref="AG269">IFERROR(INDEX(C268:C291, SMALL(IF(ISNUMBER(SEARCH("JV1",F268:F291)), ROW(F268:F291)-MIN(ROW(F268:F291))+1, ""), ROW() -267 )), "")</f>
        <v>0</v>
      </c>
      <c r="AH269" s="13" t="str">
        <f t="array" ref="AH269">IFERROR(INDEX(D268:D291, SMALL(IF(ISNUMBER(SEARCH("JV1",F268:F291)), ROW(F268:F291)-MIN(ROW(F268:F291))+1, ""), ROW() -267 )), "")</f>
        <v>8942-12212</v>
      </c>
      <c r="AI269" s="13" t="str">
        <f t="array" ref="AI269">IFERROR(INDEX(E268:E291, SMALL(IF(ISNUMBER(SEARCH("JV1",F268:F291)), ROW(F268:F291)-MIN(ROW(F268:F291))+1, ""), ROW() -267 )), "")</f>
        <v>Keith Davis</v>
      </c>
      <c r="AJ269" s="13" t="str">
        <f t="array" ref="AJ269">IFERROR(INDEX(B268:B291, SMALL(IF(ISNUMBER(SEARCH("JV2",F268:F291)), ROW(F268:F291)-MIN(ROW(F268:F291))+1, ""), ROW() -267 )), "")</f>
        <v>Tennessee Southern, University Of</v>
      </c>
      <c r="AK269" s="13">
        <f t="array" ref="AK269">IFERROR(INDEX(C268:C291, SMALL(IF(ISNUMBER(SEARCH("JV2",F268:F291)), ROW(F268:F291)-MIN(ROW(F268:F291))+1, ""), ROW() -267 )), "")</f>
        <v>0</v>
      </c>
      <c r="AL269" s="13" t="str">
        <f t="array" ref="AL269">IFERROR(INDEX(D268:D291, SMALL(IF(ISNUMBER(SEARCH("JV2",F268:F291)), ROW(F268:F291)-MIN(ROW(F268:F291))+1, ""), ROW() -267 )), "")</f>
        <v>10-1188995</v>
      </c>
      <c r="AM269" s="13" t="str">
        <f t="array" ref="AM269">IFERROR(INDEX(E268:E291, SMALL(IF(ISNUMBER(SEARCH("JV2",F268:F291)), ROW(F268:F291)-MIN(ROW(F268:F291))+1, ""), ROW() -267 )), "")</f>
        <v>Chandler Baggett</v>
      </c>
    </row>
    <row r="270" spans="2:39" s="13" customFormat="1" ht="15" customHeight="1">
      <c r="B270" s="21" t="s">
        <v>553</v>
      </c>
      <c r="C270" s="1"/>
      <c r="D270" s="22" t="s">
        <v>558</v>
      </c>
      <c r="E270" s="1" t="s">
        <v>559</v>
      </c>
      <c r="F270" s="23" t="s">
        <v>18</v>
      </c>
      <c r="G270" s="24"/>
      <c r="H270" s="25">
        <v>4604</v>
      </c>
      <c r="I270" s="24"/>
      <c r="J270" s="25" t="b">
        <v>0</v>
      </c>
      <c r="K270" s="19"/>
      <c r="L270" s="26"/>
      <c r="M270" s="27"/>
      <c r="AB270" s="13" t="str">
        <f t="array" ref="AB270">IFERROR(INDEX(B268:B291, SMALL(IF("V"=F268:F291, ROW(F268:F291)-MIN(ROW(F268:F291))+1, ""), ROW() -267 )), "")</f>
        <v>Tennessee Southern, University Of</v>
      </c>
      <c r="AC270" s="13">
        <f t="array" ref="AC270">IFERROR(INDEX(C268:C291, SMALL(IF("V"=F268:F291, ROW(F268:F291)-MIN(ROW(F268:F291))+1, ""), ROW() -267 )), "")</f>
        <v>0</v>
      </c>
      <c r="AD270" s="13" t="str">
        <f t="array" ref="AD270">IFERROR(INDEX(D268:D291, SMALL(IF("V"=F268:F291, ROW(F268:F291)-MIN(ROW(F268:F291))+1, ""), ROW() -267 )), "")</f>
        <v>6570-1702</v>
      </c>
      <c r="AE270" s="13" t="str">
        <f t="array" ref="AE270">IFERROR(INDEX(E268:E291, SMALL(IF("V"=F268:F291, ROW(F268:F291)-MIN(ROW(F268:F291))+1, ""), ROW() -267 )), "")</f>
        <v>Hayden Stippich</v>
      </c>
      <c r="AF270" s="13" t="str">
        <f t="array" ref="AF270">IFERROR(INDEX(B268:B291, SMALL(IF(ISNUMBER(SEARCH("JV1",F268:F291)), ROW(F268:F291)-MIN(ROW(F268:F291))+1, ""), ROW() -267 )), "")</f>
        <v>Tennessee Southern, University Of</v>
      </c>
      <c r="AG270" s="13">
        <f t="array" ref="AG270">IFERROR(INDEX(C268:C291, SMALL(IF(ISNUMBER(SEARCH("JV1",F268:F291)), ROW(F268:F291)-MIN(ROW(F268:F291))+1, ""), ROW() -267 )), "")</f>
        <v>0</v>
      </c>
      <c r="AH270" s="13" t="str">
        <f t="array" ref="AH270">IFERROR(INDEX(D268:D291, SMALL(IF(ISNUMBER(SEARCH("JV1",F268:F291)), ROW(F268:F291)-MIN(ROW(F268:F291))+1, ""), ROW() -267 )), "")</f>
        <v>8851-17507</v>
      </c>
      <c r="AI270" s="13" t="str">
        <f t="array" ref="AI270">IFERROR(INDEX(E268:E291, SMALL(IF(ISNUMBER(SEARCH("JV1",F268:F291)), ROW(F268:F291)-MIN(ROW(F268:F291))+1, ""), ROW() -267 )), "")</f>
        <v>Matthew Chapman</v>
      </c>
      <c r="AJ270" s="13" t="str">
        <f t="array" ref="AJ270">IFERROR(INDEX(B268:B291, SMALL(IF(ISNUMBER(SEARCH("JV2",F268:F291)), ROW(F268:F291)-MIN(ROW(F268:F291))+1, ""), ROW() -267 )), "")</f>
        <v>Tennessee Southern, University Of</v>
      </c>
      <c r="AK270" s="13">
        <f t="array" ref="AK270">IFERROR(INDEX(C268:C291, SMALL(IF(ISNUMBER(SEARCH("JV2",F268:F291)), ROW(F268:F291)-MIN(ROW(F268:F291))+1, ""), ROW() -267 )), "")</f>
        <v>0</v>
      </c>
      <c r="AL270" s="13" t="str">
        <f t="array" ref="AL270">IFERROR(INDEX(D268:D291, SMALL(IF(ISNUMBER(SEARCH("JV2",F268:F291)), ROW(F268:F291)-MIN(ROW(F268:F291))+1, ""), ROW() -267 )), "")</f>
        <v>8705-7138</v>
      </c>
      <c r="AM270" s="13" t="str">
        <f t="array" ref="AM270">IFERROR(INDEX(E268:E291, SMALL(IF(ISNUMBER(SEARCH("JV2",F268:F291)), ROW(F268:F291)-MIN(ROW(F268:F291))+1, ""), ROW() -267 )), "")</f>
        <v>James Roberts</v>
      </c>
    </row>
    <row r="271" spans="2:39" s="13" customFormat="1" ht="15" customHeight="1">
      <c r="B271" s="21" t="s">
        <v>553</v>
      </c>
      <c r="C271" s="1"/>
      <c r="D271" s="22" t="s">
        <v>560</v>
      </c>
      <c r="E271" s="1" t="s">
        <v>561</v>
      </c>
      <c r="F271" s="23"/>
      <c r="G271" s="24"/>
      <c r="H271" s="25">
        <v>4604</v>
      </c>
      <c r="I271" s="24"/>
      <c r="J271" s="25" t="b">
        <v>0</v>
      </c>
      <c r="K271" s="19"/>
      <c r="L271" s="26"/>
      <c r="M271" s="27"/>
      <c r="AB271" s="13" t="str">
        <f t="array" ref="AB271">IFERROR(INDEX(B268:B291, SMALL(IF("V"=F268:F291, ROW(F268:F291)-MIN(ROW(F268:F291))+1, ""), ROW() -267 )), "")</f>
        <v>Tennessee Southern, University Of</v>
      </c>
      <c r="AC271" s="13">
        <f t="array" ref="AC271">IFERROR(INDEX(C268:C291, SMALL(IF("V"=F268:F291, ROW(F268:F291)-MIN(ROW(F268:F291))+1, ""), ROW() -267 )), "")</f>
        <v>0</v>
      </c>
      <c r="AD271" s="13" t="str">
        <f t="array" ref="AD271">IFERROR(INDEX(D268:D291, SMALL(IF("V"=F268:F291, ROW(F268:F291)-MIN(ROW(F268:F291))+1, ""), ROW() -267 )), "")</f>
        <v>11-398267</v>
      </c>
      <c r="AE271" s="13" t="str">
        <f t="array" ref="AE271">IFERROR(INDEX(E268:E291, SMALL(IF("V"=F268:F291, ROW(F268:F291)-MIN(ROW(F268:F291))+1, ""), ROW() -267 )), "")</f>
        <v>Ian Fitzpatrick</v>
      </c>
      <c r="AF271" s="13" t="str">
        <f t="array" ref="AF271">IFERROR(INDEX(B268:B291, SMALL(IF(ISNUMBER(SEARCH("JV1",F268:F291)), ROW(F268:F291)-MIN(ROW(F268:F291))+1, ""), ROW() -267 )), "")</f>
        <v>Tennessee Southern, University Of</v>
      </c>
      <c r="AG271" s="13">
        <f t="array" ref="AG271">IFERROR(INDEX(C268:C291, SMALL(IF(ISNUMBER(SEARCH("JV1",F268:F291)), ROW(F268:F291)-MIN(ROW(F268:F291))+1, ""), ROW() -267 )), "")</f>
        <v>0</v>
      </c>
      <c r="AH271" s="13" t="str">
        <f t="array" ref="AH271">IFERROR(INDEX(D268:D291, SMALL(IF(ISNUMBER(SEARCH("JV1",F268:F291)), ROW(F268:F291)-MIN(ROW(F268:F291))+1, ""), ROW() -267 )), "")</f>
        <v>11-697471</v>
      </c>
      <c r="AI271" s="13" t="str">
        <f t="array" ref="AI271">IFERROR(INDEX(E268:E291, SMALL(IF(ISNUMBER(SEARCH("JV1",F268:F291)), ROW(F268:F291)-MIN(ROW(F268:F291))+1, ""), ROW() -267 )), "")</f>
        <v>Nick Agnew</v>
      </c>
      <c r="AJ271" s="13" t="str">
        <f t="array" ref="AJ271">IFERROR(INDEX(B268:B291, SMALL(IF(ISNUMBER(SEARCH("JV2",F268:F291)), ROW(F268:F291)-MIN(ROW(F268:F291))+1, ""), ROW() -267 )), "")</f>
        <v>Tennessee Southern, University Of</v>
      </c>
      <c r="AK271" s="13">
        <f t="array" ref="AK271">IFERROR(INDEX(C268:C291, SMALL(IF(ISNUMBER(SEARCH("JV2",F268:F291)), ROW(F268:F291)-MIN(ROW(F268:F291))+1, ""), ROW() -267 )), "")</f>
        <v>0</v>
      </c>
      <c r="AL271" s="13" t="str">
        <f t="array" ref="AL271">IFERROR(INDEX(D268:D291, SMALL(IF(ISNUMBER(SEARCH("JV2",F268:F291)), ROW(F268:F291)-MIN(ROW(F268:F291))+1, ""), ROW() -267 )), "")</f>
        <v>11-647684</v>
      </c>
      <c r="AM271" s="13" t="str">
        <f t="array" ref="AM271">IFERROR(INDEX(E268:E291, SMALL(IF(ISNUMBER(SEARCH("JV2",F268:F291)), ROW(F268:F291)-MIN(ROW(F268:F291))+1, ""), ROW() -267 )), "")</f>
        <v>Jarren Dudden</v>
      </c>
    </row>
    <row r="272" spans="2:39" s="13" customFormat="1" ht="15" customHeight="1">
      <c r="B272" s="21" t="s">
        <v>553</v>
      </c>
      <c r="C272" s="1"/>
      <c r="D272" s="22" t="s">
        <v>562</v>
      </c>
      <c r="E272" s="1" t="s">
        <v>563</v>
      </c>
      <c r="F272" s="23" t="s">
        <v>18</v>
      </c>
      <c r="G272" s="24"/>
      <c r="H272" s="25">
        <v>4604</v>
      </c>
      <c r="I272" s="24"/>
      <c r="J272" s="25" t="b">
        <v>0</v>
      </c>
      <c r="K272" s="19"/>
      <c r="L272" s="26"/>
      <c r="M272" s="27"/>
      <c r="AB272" s="13" t="str">
        <f t="array" ref="AB272">IFERROR(INDEX(B268:B291, SMALL(IF("V"=F268:F291, ROW(F268:F291)-MIN(ROW(F268:F291))+1, ""), ROW() -267 )), "")</f>
        <v>Tennessee Southern, University Of</v>
      </c>
      <c r="AC272" s="13">
        <f t="array" ref="AC272">IFERROR(INDEX(C268:C291, SMALL(IF("V"=F268:F291, ROW(F268:F291)-MIN(ROW(F268:F291))+1, ""), ROW() -267 )), "")</f>
        <v>0</v>
      </c>
      <c r="AD272" s="13" t="str">
        <f t="array" ref="AD272">IFERROR(INDEX(D268:D291, SMALL(IF("V"=F268:F291, ROW(F268:F291)-MIN(ROW(F268:F291))+1, ""), ROW() -267 )), "")</f>
        <v>18-5852</v>
      </c>
      <c r="AE272" s="13" t="str">
        <f t="array" ref="AE272">IFERROR(INDEX(E268:E291, SMALL(IF("V"=F268:F291, ROW(F268:F291)-MIN(ROW(F268:F291))+1, ""), ROW() -267 )), "")</f>
        <v>Jacob McElwee</v>
      </c>
      <c r="AF272" s="13" t="str">
        <f t="array" ref="AF272">IFERROR(INDEX(B268:B291, SMALL(IF(ISNUMBER(SEARCH("JV1",F268:F291)), ROW(F268:F291)-MIN(ROW(F268:F291))+1, ""), ROW() -267 )), "")</f>
        <v>Tennessee Southern, University Of</v>
      </c>
      <c r="AG272" s="13">
        <f t="array" ref="AG272">IFERROR(INDEX(C268:C291, SMALL(IF(ISNUMBER(SEARCH("JV1",F268:F291)), ROW(F268:F291)-MIN(ROW(F268:F291))+1, ""), ROW() -267 )), "")</f>
        <v>0</v>
      </c>
      <c r="AH272" s="13" t="str">
        <f t="array" ref="AH272">IFERROR(INDEX(D268:D291, SMALL(IF(ISNUMBER(SEARCH("JV1",F268:F291)), ROW(F268:F291)-MIN(ROW(F268:F291))+1, ""), ROW() -267 )), "")</f>
        <v>7914-9550</v>
      </c>
      <c r="AI272" s="13" t="str">
        <f t="array" ref="AI272">IFERROR(INDEX(E268:E291, SMALL(IF(ISNUMBER(SEARCH("JV1",F268:F291)), ROW(F268:F291)-MIN(ROW(F268:F291))+1, ""), ROW() -267 )), "")</f>
        <v>Xavier Powell-Short</v>
      </c>
      <c r="AJ272" s="13" t="str">
        <f t="array" ref="AJ272">IFERROR(INDEX(B268:B291, SMALL(IF(ISNUMBER(SEARCH("JV2",F268:F291)), ROW(F268:F291)-MIN(ROW(F268:F291))+1, ""), ROW() -267 )), "")</f>
        <v>Tennessee Southern, University Of</v>
      </c>
      <c r="AK272" s="13">
        <f t="array" ref="AK272">IFERROR(INDEX(C268:C291, SMALL(IF(ISNUMBER(SEARCH("JV2",F268:F291)), ROW(F268:F291)-MIN(ROW(F268:F291))+1, ""), ROW() -267 )), "")</f>
        <v>0</v>
      </c>
      <c r="AL272" s="13" t="str">
        <f t="array" ref="AL272">IFERROR(INDEX(D268:D291, SMALL(IF(ISNUMBER(SEARCH("JV2",F268:F291)), ROW(F268:F291)-MIN(ROW(F268:F291))+1, ""), ROW() -267 )), "")</f>
        <v>8091-18517</v>
      </c>
      <c r="AM272" s="13" t="str">
        <f t="array" ref="AM272">IFERROR(INDEX(E268:E291, SMALL(IF(ISNUMBER(SEARCH("JV2",F268:F291)), ROW(F268:F291)-MIN(ROW(F268:F291))+1, ""), ROW() -267 )), "")</f>
        <v>William Weiner</v>
      </c>
    </row>
    <row r="273" spans="2:39" s="13" customFormat="1" ht="15" customHeight="1">
      <c r="B273" s="21" t="s">
        <v>553</v>
      </c>
      <c r="C273" s="1"/>
      <c r="D273" s="22" t="s">
        <v>564</v>
      </c>
      <c r="E273" s="1" t="s">
        <v>565</v>
      </c>
      <c r="F273" s="23" t="s">
        <v>17</v>
      </c>
      <c r="G273" s="24"/>
      <c r="H273" s="25">
        <v>4604</v>
      </c>
      <c r="I273" s="24"/>
      <c r="J273" s="25" t="b">
        <v>0</v>
      </c>
      <c r="K273" s="19"/>
      <c r="L273" s="26"/>
      <c r="M273" s="27"/>
      <c r="AB273" s="13" t="str">
        <f t="array" ref="AB273">IFERROR(INDEX(B268:B291, SMALL(IF("V"=F268:F291, ROW(F268:F291)-MIN(ROW(F268:F291))+1, ""), ROW() -267 )), "")</f>
        <v>Tennessee Southern, University Of</v>
      </c>
      <c r="AC273" s="13">
        <f t="array" ref="AC273">IFERROR(INDEX(C268:C291, SMALL(IF("V"=F268:F291, ROW(F268:F291)-MIN(ROW(F268:F291))+1, ""), ROW() -267 )), "")</f>
        <v>0</v>
      </c>
      <c r="AD273" s="13" t="str">
        <f t="array" ref="AD273">IFERROR(INDEX(D268:D291, SMALL(IF("V"=F268:F291, ROW(F268:F291)-MIN(ROW(F268:F291))+1, ""), ROW() -267 )), "")</f>
        <v>11-472102</v>
      </c>
      <c r="AE273" s="13" t="str">
        <f t="array" ref="AE273">IFERROR(INDEX(E268:E291, SMALL(IF("V"=F268:F291, ROW(F268:F291)-MIN(ROW(F268:F291))+1, ""), ROW() -267 )), "")</f>
        <v>Jalen Pass</v>
      </c>
      <c r="AF273" s="13" t="str">
        <f t="array" ref="AF273">IFERROR(INDEX(B268:B291, SMALL(IF(ISNUMBER(SEARCH("JV1",F268:F291)), ROW(F268:F291)-MIN(ROW(F268:F291))+1, ""), ROW() -267 )), "")</f>
        <v/>
      </c>
      <c r="AG273" s="13" t="str">
        <f t="array" ref="AG273">IFERROR(INDEX(C268:C291, SMALL(IF(ISNUMBER(SEARCH("JV1",F268:F291)), ROW(F268:F291)-MIN(ROW(F268:F291))+1, ""), ROW() -267 )), "")</f>
        <v/>
      </c>
      <c r="AH273" s="13" t="str">
        <f t="array" ref="AH273">IFERROR(INDEX(D268:D291, SMALL(IF(ISNUMBER(SEARCH("JV1",F268:F291)), ROW(F268:F291)-MIN(ROW(F268:F291))+1, ""), ROW() -267 )), "")</f>
        <v/>
      </c>
      <c r="AI273" s="13" t="str">
        <f t="array" ref="AI273">IFERROR(INDEX(E268:E291, SMALL(IF(ISNUMBER(SEARCH("JV1",F268:F291)), ROW(F268:F291)-MIN(ROW(F268:F291))+1, ""), ROW() -267 )), "")</f>
        <v/>
      </c>
      <c r="AJ273" s="13" t="str">
        <f t="array" ref="AJ273">IFERROR(INDEX(B268:B291, SMALL(IF(ISNUMBER(SEARCH("JV2",F268:F291)), ROW(F268:F291)-MIN(ROW(F268:F291))+1, ""), ROW() -267 )), "")</f>
        <v/>
      </c>
      <c r="AK273" s="13" t="str">
        <f t="array" ref="AK273">IFERROR(INDEX(C268:C291, SMALL(IF(ISNUMBER(SEARCH("JV2",F268:F291)), ROW(F268:F291)-MIN(ROW(F268:F291))+1, ""), ROW() -267 )), "")</f>
        <v/>
      </c>
      <c r="AL273" s="13" t="str">
        <f t="array" ref="AL273">IFERROR(INDEX(D268:D291, SMALL(IF(ISNUMBER(SEARCH("JV2",F268:F291)), ROW(F268:F291)-MIN(ROW(F268:F291))+1, ""), ROW() -267 )), "")</f>
        <v/>
      </c>
      <c r="AM273" s="13" t="str">
        <f t="array" ref="AM273">IFERROR(INDEX(E268:E291, SMALL(IF(ISNUMBER(SEARCH("JV2",F268:F291)), ROW(F268:F291)-MIN(ROW(F268:F291))+1, ""), ROW() -267 )), "")</f>
        <v/>
      </c>
    </row>
    <row r="274" spans="2:39" s="13" customFormat="1" ht="15" customHeight="1">
      <c r="B274" s="21" t="s">
        <v>553</v>
      </c>
      <c r="C274" s="1"/>
      <c r="D274" s="22" t="s">
        <v>566</v>
      </c>
      <c r="E274" s="1" t="s">
        <v>567</v>
      </c>
      <c r="F274" s="23" t="s">
        <v>30</v>
      </c>
      <c r="G274" s="24"/>
      <c r="H274" s="25">
        <v>4604</v>
      </c>
      <c r="I274" s="24"/>
      <c r="J274" s="25" t="b">
        <v>0</v>
      </c>
      <c r="K274" s="19"/>
      <c r="L274" s="26"/>
      <c r="M274" s="27"/>
      <c r="AB274" s="13" t="str">
        <f t="array" ref="AB274">IFERROR(INDEX(B268:B291, SMALL(IF("V"=F268:F291, ROW(F268:F291)-MIN(ROW(F268:F291))+1, ""), ROW() -267 )), "")</f>
        <v>Tennessee Southern, University Of</v>
      </c>
      <c r="AC274" s="13">
        <f t="array" ref="AC274">IFERROR(INDEX(C268:C291, SMALL(IF("V"=F268:F291, ROW(F268:F291)-MIN(ROW(F268:F291))+1, ""), ROW() -267 )), "")</f>
        <v>0</v>
      </c>
      <c r="AD274" s="13" t="str">
        <f t="array" ref="AD274">IFERROR(INDEX(D268:D291, SMALL(IF("V"=F268:F291, ROW(F268:F291)-MIN(ROW(F268:F291))+1, ""), ROW() -267 )), "")</f>
        <v>11-189058</v>
      </c>
      <c r="AE274" s="13" t="str">
        <f t="array" ref="AE274">IFERROR(INDEX(E268:E291, SMALL(IF("V"=F268:F291, ROW(F268:F291)-MIN(ROW(F268:F291))+1, ""), ROW() -267 )), "")</f>
        <v>Nathan Samuels</v>
      </c>
      <c r="AF274" s="13" t="str">
        <f t="array" ref="AF274">IFERROR(INDEX(B268:B291, SMALL(IF(ISNUMBER(SEARCH("JV1",F268:F291)), ROW(F268:F291)-MIN(ROW(F268:F291))+1, ""), ROW() -267 )), "")</f>
        <v/>
      </c>
      <c r="AG274" s="13" t="str">
        <f t="array" ref="AG274">IFERROR(INDEX(C268:C291, SMALL(IF(ISNUMBER(SEARCH("JV1",F268:F291)), ROW(F268:F291)-MIN(ROW(F268:F291))+1, ""), ROW() -267 )), "")</f>
        <v/>
      </c>
      <c r="AH274" s="13" t="str">
        <f t="array" ref="AH274">IFERROR(INDEX(D268:D291, SMALL(IF(ISNUMBER(SEARCH("JV1",F268:F291)), ROW(F268:F291)-MIN(ROW(F268:F291))+1, ""), ROW() -267 )), "")</f>
        <v/>
      </c>
      <c r="AI274" s="13" t="str">
        <f t="array" ref="AI274">IFERROR(INDEX(E268:E291, SMALL(IF(ISNUMBER(SEARCH("JV1",F268:F291)), ROW(F268:F291)-MIN(ROW(F268:F291))+1, ""), ROW() -267 )), "")</f>
        <v/>
      </c>
      <c r="AJ274" s="13" t="str">
        <f t="array" ref="AJ274">IFERROR(INDEX(B268:B291, SMALL(IF(ISNUMBER(SEARCH("JV2",F268:F291)), ROW(F268:F291)-MIN(ROW(F268:F291))+1, ""), ROW() -267 )), "")</f>
        <v/>
      </c>
      <c r="AK274" s="13" t="str">
        <f t="array" ref="AK274">IFERROR(INDEX(C268:C291, SMALL(IF(ISNUMBER(SEARCH("JV2",F268:F291)), ROW(F268:F291)-MIN(ROW(F268:F291))+1, ""), ROW() -267 )), "")</f>
        <v/>
      </c>
      <c r="AL274" s="13" t="str">
        <f t="array" ref="AL274">IFERROR(INDEX(D268:D291, SMALL(IF(ISNUMBER(SEARCH("JV2",F268:F291)), ROW(F268:F291)-MIN(ROW(F268:F291))+1, ""), ROW() -267 )), "")</f>
        <v/>
      </c>
      <c r="AM274" s="13" t="str">
        <f t="array" ref="AM274">IFERROR(INDEX(E268:E291, SMALL(IF(ISNUMBER(SEARCH("JV2",F268:F291)), ROW(F268:F291)-MIN(ROW(F268:F291))+1, ""), ROW() -267 )), "")</f>
        <v/>
      </c>
    </row>
    <row r="275" spans="2:39" s="13" customFormat="1" ht="15" customHeight="1">
      <c r="B275" s="21" t="s">
        <v>553</v>
      </c>
      <c r="C275" s="1"/>
      <c r="D275" s="22" t="s">
        <v>568</v>
      </c>
      <c r="E275" s="1" t="s">
        <v>569</v>
      </c>
      <c r="F275" s="23" t="s">
        <v>14</v>
      </c>
      <c r="G275" s="24"/>
      <c r="H275" s="25">
        <v>4604</v>
      </c>
      <c r="I275" s="24"/>
      <c r="J275" s="25" t="b">
        <v>0</v>
      </c>
      <c r="K275" s="19"/>
      <c r="L275" s="26"/>
      <c r="M275" s="27"/>
      <c r="AB275" s="13" t="str">
        <f t="array" ref="AB275">IFERROR(INDEX(B268:B291, SMALL(IF("V"=F268:F291, ROW(F268:F291)-MIN(ROW(F268:F291))+1, ""), ROW() -267 )), "")</f>
        <v>Tennessee Southern, University Of</v>
      </c>
      <c r="AC275" s="13">
        <f t="array" ref="AC275">IFERROR(INDEX(C268:C291, SMALL(IF("V"=F268:F291, ROW(F268:F291)-MIN(ROW(F268:F291))+1, ""), ROW() -267 )), "")</f>
        <v>0</v>
      </c>
      <c r="AD275" s="13" t="str">
        <f t="array" ref="AD275">IFERROR(INDEX(D268:D291, SMALL(IF("V"=F268:F291, ROW(F268:F291)-MIN(ROW(F268:F291))+1, ""), ROW() -267 )), "")</f>
        <v>7914-49186</v>
      </c>
      <c r="AE275" s="13" t="str">
        <f t="array" ref="AE275">IFERROR(INDEX(E268:E291, SMALL(IF("V"=F268:F291, ROW(F268:F291)-MIN(ROW(F268:F291))+1, ""), ROW() -267 )), "")</f>
        <v>Tyler Betz</v>
      </c>
      <c r="AF275" s="13" t="str">
        <f t="array" ref="AF275">IFERROR(INDEX(B268:B291, SMALL(IF(ISNUMBER(SEARCH("JV1",F268:F291)), ROW(F268:F291)-MIN(ROW(F268:F291))+1, ""), ROW() -267 )), "")</f>
        <v/>
      </c>
      <c r="AG275" s="13" t="str">
        <f t="array" ref="AG275">IFERROR(INDEX(C268:C291, SMALL(IF(ISNUMBER(SEARCH("JV1",F268:F291)), ROW(F268:F291)-MIN(ROW(F268:F291))+1, ""), ROW() -267 )), "")</f>
        <v/>
      </c>
      <c r="AH275" s="13" t="str">
        <f t="array" ref="AH275">IFERROR(INDEX(D268:D291, SMALL(IF(ISNUMBER(SEARCH("JV1",F268:F291)), ROW(F268:F291)-MIN(ROW(F268:F291))+1, ""), ROW() -267 )), "")</f>
        <v/>
      </c>
      <c r="AI275" s="13" t="str">
        <f t="array" ref="AI275">IFERROR(INDEX(E268:E291, SMALL(IF(ISNUMBER(SEARCH("JV1",F268:F291)), ROW(F268:F291)-MIN(ROW(F268:F291))+1, ""), ROW() -267 )), "")</f>
        <v/>
      </c>
      <c r="AJ275" s="13" t="str">
        <f t="array" ref="AJ275">IFERROR(INDEX(B268:B291, SMALL(IF(ISNUMBER(SEARCH("JV2",F268:F291)), ROW(F268:F291)-MIN(ROW(F268:F291))+1, ""), ROW() -267 )), "")</f>
        <v/>
      </c>
      <c r="AK275" s="13" t="str">
        <f t="array" ref="AK275">IFERROR(INDEX(C268:C291, SMALL(IF(ISNUMBER(SEARCH("JV2",F268:F291)), ROW(F268:F291)-MIN(ROW(F268:F291))+1, ""), ROW() -267 )), "")</f>
        <v/>
      </c>
      <c r="AL275" s="13" t="str">
        <f t="array" ref="AL275">IFERROR(INDEX(D268:D291, SMALL(IF(ISNUMBER(SEARCH("JV2",F268:F291)), ROW(F268:F291)-MIN(ROW(F268:F291))+1, ""), ROW() -267 )), "")</f>
        <v/>
      </c>
      <c r="AM275" s="13" t="str">
        <f t="array" ref="AM275">IFERROR(INDEX(E268:E291, SMALL(IF(ISNUMBER(SEARCH("JV2",F268:F291)), ROW(F268:F291)-MIN(ROW(F268:F291))+1, ""), ROW() -267 )), "")</f>
        <v/>
      </c>
    </row>
    <row r="276" spans="2:39" s="13" customFormat="1" ht="15" customHeight="1">
      <c r="B276" s="21" t="s">
        <v>553</v>
      </c>
      <c r="C276" s="1"/>
      <c r="D276" s="22" t="s">
        <v>570</v>
      </c>
      <c r="E276" s="1" t="s">
        <v>571</v>
      </c>
      <c r="F276" s="23" t="s">
        <v>14</v>
      </c>
      <c r="G276" s="24"/>
      <c r="H276" s="25">
        <v>4604</v>
      </c>
      <c r="I276" s="24"/>
      <c r="J276" s="25" t="b">
        <v>0</v>
      </c>
      <c r="K276" s="19"/>
      <c r="L276" s="26"/>
      <c r="M276" s="27"/>
    </row>
    <row r="277" spans="2:39" s="13" customFormat="1" ht="15" customHeight="1">
      <c r="B277" s="21" t="s">
        <v>553</v>
      </c>
      <c r="C277" s="1"/>
      <c r="D277" s="22" t="s">
        <v>572</v>
      </c>
      <c r="E277" s="1" t="s">
        <v>573</v>
      </c>
      <c r="F277" s="23" t="s">
        <v>14</v>
      </c>
      <c r="G277" s="24"/>
      <c r="H277" s="25">
        <v>4604</v>
      </c>
      <c r="I277" s="24"/>
      <c r="J277" s="25" t="b">
        <v>0</v>
      </c>
      <c r="K277" s="19"/>
      <c r="L277" s="26"/>
      <c r="M277" s="27"/>
    </row>
    <row r="278" spans="2:39" s="13" customFormat="1" ht="15" customHeight="1">
      <c r="B278" s="21" t="s">
        <v>553</v>
      </c>
      <c r="C278" s="1"/>
      <c r="D278" s="22" t="s">
        <v>574</v>
      </c>
      <c r="E278" s="1" t="s">
        <v>575</v>
      </c>
      <c r="F278" s="23" t="s">
        <v>30</v>
      </c>
      <c r="G278" s="24"/>
      <c r="H278" s="25">
        <v>4604</v>
      </c>
      <c r="I278" s="24"/>
      <c r="J278" s="25" t="b">
        <v>0</v>
      </c>
      <c r="K278" s="19"/>
      <c r="L278" s="26"/>
      <c r="M278" s="27"/>
    </row>
    <row r="279" spans="2:39" s="13" customFormat="1" ht="15" customHeight="1">
      <c r="B279" s="21" t="s">
        <v>553</v>
      </c>
      <c r="C279" s="1"/>
      <c r="D279" s="22" t="s">
        <v>576</v>
      </c>
      <c r="E279" s="1" t="s">
        <v>577</v>
      </c>
      <c r="F279" s="23" t="s">
        <v>14</v>
      </c>
      <c r="G279" s="24"/>
      <c r="H279" s="25">
        <v>4604</v>
      </c>
      <c r="I279" s="24"/>
      <c r="J279" s="25" t="b">
        <v>0</v>
      </c>
      <c r="K279" s="19"/>
      <c r="L279" s="26"/>
      <c r="M279" s="27"/>
    </row>
    <row r="280" spans="2:39" s="13" customFormat="1" ht="15" customHeight="1">
      <c r="B280" s="21" t="s">
        <v>553</v>
      </c>
      <c r="C280" s="1"/>
      <c r="D280" s="22" t="s">
        <v>578</v>
      </c>
      <c r="E280" s="1" t="s">
        <v>579</v>
      </c>
      <c r="F280" s="23" t="s">
        <v>14</v>
      </c>
      <c r="G280" s="24"/>
      <c r="H280" s="25">
        <v>4604</v>
      </c>
      <c r="I280" s="24"/>
      <c r="J280" s="25" t="b">
        <v>0</v>
      </c>
      <c r="K280" s="19"/>
      <c r="L280" s="26"/>
      <c r="M280" s="27"/>
    </row>
    <row r="281" spans="2:39" s="13" customFormat="1" ht="15" customHeight="1">
      <c r="B281" s="21" t="s">
        <v>553</v>
      </c>
      <c r="C281" s="1"/>
      <c r="D281" s="22" t="s">
        <v>580</v>
      </c>
      <c r="E281" s="1" t="s">
        <v>581</v>
      </c>
      <c r="F281" s="23" t="s">
        <v>18</v>
      </c>
      <c r="G281" s="24"/>
      <c r="H281" s="25">
        <v>4604</v>
      </c>
      <c r="I281" s="24"/>
      <c r="J281" s="25" t="b">
        <v>0</v>
      </c>
      <c r="K281" s="19"/>
      <c r="L281" s="26"/>
      <c r="M281" s="27"/>
    </row>
    <row r="282" spans="2:39" s="13" customFormat="1" ht="15" customHeight="1">
      <c r="B282" s="21" t="s">
        <v>553</v>
      </c>
      <c r="C282" s="1"/>
      <c r="D282" s="22" t="s">
        <v>582</v>
      </c>
      <c r="E282" s="1" t="s">
        <v>583</v>
      </c>
      <c r="F282" s="23" t="s">
        <v>18</v>
      </c>
      <c r="G282" s="24"/>
      <c r="H282" s="25">
        <v>4604</v>
      </c>
      <c r="I282" s="24"/>
      <c r="J282" s="25" t="b">
        <v>0</v>
      </c>
      <c r="K282" s="19"/>
      <c r="L282" s="26"/>
      <c r="M282" s="27"/>
    </row>
    <row r="283" spans="2:39" s="13" customFormat="1" ht="15" customHeight="1">
      <c r="B283" s="21" t="s">
        <v>553</v>
      </c>
      <c r="C283" s="1"/>
      <c r="D283" s="22" t="s">
        <v>584</v>
      </c>
      <c r="E283" s="1" t="s">
        <v>585</v>
      </c>
      <c r="F283" s="23" t="s">
        <v>17</v>
      </c>
      <c r="G283" s="24"/>
      <c r="H283" s="25">
        <v>4604</v>
      </c>
      <c r="I283" s="24"/>
      <c r="J283" s="25" t="b">
        <v>0</v>
      </c>
      <c r="K283" s="19"/>
      <c r="L283" s="26"/>
      <c r="M283" s="27"/>
    </row>
    <row r="284" spans="2:39" s="13" customFormat="1" ht="15" customHeight="1">
      <c r="B284" s="21" t="s">
        <v>553</v>
      </c>
      <c r="C284" s="1"/>
      <c r="D284" s="22" t="s">
        <v>586</v>
      </c>
      <c r="E284" s="1" t="s">
        <v>587</v>
      </c>
      <c r="F284" s="23" t="s">
        <v>30</v>
      </c>
      <c r="G284" s="24"/>
      <c r="H284" s="25">
        <v>4604</v>
      </c>
      <c r="I284" s="24"/>
      <c r="J284" s="25" t="b">
        <v>0</v>
      </c>
      <c r="K284" s="19"/>
      <c r="L284" s="26"/>
      <c r="M284" s="27"/>
    </row>
    <row r="285" spans="2:39" s="13" customFormat="1" ht="15" customHeight="1">
      <c r="B285" s="21" t="s">
        <v>553</v>
      </c>
      <c r="C285" s="1"/>
      <c r="D285" s="22" t="s">
        <v>588</v>
      </c>
      <c r="E285" s="1" t="s">
        <v>589</v>
      </c>
      <c r="F285" s="23" t="s">
        <v>30</v>
      </c>
      <c r="G285" s="24"/>
      <c r="H285" s="25">
        <v>4604</v>
      </c>
      <c r="I285" s="24"/>
      <c r="J285" s="25" t="b">
        <v>0</v>
      </c>
      <c r="K285" s="19"/>
      <c r="L285" s="26"/>
      <c r="M285" s="27"/>
    </row>
    <row r="286" spans="2:39" s="13" customFormat="1" ht="15" customHeight="1">
      <c r="B286" s="21" t="s">
        <v>553</v>
      </c>
      <c r="C286" s="1"/>
      <c r="D286" s="22" t="s">
        <v>590</v>
      </c>
      <c r="E286" s="1" t="s">
        <v>591</v>
      </c>
      <c r="F286" s="23" t="s">
        <v>17</v>
      </c>
      <c r="G286" s="24"/>
      <c r="H286" s="25">
        <v>4604</v>
      </c>
      <c r="I286" s="24"/>
      <c r="J286" s="25" t="b">
        <v>0</v>
      </c>
      <c r="K286" s="19"/>
      <c r="L286" s="26"/>
      <c r="M286" s="27"/>
    </row>
    <row r="287" spans="2:39" s="13" customFormat="1" ht="15" customHeight="1">
      <c r="B287" s="21" t="s">
        <v>553</v>
      </c>
      <c r="C287" s="1"/>
      <c r="D287" s="22" t="s">
        <v>592</v>
      </c>
      <c r="E287" s="1" t="s">
        <v>593</v>
      </c>
      <c r="F287" s="23" t="s">
        <v>14</v>
      </c>
      <c r="G287" s="24"/>
      <c r="H287" s="25">
        <v>4604</v>
      </c>
      <c r="I287" s="24"/>
      <c r="J287" s="25" t="b">
        <v>0</v>
      </c>
      <c r="K287" s="19"/>
      <c r="L287" s="26"/>
      <c r="M287" s="27"/>
    </row>
    <row r="288" spans="2:39" s="13" customFormat="1" ht="15" customHeight="1">
      <c r="B288" s="21" t="s">
        <v>553</v>
      </c>
      <c r="C288" s="1"/>
      <c r="D288" s="22" t="s">
        <v>594</v>
      </c>
      <c r="E288" s="1" t="s">
        <v>595</v>
      </c>
      <c r="F288" s="23" t="s">
        <v>17</v>
      </c>
      <c r="G288" s="24"/>
      <c r="H288" s="25">
        <v>4604</v>
      </c>
      <c r="I288" s="24"/>
      <c r="J288" s="25" t="b">
        <v>0</v>
      </c>
      <c r="K288" s="19"/>
      <c r="L288" s="26"/>
      <c r="M288" s="27"/>
    </row>
    <row r="289" spans="2:39" s="13" customFormat="1" ht="15" customHeight="1">
      <c r="B289" s="21" t="s">
        <v>553</v>
      </c>
      <c r="C289" s="1"/>
      <c r="D289" s="22" t="s">
        <v>596</v>
      </c>
      <c r="E289" s="1" t="s">
        <v>597</v>
      </c>
      <c r="F289" s="23" t="s">
        <v>14</v>
      </c>
      <c r="G289" s="24"/>
      <c r="H289" s="25">
        <v>4604</v>
      </c>
      <c r="I289" s="24"/>
      <c r="J289" s="25" t="b">
        <v>0</v>
      </c>
      <c r="K289" s="19"/>
      <c r="L289" s="26"/>
      <c r="M289" s="27"/>
    </row>
    <row r="290" spans="2:39" s="13" customFormat="1" ht="15" customHeight="1">
      <c r="B290" s="21" t="s">
        <v>553</v>
      </c>
      <c r="C290" s="1"/>
      <c r="D290" s="22" t="s">
        <v>598</v>
      </c>
      <c r="E290" s="1" t="s">
        <v>599</v>
      </c>
      <c r="F290" s="23" t="s">
        <v>18</v>
      </c>
      <c r="G290" s="24"/>
      <c r="H290" s="25">
        <v>4604</v>
      </c>
      <c r="I290" s="24"/>
      <c r="J290" s="25" t="b">
        <v>0</v>
      </c>
      <c r="K290" s="19"/>
      <c r="L290" s="26"/>
      <c r="M290" s="27"/>
    </row>
    <row r="291" spans="2:39" s="13" customFormat="1" ht="15" customHeight="1">
      <c r="B291" s="21" t="s">
        <v>553</v>
      </c>
      <c r="C291" s="1"/>
      <c r="D291" s="22" t="s">
        <v>600</v>
      </c>
      <c r="E291" s="1" t="s">
        <v>601</v>
      </c>
      <c r="F291" s="23" t="s">
        <v>17</v>
      </c>
      <c r="G291" s="24"/>
      <c r="H291" s="25">
        <v>4604</v>
      </c>
      <c r="I291" s="24"/>
      <c r="J291" s="25" t="b">
        <v>0</v>
      </c>
      <c r="K291" s="19"/>
      <c r="L291" s="26"/>
      <c r="M291" s="27"/>
    </row>
    <row r="292" spans="2:39" s="13" customFormat="1" ht="15" customHeight="1">
      <c r="B292" s="21" t="s">
        <v>602</v>
      </c>
      <c r="C292" s="1"/>
      <c r="D292" s="22" t="s">
        <v>603</v>
      </c>
      <c r="E292" s="1" t="s">
        <v>604</v>
      </c>
      <c r="F292" s="23" t="s">
        <v>14</v>
      </c>
      <c r="G292" s="24"/>
      <c r="H292" s="25">
        <v>4386</v>
      </c>
      <c r="I292" s="24"/>
      <c r="J292" s="25" t="b">
        <v>0</v>
      </c>
      <c r="K292" s="19"/>
      <c r="L292" s="26"/>
      <c r="M292" s="27"/>
      <c r="AB292" s="13" t="str">
        <f t="array" ref="AB292">IFERROR(INDEX(B292:B301, SMALL(IF("V"=F292:F301, ROW(F292:F301)-MIN(ROW(F292:F301))+1, ""), ROW() -291 )), "")</f>
        <v>Tennessee Wesleyan College</v>
      </c>
      <c r="AC292" s="13">
        <f t="array" ref="AC292">IFERROR(INDEX(C292:C301, SMALL(IF("V"=F292:F301, ROW(F292:F301)-MIN(ROW(F292:F301))+1, ""), ROW() -291 )), "")</f>
        <v>0</v>
      </c>
      <c r="AD292" s="13" t="str">
        <f t="array" ref="AD292">IFERROR(INDEX(D292:D301, SMALL(IF("V"=F292:F301, ROW(F292:F301)-MIN(ROW(F292:F301))+1, ""), ROW() -291 )), "")</f>
        <v>11-241906</v>
      </c>
      <c r="AE292" s="13" t="str">
        <f t="array" ref="AE292">IFERROR(INDEX(E292:E301, SMALL(IF("V"=F292:F301, ROW(F292:F301)-MIN(ROW(F292:F301))+1, ""), ROW() -291 )), "")</f>
        <v>Adam Driver</v>
      </c>
      <c r="AF292" s="13" t="str">
        <f t="array" ref="AF292">IFERROR(INDEX(B292:B301, SMALL(IF(ISNUMBER(SEARCH("JV1",F292:F301)), ROW(F292:F301)-MIN(ROW(F292:F301))+1, ""), ROW() -291 )), "")</f>
        <v/>
      </c>
      <c r="AG292" s="13" t="str">
        <f t="array" ref="AG292">IFERROR(INDEX(C292:C301, SMALL(IF(ISNUMBER(SEARCH("JV1",F292:F301)), ROW(F292:F301)-MIN(ROW(F292:F301))+1, ""), ROW() -291 )), "")</f>
        <v/>
      </c>
      <c r="AH292" s="13" t="str">
        <f t="array" ref="AH292">IFERROR(INDEX(D292:D301, SMALL(IF(ISNUMBER(SEARCH("JV1",F292:F301)), ROW(F292:F301)-MIN(ROW(F292:F301))+1, ""), ROW() -291 )), "")</f>
        <v/>
      </c>
      <c r="AI292" s="13" t="str">
        <f t="array" ref="AI292">IFERROR(INDEX(E292:E301, SMALL(IF(ISNUMBER(SEARCH("JV1",F292:F301)), ROW(F292:F301)-MIN(ROW(F292:F301))+1, ""), ROW() -291 )), "")</f>
        <v/>
      </c>
      <c r="AJ292" s="13" t="str">
        <f t="array" ref="AJ292">IFERROR(INDEX(B292:B301, SMALL(IF(ISNUMBER(SEARCH("JV2",F292:F301)), ROW(F292:F301)-MIN(ROW(F292:F301))+1, ""), ROW() -291 )), "")</f>
        <v/>
      </c>
      <c r="AK292" s="13" t="str">
        <f t="array" ref="AK292">IFERROR(INDEX(C292:C301, SMALL(IF(ISNUMBER(SEARCH("JV2",F292:F301)), ROW(F292:F301)-MIN(ROW(F292:F301))+1, ""), ROW() -291 )), "")</f>
        <v/>
      </c>
      <c r="AL292" s="13" t="str">
        <f t="array" ref="AL292">IFERROR(INDEX(D292:D301, SMALL(IF(ISNUMBER(SEARCH("JV2",F292:F301)), ROW(F292:F301)-MIN(ROW(F292:F301))+1, ""), ROW() -291 )), "")</f>
        <v/>
      </c>
      <c r="AM292" s="13" t="str">
        <f t="array" ref="AM292">IFERROR(INDEX(E292:E301, SMALL(IF(ISNUMBER(SEARCH("JV2",F292:F301)), ROW(F292:F301)-MIN(ROW(F292:F301))+1, ""), ROW() -291 )), "")</f>
        <v/>
      </c>
    </row>
    <row r="293" spans="2:39" s="13" customFormat="1" ht="15" customHeight="1">
      <c r="B293" s="21" t="s">
        <v>602</v>
      </c>
      <c r="C293" s="1"/>
      <c r="D293" s="22" t="s">
        <v>605</v>
      </c>
      <c r="E293" s="1" t="s">
        <v>606</v>
      </c>
      <c r="F293" s="23" t="s">
        <v>30</v>
      </c>
      <c r="G293" s="24"/>
      <c r="H293" s="25">
        <v>4386</v>
      </c>
      <c r="I293" s="24"/>
      <c r="J293" s="25" t="b">
        <v>0</v>
      </c>
      <c r="K293" s="19"/>
      <c r="L293" s="26"/>
      <c r="M293" s="27"/>
      <c r="AB293" s="13" t="str">
        <f t="array" ref="AB293">IFERROR(INDEX(B292:B301, SMALL(IF("V"=F292:F301, ROW(F292:F301)-MIN(ROW(F292:F301))+1, ""), ROW() -291 )), "")</f>
        <v>Tennessee Wesleyan College</v>
      </c>
      <c r="AC293" s="13">
        <f t="array" ref="AC293">IFERROR(INDEX(C292:C301, SMALL(IF("V"=F292:F301, ROW(F292:F301)-MIN(ROW(F292:F301))+1, ""), ROW() -291 )), "")</f>
        <v>0</v>
      </c>
      <c r="AD293" s="13" t="str">
        <f t="array" ref="AD293">IFERROR(INDEX(D292:D301, SMALL(IF("V"=F292:F301, ROW(F292:F301)-MIN(ROW(F292:F301))+1, ""), ROW() -291 )), "")</f>
        <v>11-230862</v>
      </c>
      <c r="AE293" s="13" t="str">
        <f t="array" ref="AE293">IFERROR(INDEX(E292:E301, SMALL(IF("V"=F292:F301, ROW(F292:F301)-MIN(ROW(F292:F301))+1, ""), ROW() -291 )), "")</f>
        <v>Devean Littlejohn</v>
      </c>
      <c r="AF293" s="13" t="str">
        <f t="array" ref="AF293">IFERROR(INDEX(B292:B301, SMALL(IF(ISNUMBER(SEARCH("JV1",F292:F301)), ROW(F292:F301)-MIN(ROW(F292:F301))+1, ""), ROW() -291 )), "")</f>
        <v/>
      </c>
      <c r="AG293" s="13" t="str">
        <f t="array" ref="AG293">IFERROR(INDEX(C292:C301, SMALL(IF(ISNUMBER(SEARCH("JV1",F292:F301)), ROW(F292:F301)-MIN(ROW(F292:F301))+1, ""), ROW() -291 )), "")</f>
        <v/>
      </c>
      <c r="AH293" s="13" t="str">
        <f t="array" ref="AH293">IFERROR(INDEX(D292:D301, SMALL(IF(ISNUMBER(SEARCH("JV1",F292:F301)), ROW(F292:F301)-MIN(ROW(F292:F301))+1, ""), ROW() -291 )), "")</f>
        <v/>
      </c>
      <c r="AI293" s="13" t="str">
        <f t="array" ref="AI293">IFERROR(INDEX(E292:E301, SMALL(IF(ISNUMBER(SEARCH("JV1",F292:F301)), ROW(F292:F301)-MIN(ROW(F292:F301))+1, ""), ROW() -291 )), "")</f>
        <v/>
      </c>
      <c r="AJ293" s="13" t="str">
        <f t="array" ref="AJ293">IFERROR(INDEX(B292:B301, SMALL(IF(ISNUMBER(SEARCH("JV2",F292:F301)), ROW(F292:F301)-MIN(ROW(F292:F301))+1, ""), ROW() -291 )), "")</f>
        <v/>
      </c>
      <c r="AK293" s="13" t="str">
        <f t="array" ref="AK293">IFERROR(INDEX(C292:C301, SMALL(IF(ISNUMBER(SEARCH("JV2",F292:F301)), ROW(F292:F301)-MIN(ROW(F292:F301))+1, ""), ROW() -291 )), "")</f>
        <v/>
      </c>
      <c r="AL293" s="13" t="str">
        <f t="array" ref="AL293">IFERROR(INDEX(D292:D301, SMALL(IF(ISNUMBER(SEARCH("JV2",F292:F301)), ROW(F292:F301)-MIN(ROW(F292:F301))+1, ""), ROW() -291 )), "")</f>
        <v/>
      </c>
      <c r="AM293" s="13" t="str">
        <f t="array" ref="AM293">IFERROR(INDEX(E292:E301, SMALL(IF(ISNUMBER(SEARCH("JV2",F292:F301)), ROW(F292:F301)-MIN(ROW(F292:F301))+1, ""), ROW() -291 )), "")</f>
        <v/>
      </c>
    </row>
    <row r="294" spans="2:39" s="13" customFormat="1" ht="15" customHeight="1">
      <c r="B294" s="21" t="s">
        <v>602</v>
      </c>
      <c r="C294" s="1"/>
      <c r="D294" s="22" t="s">
        <v>607</v>
      </c>
      <c r="E294" s="1" t="s">
        <v>608</v>
      </c>
      <c r="F294" s="23" t="s">
        <v>14</v>
      </c>
      <c r="G294" s="24"/>
      <c r="H294" s="25">
        <v>4386</v>
      </c>
      <c r="I294" s="24"/>
      <c r="J294" s="25" t="b">
        <v>0</v>
      </c>
      <c r="K294" s="19"/>
      <c r="L294" s="26"/>
      <c r="M294" s="27"/>
      <c r="AB294" s="13" t="str">
        <f t="array" ref="AB294">IFERROR(INDEX(B292:B301, SMALL(IF("V"=F292:F301, ROW(F292:F301)-MIN(ROW(F292:F301))+1, ""), ROW() -291 )), "")</f>
        <v>Tennessee Wesleyan College</v>
      </c>
      <c r="AC294" s="13">
        <f t="array" ref="AC294">IFERROR(INDEX(C292:C301, SMALL(IF("V"=F292:F301, ROW(F292:F301)-MIN(ROW(F292:F301))+1, ""), ROW() -291 )), "")</f>
        <v>0</v>
      </c>
      <c r="AD294" s="13" t="str">
        <f t="array" ref="AD294">IFERROR(INDEX(D292:D301, SMALL(IF("V"=F292:F301, ROW(F292:F301)-MIN(ROW(F292:F301))+1, ""), ROW() -291 )), "")</f>
        <v>15-190184</v>
      </c>
      <c r="AE294" s="13" t="str">
        <f t="array" ref="AE294">IFERROR(INDEX(E292:E301, SMALL(IF("V"=F292:F301, ROW(F292:F301)-MIN(ROW(F292:F301))+1, ""), ROW() -291 )), "")</f>
        <v>Jacob Watts</v>
      </c>
      <c r="AF294" s="13" t="str">
        <f t="array" ref="AF294">IFERROR(INDEX(B292:B301, SMALL(IF(ISNUMBER(SEARCH("JV1",F292:F301)), ROW(F292:F301)-MIN(ROW(F292:F301))+1, ""), ROW() -291 )), "")</f>
        <v/>
      </c>
      <c r="AG294" s="13" t="str">
        <f t="array" ref="AG294">IFERROR(INDEX(C292:C301, SMALL(IF(ISNUMBER(SEARCH("JV1",F292:F301)), ROW(F292:F301)-MIN(ROW(F292:F301))+1, ""), ROW() -291 )), "")</f>
        <v/>
      </c>
      <c r="AH294" s="13" t="str">
        <f t="array" ref="AH294">IFERROR(INDEX(D292:D301, SMALL(IF(ISNUMBER(SEARCH("JV1",F292:F301)), ROW(F292:F301)-MIN(ROW(F292:F301))+1, ""), ROW() -291 )), "")</f>
        <v/>
      </c>
      <c r="AI294" s="13" t="str">
        <f t="array" ref="AI294">IFERROR(INDEX(E292:E301, SMALL(IF(ISNUMBER(SEARCH("JV1",F292:F301)), ROW(F292:F301)-MIN(ROW(F292:F301))+1, ""), ROW() -291 )), "")</f>
        <v/>
      </c>
      <c r="AJ294" s="13" t="str">
        <f t="array" ref="AJ294">IFERROR(INDEX(B292:B301, SMALL(IF(ISNUMBER(SEARCH("JV2",F292:F301)), ROW(F292:F301)-MIN(ROW(F292:F301))+1, ""), ROW() -291 )), "")</f>
        <v/>
      </c>
      <c r="AK294" s="13" t="str">
        <f t="array" ref="AK294">IFERROR(INDEX(C292:C301, SMALL(IF(ISNUMBER(SEARCH("JV2",F292:F301)), ROW(F292:F301)-MIN(ROW(F292:F301))+1, ""), ROW() -291 )), "")</f>
        <v/>
      </c>
      <c r="AL294" s="13" t="str">
        <f t="array" ref="AL294">IFERROR(INDEX(D292:D301, SMALL(IF(ISNUMBER(SEARCH("JV2",F292:F301)), ROW(F292:F301)-MIN(ROW(F292:F301))+1, ""), ROW() -291 )), "")</f>
        <v/>
      </c>
      <c r="AM294" s="13" t="str">
        <f t="array" ref="AM294">IFERROR(INDEX(E292:E301, SMALL(IF(ISNUMBER(SEARCH("JV2",F292:F301)), ROW(F292:F301)-MIN(ROW(F292:F301))+1, ""), ROW() -291 )), "")</f>
        <v/>
      </c>
    </row>
    <row r="295" spans="2:39" s="13" customFormat="1" ht="15" customHeight="1">
      <c r="B295" s="21" t="s">
        <v>602</v>
      </c>
      <c r="C295" s="1"/>
      <c r="D295" s="22" t="s">
        <v>609</v>
      </c>
      <c r="E295" s="1" t="s">
        <v>610</v>
      </c>
      <c r="F295" s="23" t="s">
        <v>30</v>
      </c>
      <c r="G295" s="24"/>
      <c r="H295" s="25">
        <v>4386</v>
      </c>
      <c r="I295" s="24"/>
      <c r="J295" s="25" t="b">
        <v>0</v>
      </c>
      <c r="K295" s="19"/>
      <c r="L295" s="26"/>
      <c r="M295" s="27"/>
      <c r="AB295" s="13" t="str">
        <f t="array" ref="AB295">IFERROR(INDEX(B292:B301, SMALL(IF("V"=F292:F301, ROW(F292:F301)-MIN(ROW(F292:F301))+1, ""), ROW() -291 )), "")</f>
        <v>Tennessee Wesleyan College</v>
      </c>
      <c r="AC295" s="13">
        <f t="array" ref="AC295">IFERROR(INDEX(C292:C301, SMALL(IF("V"=F292:F301, ROW(F292:F301)-MIN(ROW(F292:F301))+1, ""), ROW() -291 )), "")</f>
        <v>0</v>
      </c>
      <c r="AD295" s="13" t="str">
        <f t="array" ref="AD295">IFERROR(INDEX(D292:D301, SMALL(IF("V"=F292:F301, ROW(F292:F301)-MIN(ROW(F292:F301))+1, ""), ROW() -291 )), "")</f>
        <v>11-241908</v>
      </c>
      <c r="AE295" s="13" t="str">
        <f t="array" ref="AE295">IFERROR(INDEX(E292:E301, SMALL(IF("V"=F292:F301, ROW(F292:F301)-MIN(ROW(F292:F301))+1, ""), ROW() -291 )), "")</f>
        <v>Kory Driver</v>
      </c>
      <c r="AF295" s="13" t="str">
        <f t="array" ref="AF295">IFERROR(INDEX(B292:B301, SMALL(IF(ISNUMBER(SEARCH("JV1",F292:F301)), ROW(F292:F301)-MIN(ROW(F292:F301))+1, ""), ROW() -291 )), "")</f>
        <v/>
      </c>
      <c r="AG295" s="13" t="str">
        <f t="array" ref="AG295">IFERROR(INDEX(C292:C301, SMALL(IF(ISNUMBER(SEARCH("JV1",F292:F301)), ROW(F292:F301)-MIN(ROW(F292:F301))+1, ""), ROW() -291 )), "")</f>
        <v/>
      </c>
      <c r="AH295" s="13" t="str">
        <f t="array" ref="AH295">IFERROR(INDEX(D292:D301, SMALL(IF(ISNUMBER(SEARCH("JV1",F292:F301)), ROW(F292:F301)-MIN(ROW(F292:F301))+1, ""), ROW() -291 )), "")</f>
        <v/>
      </c>
      <c r="AI295" s="13" t="str">
        <f t="array" ref="AI295">IFERROR(INDEX(E292:E301, SMALL(IF(ISNUMBER(SEARCH("JV1",F292:F301)), ROW(F292:F301)-MIN(ROW(F292:F301))+1, ""), ROW() -291 )), "")</f>
        <v/>
      </c>
      <c r="AJ295" s="13" t="str">
        <f t="array" ref="AJ295">IFERROR(INDEX(B292:B301, SMALL(IF(ISNUMBER(SEARCH("JV2",F292:F301)), ROW(F292:F301)-MIN(ROW(F292:F301))+1, ""), ROW() -291 )), "")</f>
        <v/>
      </c>
      <c r="AK295" s="13" t="str">
        <f t="array" ref="AK295">IFERROR(INDEX(C292:C301, SMALL(IF(ISNUMBER(SEARCH("JV2",F292:F301)), ROW(F292:F301)-MIN(ROW(F292:F301))+1, ""), ROW() -291 )), "")</f>
        <v/>
      </c>
      <c r="AL295" s="13" t="str">
        <f t="array" ref="AL295">IFERROR(INDEX(D292:D301, SMALL(IF(ISNUMBER(SEARCH("JV2",F292:F301)), ROW(F292:F301)-MIN(ROW(F292:F301))+1, ""), ROW() -291 )), "")</f>
        <v/>
      </c>
      <c r="AM295" s="13" t="str">
        <f t="array" ref="AM295">IFERROR(INDEX(E292:E301, SMALL(IF(ISNUMBER(SEARCH("JV2",F292:F301)), ROW(F292:F301)-MIN(ROW(F292:F301))+1, ""), ROW() -291 )), "")</f>
        <v/>
      </c>
    </row>
    <row r="296" spans="2:39" s="13" customFormat="1" ht="15" customHeight="1">
      <c r="B296" s="21" t="s">
        <v>602</v>
      </c>
      <c r="C296" s="1"/>
      <c r="D296" s="22" t="s">
        <v>611</v>
      </c>
      <c r="E296" s="1" t="s">
        <v>612</v>
      </c>
      <c r="F296" s="23" t="s">
        <v>14</v>
      </c>
      <c r="G296" s="24"/>
      <c r="H296" s="25">
        <v>4386</v>
      </c>
      <c r="I296" s="24"/>
      <c r="J296" s="25" t="b">
        <v>0</v>
      </c>
      <c r="K296" s="19"/>
      <c r="L296" s="26"/>
      <c r="M296" s="27"/>
      <c r="AB296" s="13" t="str">
        <f t="array" ref="AB296">IFERROR(INDEX(B292:B301, SMALL(IF("V"=F292:F301, ROW(F292:F301)-MIN(ROW(F292:F301))+1, ""), ROW() -291 )), "")</f>
        <v>Tennessee Wesleyan College</v>
      </c>
      <c r="AC296" s="13">
        <f t="array" ref="AC296">IFERROR(INDEX(C292:C301, SMALL(IF("V"=F292:F301, ROW(F292:F301)-MIN(ROW(F292:F301))+1, ""), ROW() -291 )), "")</f>
        <v>0</v>
      </c>
      <c r="AD296" s="13" t="str">
        <f t="array" ref="AD296">IFERROR(INDEX(D292:D301, SMALL(IF("V"=F292:F301, ROW(F292:F301)-MIN(ROW(F292:F301))+1, ""), ROW() -291 )), "")</f>
        <v>7914-3412</v>
      </c>
      <c r="AE296" s="13" t="str">
        <f t="array" ref="AE296">IFERROR(INDEX(E292:E301, SMALL(IF("V"=F292:F301, ROW(F292:F301)-MIN(ROW(F292:F301))+1, ""), ROW() -291 )), "")</f>
        <v>Oliver Lawson</v>
      </c>
      <c r="AF296" s="13" t="str">
        <f t="array" ref="AF296">IFERROR(INDEX(B292:B301, SMALL(IF(ISNUMBER(SEARCH("JV1",F292:F301)), ROW(F292:F301)-MIN(ROW(F292:F301))+1, ""), ROW() -291 )), "")</f>
        <v/>
      </c>
      <c r="AG296" s="13" t="str">
        <f t="array" ref="AG296">IFERROR(INDEX(C292:C301, SMALL(IF(ISNUMBER(SEARCH("JV1",F292:F301)), ROW(F292:F301)-MIN(ROW(F292:F301))+1, ""), ROW() -291 )), "")</f>
        <v/>
      </c>
      <c r="AH296" s="13" t="str">
        <f t="array" ref="AH296">IFERROR(INDEX(D292:D301, SMALL(IF(ISNUMBER(SEARCH("JV1",F292:F301)), ROW(F292:F301)-MIN(ROW(F292:F301))+1, ""), ROW() -291 )), "")</f>
        <v/>
      </c>
      <c r="AI296" s="13" t="str">
        <f t="array" ref="AI296">IFERROR(INDEX(E292:E301, SMALL(IF(ISNUMBER(SEARCH("JV1",F292:F301)), ROW(F292:F301)-MIN(ROW(F292:F301))+1, ""), ROW() -291 )), "")</f>
        <v/>
      </c>
      <c r="AJ296" s="13" t="str">
        <f t="array" ref="AJ296">IFERROR(INDEX(B292:B301, SMALL(IF(ISNUMBER(SEARCH("JV2",F292:F301)), ROW(F292:F301)-MIN(ROW(F292:F301))+1, ""), ROW() -291 )), "")</f>
        <v/>
      </c>
      <c r="AK296" s="13" t="str">
        <f t="array" ref="AK296">IFERROR(INDEX(C292:C301, SMALL(IF(ISNUMBER(SEARCH("JV2",F292:F301)), ROW(F292:F301)-MIN(ROW(F292:F301))+1, ""), ROW() -291 )), "")</f>
        <v/>
      </c>
      <c r="AL296" s="13" t="str">
        <f t="array" ref="AL296">IFERROR(INDEX(D292:D301, SMALL(IF(ISNUMBER(SEARCH("JV2",F292:F301)), ROW(F292:F301)-MIN(ROW(F292:F301))+1, ""), ROW() -291 )), "")</f>
        <v/>
      </c>
      <c r="AM296" s="13" t="str">
        <f t="array" ref="AM296">IFERROR(INDEX(E292:E301, SMALL(IF(ISNUMBER(SEARCH("JV2",F292:F301)), ROW(F292:F301)-MIN(ROW(F292:F301))+1, ""), ROW() -291 )), "")</f>
        <v/>
      </c>
    </row>
    <row r="297" spans="2:39" s="13" customFormat="1" ht="15" customHeight="1">
      <c r="B297" s="21" t="s">
        <v>602</v>
      </c>
      <c r="C297" s="1"/>
      <c r="D297" s="22" t="s">
        <v>613</v>
      </c>
      <c r="E297" s="1" t="s">
        <v>614</v>
      </c>
      <c r="F297" s="23" t="s">
        <v>14</v>
      </c>
      <c r="G297" s="24"/>
      <c r="H297" s="25">
        <v>4386</v>
      </c>
      <c r="I297" s="24"/>
      <c r="J297" s="25" t="b">
        <v>0</v>
      </c>
      <c r="K297" s="19"/>
      <c r="L297" s="26"/>
      <c r="M297" s="27"/>
      <c r="AB297" s="13" t="str">
        <f t="array" ref="AB297">IFERROR(INDEX(B292:B301, SMALL(IF("V"=F292:F301, ROW(F292:F301)-MIN(ROW(F292:F301))+1, ""), ROW() -291 )), "")</f>
        <v>Tennessee Wesleyan College</v>
      </c>
      <c r="AC297" s="13">
        <f t="array" ref="AC297">IFERROR(INDEX(C292:C301, SMALL(IF("V"=F292:F301, ROW(F292:F301)-MIN(ROW(F292:F301))+1, ""), ROW() -291 )), "")</f>
        <v>0</v>
      </c>
      <c r="AD297" s="13" t="str">
        <f t="array" ref="AD297">IFERROR(INDEX(D292:D301, SMALL(IF("V"=F292:F301, ROW(F292:F301)-MIN(ROW(F292:F301))+1, ""), ROW() -291 )), "")</f>
        <v>15-106936</v>
      </c>
      <c r="AE297" s="13" t="str">
        <f t="array" ref="AE297">IFERROR(INDEX(E292:E301, SMALL(IF("V"=F292:F301, ROW(F292:F301)-MIN(ROW(F292:F301))+1, ""), ROW() -291 )), "")</f>
        <v>Quinn Collins</v>
      </c>
      <c r="AF297" s="13" t="str">
        <f t="array" ref="AF297">IFERROR(INDEX(B292:B301, SMALL(IF(ISNUMBER(SEARCH("JV1",F292:F301)), ROW(F292:F301)-MIN(ROW(F292:F301))+1, ""), ROW() -291 )), "")</f>
        <v/>
      </c>
      <c r="AG297" s="13" t="str">
        <f t="array" ref="AG297">IFERROR(INDEX(C292:C301, SMALL(IF(ISNUMBER(SEARCH("JV1",F292:F301)), ROW(F292:F301)-MIN(ROW(F292:F301))+1, ""), ROW() -291 )), "")</f>
        <v/>
      </c>
      <c r="AH297" s="13" t="str">
        <f t="array" ref="AH297">IFERROR(INDEX(D292:D301, SMALL(IF(ISNUMBER(SEARCH("JV1",F292:F301)), ROW(F292:F301)-MIN(ROW(F292:F301))+1, ""), ROW() -291 )), "")</f>
        <v/>
      </c>
      <c r="AI297" s="13" t="str">
        <f t="array" ref="AI297">IFERROR(INDEX(E292:E301, SMALL(IF(ISNUMBER(SEARCH("JV1",F292:F301)), ROW(F292:F301)-MIN(ROW(F292:F301))+1, ""), ROW() -291 )), "")</f>
        <v/>
      </c>
      <c r="AJ297" s="13" t="str">
        <f t="array" ref="AJ297">IFERROR(INDEX(B292:B301, SMALL(IF(ISNUMBER(SEARCH("JV2",F292:F301)), ROW(F292:F301)-MIN(ROW(F292:F301))+1, ""), ROW() -291 )), "")</f>
        <v/>
      </c>
      <c r="AK297" s="13" t="str">
        <f t="array" ref="AK297">IFERROR(INDEX(C292:C301, SMALL(IF(ISNUMBER(SEARCH("JV2",F292:F301)), ROW(F292:F301)-MIN(ROW(F292:F301))+1, ""), ROW() -291 )), "")</f>
        <v/>
      </c>
      <c r="AL297" s="13" t="str">
        <f t="array" ref="AL297">IFERROR(INDEX(D292:D301, SMALL(IF(ISNUMBER(SEARCH("JV2",F292:F301)), ROW(F292:F301)-MIN(ROW(F292:F301))+1, ""), ROW() -291 )), "")</f>
        <v/>
      </c>
      <c r="AM297" s="13" t="str">
        <f t="array" ref="AM297">IFERROR(INDEX(E292:E301, SMALL(IF(ISNUMBER(SEARCH("JV2",F292:F301)), ROW(F292:F301)-MIN(ROW(F292:F301))+1, ""), ROW() -291 )), "")</f>
        <v/>
      </c>
    </row>
    <row r="298" spans="2:39" s="13" customFormat="1" ht="15" customHeight="1">
      <c r="B298" s="21" t="s">
        <v>602</v>
      </c>
      <c r="C298" s="1"/>
      <c r="D298" s="22" t="s">
        <v>615</v>
      </c>
      <c r="E298" s="1" t="s">
        <v>616</v>
      </c>
      <c r="F298" s="23" t="s">
        <v>14</v>
      </c>
      <c r="G298" s="24"/>
      <c r="H298" s="25">
        <v>4386</v>
      </c>
      <c r="I298" s="24"/>
      <c r="J298" s="25" t="b">
        <v>0</v>
      </c>
      <c r="K298" s="19"/>
      <c r="L298" s="26"/>
      <c r="M298" s="27"/>
      <c r="AB298" s="13" t="str">
        <f t="array" ref="AB298">IFERROR(INDEX(B292:B301, SMALL(IF("V"=F292:F301, ROW(F292:F301)-MIN(ROW(F292:F301))+1, ""), ROW() -291 )), "")</f>
        <v>Tennessee Wesleyan College</v>
      </c>
      <c r="AC298" s="13">
        <f t="array" ref="AC298">IFERROR(INDEX(C292:C301, SMALL(IF("V"=F292:F301, ROW(F292:F301)-MIN(ROW(F292:F301))+1, ""), ROW() -291 )), "")</f>
        <v>0</v>
      </c>
      <c r="AD298" s="13" t="str">
        <f t="array" ref="AD298">IFERROR(INDEX(D292:D301, SMALL(IF("V"=F292:F301, ROW(F292:F301)-MIN(ROW(F292:F301))+1, ""), ROW() -291 )), "")</f>
        <v>8138-9938</v>
      </c>
      <c r="AE298" s="13" t="str">
        <f t="array" ref="AE298">IFERROR(INDEX(E292:E301, SMALL(IF("V"=F292:F301, ROW(F292:F301)-MIN(ROW(F292:F301))+1, ""), ROW() -291 )), "")</f>
        <v>Tyris Nelson</v>
      </c>
      <c r="AF298" s="13" t="str">
        <f t="array" ref="AF298">IFERROR(INDEX(B292:B301, SMALL(IF(ISNUMBER(SEARCH("JV1",F292:F301)), ROW(F292:F301)-MIN(ROW(F292:F301))+1, ""), ROW() -291 )), "")</f>
        <v/>
      </c>
      <c r="AG298" s="13" t="str">
        <f t="array" ref="AG298">IFERROR(INDEX(C292:C301, SMALL(IF(ISNUMBER(SEARCH("JV1",F292:F301)), ROW(F292:F301)-MIN(ROW(F292:F301))+1, ""), ROW() -291 )), "")</f>
        <v/>
      </c>
      <c r="AH298" s="13" t="str">
        <f t="array" ref="AH298">IFERROR(INDEX(D292:D301, SMALL(IF(ISNUMBER(SEARCH("JV1",F292:F301)), ROW(F292:F301)-MIN(ROW(F292:F301))+1, ""), ROW() -291 )), "")</f>
        <v/>
      </c>
      <c r="AI298" s="13" t="str">
        <f t="array" ref="AI298">IFERROR(INDEX(E292:E301, SMALL(IF(ISNUMBER(SEARCH("JV1",F292:F301)), ROW(F292:F301)-MIN(ROW(F292:F301))+1, ""), ROW() -291 )), "")</f>
        <v/>
      </c>
      <c r="AJ298" s="13" t="str">
        <f t="array" ref="AJ298">IFERROR(INDEX(B292:B301, SMALL(IF(ISNUMBER(SEARCH("JV2",F292:F301)), ROW(F292:F301)-MIN(ROW(F292:F301))+1, ""), ROW() -291 )), "")</f>
        <v/>
      </c>
      <c r="AK298" s="13" t="str">
        <f t="array" ref="AK298">IFERROR(INDEX(C292:C301, SMALL(IF(ISNUMBER(SEARCH("JV2",F292:F301)), ROW(F292:F301)-MIN(ROW(F292:F301))+1, ""), ROW() -291 )), "")</f>
        <v/>
      </c>
      <c r="AL298" s="13" t="str">
        <f t="array" ref="AL298">IFERROR(INDEX(D292:D301, SMALL(IF(ISNUMBER(SEARCH("JV2",F292:F301)), ROW(F292:F301)-MIN(ROW(F292:F301))+1, ""), ROW() -291 )), "")</f>
        <v/>
      </c>
      <c r="AM298" s="13" t="str">
        <f t="array" ref="AM298">IFERROR(INDEX(E292:E301, SMALL(IF(ISNUMBER(SEARCH("JV2",F292:F301)), ROW(F292:F301)-MIN(ROW(F292:F301))+1, ""), ROW() -291 )), "")</f>
        <v/>
      </c>
    </row>
    <row r="299" spans="2:39" s="13" customFormat="1" ht="15" customHeight="1">
      <c r="B299" s="21" t="s">
        <v>602</v>
      </c>
      <c r="C299" s="1"/>
      <c r="D299" s="22" t="s">
        <v>617</v>
      </c>
      <c r="E299" s="1" t="s">
        <v>618</v>
      </c>
      <c r="F299" s="23" t="s">
        <v>14</v>
      </c>
      <c r="G299" s="24"/>
      <c r="H299" s="25">
        <v>4386</v>
      </c>
      <c r="I299" s="24"/>
      <c r="J299" s="25" t="b">
        <v>0</v>
      </c>
      <c r="K299" s="19"/>
      <c r="L299" s="26"/>
      <c r="M299" s="27"/>
      <c r="AB299" s="13" t="str">
        <f t="array" ref="AB299">IFERROR(INDEX(B292:B301, SMALL(IF("V"=F292:F301, ROW(F292:F301)-MIN(ROW(F292:F301))+1, ""), ROW() -291 )), "")</f>
        <v>Tennessee Wesleyan College</v>
      </c>
      <c r="AC299" s="13">
        <f t="array" ref="AC299">IFERROR(INDEX(C292:C301, SMALL(IF("V"=F292:F301, ROW(F292:F301)-MIN(ROW(F292:F301))+1, ""), ROW() -291 )), "")</f>
        <v>0</v>
      </c>
      <c r="AD299" s="13" t="str">
        <f t="array" ref="AD299">IFERROR(INDEX(D292:D301, SMALL(IF("V"=F292:F301, ROW(F292:F301)-MIN(ROW(F292:F301))+1, ""), ROW() -291 )), "")</f>
        <v>6678-38</v>
      </c>
      <c r="AE299" s="13" t="str">
        <f t="array" ref="AE299">IFERROR(INDEX(E292:E301, SMALL(IF("V"=F292:F301, ROW(F292:F301)-MIN(ROW(F292:F301))+1, ""), ROW() -291 )), "")</f>
        <v>Zachary Price</v>
      </c>
      <c r="AF299" s="13" t="str">
        <f t="array" ref="AF299">IFERROR(INDEX(B292:B301, SMALL(IF(ISNUMBER(SEARCH("JV1",F292:F301)), ROW(F292:F301)-MIN(ROW(F292:F301))+1, ""), ROW() -291 )), "")</f>
        <v/>
      </c>
      <c r="AG299" s="13" t="str">
        <f t="array" ref="AG299">IFERROR(INDEX(C292:C301, SMALL(IF(ISNUMBER(SEARCH("JV1",F292:F301)), ROW(F292:F301)-MIN(ROW(F292:F301))+1, ""), ROW() -291 )), "")</f>
        <v/>
      </c>
      <c r="AH299" s="13" t="str">
        <f t="array" ref="AH299">IFERROR(INDEX(D292:D301, SMALL(IF(ISNUMBER(SEARCH("JV1",F292:F301)), ROW(F292:F301)-MIN(ROW(F292:F301))+1, ""), ROW() -291 )), "")</f>
        <v/>
      </c>
      <c r="AI299" s="13" t="str">
        <f t="array" ref="AI299">IFERROR(INDEX(E292:E301, SMALL(IF(ISNUMBER(SEARCH("JV1",F292:F301)), ROW(F292:F301)-MIN(ROW(F292:F301))+1, ""), ROW() -291 )), "")</f>
        <v/>
      </c>
      <c r="AJ299" s="13" t="str">
        <f t="array" ref="AJ299">IFERROR(INDEX(B292:B301, SMALL(IF(ISNUMBER(SEARCH("JV2",F292:F301)), ROW(F292:F301)-MIN(ROW(F292:F301))+1, ""), ROW() -291 )), "")</f>
        <v/>
      </c>
      <c r="AK299" s="13" t="str">
        <f t="array" ref="AK299">IFERROR(INDEX(C292:C301, SMALL(IF(ISNUMBER(SEARCH("JV2",F292:F301)), ROW(F292:F301)-MIN(ROW(F292:F301))+1, ""), ROW() -291 )), "")</f>
        <v/>
      </c>
      <c r="AL299" s="13" t="str">
        <f t="array" ref="AL299">IFERROR(INDEX(D292:D301, SMALL(IF(ISNUMBER(SEARCH("JV2",F292:F301)), ROW(F292:F301)-MIN(ROW(F292:F301))+1, ""), ROW() -291 )), "")</f>
        <v/>
      </c>
      <c r="AM299" s="13" t="str">
        <f t="array" ref="AM299">IFERROR(INDEX(E292:E301, SMALL(IF(ISNUMBER(SEARCH("JV2",F292:F301)), ROW(F292:F301)-MIN(ROW(F292:F301))+1, ""), ROW() -291 )), "")</f>
        <v/>
      </c>
    </row>
    <row r="300" spans="2:39" s="13" customFormat="1" ht="15" customHeight="1">
      <c r="B300" s="21" t="s">
        <v>602</v>
      </c>
      <c r="C300" s="1"/>
      <c r="D300" s="22" t="s">
        <v>619</v>
      </c>
      <c r="E300" s="1" t="s">
        <v>620</v>
      </c>
      <c r="F300" s="23" t="s">
        <v>14</v>
      </c>
      <c r="G300" s="24"/>
      <c r="H300" s="25">
        <v>4386</v>
      </c>
      <c r="I300" s="24"/>
      <c r="J300" s="25" t="b">
        <v>0</v>
      </c>
      <c r="K300" s="19"/>
      <c r="L300" s="26"/>
      <c r="M300" s="27"/>
    </row>
    <row r="301" spans="2:39" s="13" customFormat="1" ht="15" customHeight="1">
      <c r="B301" s="21" t="s">
        <v>602</v>
      </c>
      <c r="C301" s="1"/>
      <c r="D301" s="22" t="s">
        <v>621</v>
      </c>
      <c r="E301" s="1" t="s">
        <v>622</v>
      </c>
      <c r="F301" s="23" t="s">
        <v>14</v>
      </c>
      <c r="G301" s="24"/>
      <c r="H301" s="25">
        <v>4386</v>
      </c>
      <c r="I301" s="24"/>
      <c r="J301" s="25" t="b">
        <v>0</v>
      </c>
      <c r="K301" s="19"/>
      <c r="L301" s="26"/>
      <c r="M301" s="27"/>
    </row>
    <row r="302" spans="2:39" s="13" customFormat="1" ht="15" customHeight="1">
      <c r="B302" s="21" t="s">
        <v>623</v>
      </c>
      <c r="C302" s="1"/>
      <c r="D302" s="22" t="s">
        <v>624</v>
      </c>
      <c r="E302" s="1" t="s">
        <v>625</v>
      </c>
      <c r="F302" s="23" t="s">
        <v>14</v>
      </c>
      <c r="G302" s="24"/>
      <c r="H302" s="25">
        <v>4399</v>
      </c>
      <c r="I302" s="24"/>
      <c r="J302" s="25" t="b">
        <v>0</v>
      </c>
      <c r="K302" s="19"/>
      <c r="L302" s="26"/>
      <c r="M302" s="27"/>
      <c r="AB302" s="13" t="str">
        <f t="array" ref="AB302">IFERROR(INDEX(B302:B318, SMALL(IF("V"=F302:F318, ROW(F302:F318)-MIN(ROW(F302:F318))+1, ""), ROW() -301 )), "")</f>
        <v>Thomas More University</v>
      </c>
      <c r="AC302" s="13">
        <f t="array" ref="AC302">IFERROR(INDEX(C302:C318, SMALL(IF("V"=F302:F318, ROW(F302:F318)-MIN(ROW(F302:F318))+1, ""), ROW() -301 )), "")</f>
        <v>0</v>
      </c>
      <c r="AD302" s="13" t="str">
        <f t="array" ref="AD302">IFERROR(INDEX(D302:D318, SMALL(IF("V"=F302:F318, ROW(F302:F318)-MIN(ROW(F302:F318))+1, ""), ROW() -301 )), "")</f>
        <v>18-4756</v>
      </c>
      <c r="AE302" s="13" t="str">
        <f t="array" ref="AE302">IFERROR(INDEX(E302:E318, SMALL(IF("V"=F302:F318, ROW(F302:F318)-MIN(ROW(F302:F318))+1, ""), ROW() -301 )), "")</f>
        <v>Brady Brunsman</v>
      </c>
      <c r="AF302" s="13" t="str">
        <f t="array" ref="AF302">IFERROR(INDEX(B302:B318, SMALL(IF(ISNUMBER(SEARCH("JV1",F302:F318)), ROW(F302:F318)-MIN(ROW(F302:F318))+1, ""), ROW() -301 )), "")</f>
        <v/>
      </c>
      <c r="AG302" s="13" t="str">
        <f t="array" ref="AG302">IFERROR(INDEX(C302:C318, SMALL(IF(ISNUMBER(SEARCH("JV1",F302:F318)), ROW(F302:F318)-MIN(ROW(F302:F318))+1, ""), ROW() -301 )), "")</f>
        <v/>
      </c>
      <c r="AH302" s="13" t="str">
        <f t="array" ref="AH302">IFERROR(INDEX(D302:D318, SMALL(IF(ISNUMBER(SEARCH("JV1",F302:F318)), ROW(F302:F318)-MIN(ROW(F302:F318))+1, ""), ROW() -301 )), "")</f>
        <v/>
      </c>
      <c r="AI302" s="13" t="str">
        <f t="array" ref="AI302">IFERROR(INDEX(E302:E318, SMALL(IF(ISNUMBER(SEARCH("JV1",F302:F318)), ROW(F302:F318)-MIN(ROW(F302:F318))+1, ""), ROW() -301 )), "")</f>
        <v/>
      </c>
      <c r="AJ302" s="13" t="str">
        <f t="array" ref="AJ302">IFERROR(INDEX(B302:B318, SMALL(IF(ISNUMBER(SEARCH("JV2",F302:F318)), ROW(F302:F318)-MIN(ROW(F302:F318))+1, ""), ROW() -301 )), "")</f>
        <v/>
      </c>
      <c r="AK302" s="13" t="str">
        <f t="array" ref="AK302">IFERROR(INDEX(C302:C318, SMALL(IF(ISNUMBER(SEARCH("JV2",F302:F318)), ROW(F302:F318)-MIN(ROW(F302:F318))+1, ""), ROW() -301 )), "")</f>
        <v/>
      </c>
      <c r="AL302" s="13" t="str">
        <f t="array" ref="AL302">IFERROR(INDEX(D302:D318, SMALL(IF(ISNUMBER(SEARCH("JV2",F302:F318)), ROW(F302:F318)-MIN(ROW(F302:F318))+1, ""), ROW() -301 )), "")</f>
        <v/>
      </c>
      <c r="AM302" s="13" t="str">
        <f t="array" ref="AM302">IFERROR(INDEX(E302:E318, SMALL(IF(ISNUMBER(SEARCH("JV2",F302:F318)), ROW(F302:F318)-MIN(ROW(F302:F318))+1, ""), ROW() -301 )), "")</f>
        <v/>
      </c>
    </row>
    <row r="303" spans="2:39" s="13" customFormat="1" ht="15" customHeight="1">
      <c r="B303" s="21" t="s">
        <v>623</v>
      </c>
      <c r="C303" s="1"/>
      <c r="D303" s="22" t="s">
        <v>626</v>
      </c>
      <c r="E303" s="1" t="s">
        <v>627</v>
      </c>
      <c r="F303" s="23" t="s">
        <v>14</v>
      </c>
      <c r="G303" s="24"/>
      <c r="H303" s="25">
        <v>4399</v>
      </c>
      <c r="I303" s="24"/>
      <c r="J303" s="25" t="b">
        <v>0</v>
      </c>
      <c r="K303" s="19"/>
      <c r="L303" s="26"/>
      <c r="M303" s="27"/>
      <c r="AB303" s="13" t="str">
        <f t="array" ref="AB303">IFERROR(INDEX(B302:B318, SMALL(IF("V"=F302:F318, ROW(F302:F318)-MIN(ROW(F302:F318))+1, ""), ROW() -301 )), "")</f>
        <v>Thomas More University</v>
      </c>
      <c r="AC303" s="13">
        <f t="array" ref="AC303">IFERROR(INDEX(C302:C318, SMALL(IF("V"=F302:F318, ROW(F302:F318)-MIN(ROW(F302:F318))+1, ""), ROW() -301 )), "")</f>
        <v>0</v>
      </c>
      <c r="AD303" s="13" t="str">
        <f t="array" ref="AD303">IFERROR(INDEX(D302:D318, SMALL(IF("V"=F302:F318, ROW(F302:F318)-MIN(ROW(F302:F318))+1, ""), ROW() -301 )), "")</f>
        <v>18-95350</v>
      </c>
      <c r="AE303" s="13" t="str">
        <f t="array" ref="AE303">IFERROR(INDEX(E302:E318, SMALL(IF("V"=F302:F318, ROW(F302:F318)-MIN(ROW(F302:F318))+1, ""), ROW() -301 )), "")</f>
        <v>Cameron Jansing</v>
      </c>
      <c r="AF303" s="13" t="str">
        <f t="array" ref="AF303">IFERROR(INDEX(B302:B318, SMALL(IF(ISNUMBER(SEARCH("JV1",F302:F318)), ROW(F302:F318)-MIN(ROW(F302:F318))+1, ""), ROW() -301 )), "")</f>
        <v/>
      </c>
      <c r="AG303" s="13" t="str">
        <f t="array" ref="AG303">IFERROR(INDEX(C302:C318, SMALL(IF(ISNUMBER(SEARCH("JV1",F302:F318)), ROW(F302:F318)-MIN(ROW(F302:F318))+1, ""), ROW() -301 )), "")</f>
        <v/>
      </c>
      <c r="AH303" s="13" t="str">
        <f t="array" ref="AH303">IFERROR(INDEX(D302:D318, SMALL(IF(ISNUMBER(SEARCH("JV1",F302:F318)), ROW(F302:F318)-MIN(ROW(F302:F318))+1, ""), ROW() -301 )), "")</f>
        <v/>
      </c>
      <c r="AI303" s="13" t="str">
        <f t="array" ref="AI303">IFERROR(INDEX(E302:E318, SMALL(IF(ISNUMBER(SEARCH("JV1",F302:F318)), ROW(F302:F318)-MIN(ROW(F302:F318))+1, ""), ROW() -301 )), "")</f>
        <v/>
      </c>
      <c r="AJ303" s="13" t="str">
        <f t="array" ref="AJ303">IFERROR(INDEX(B302:B318, SMALL(IF(ISNUMBER(SEARCH("JV2",F302:F318)), ROW(F302:F318)-MIN(ROW(F302:F318))+1, ""), ROW() -301 )), "")</f>
        <v/>
      </c>
      <c r="AK303" s="13" t="str">
        <f t="array" ref="AK303">IFERROR(INDEX(C302:C318, SMALL(IF(ISNUMBER(SEARCH("JV2",F302:F318)), ROW(F302:F318)-MIN(ROW(F302:F318))+1, ""), ROW() -301 )), "")</f>
        <v/>
      </c>
      <c r="AL303" s="13" t="str">
        <f t="array" ref="AL303">IFERROR(INDEX(D302:D318, SMALL(IF(ISNUMBER(SEARCH("JV2",F302:F318)), ROW(F302:F318)-MIN(ROW(F302:F318))+1, ""), ROW() -301 )), "")</f>
        <v/>
      </c>
      <c r="AM303" s="13" t="str">
        <f t="array" ref="AM303">IFERROR(INDEX(E302:E318, SMALL(IF(ISNUMBER(SEARCH("JV2",F302:F318)), ROW(F302:F318)-MIN(ROW(F302:F318))+1, ""), ROW() -301 )), "")</f>
        <v/>
      </c>
    </row>
    <row r="304" spans="2:39" s="13" customFormat="1" ht="15" customHeight="1">
      <c r="B304" s="21" t="s">
        <v>623</v>
      </c>
      <c r="C304" s="1"/>
      <c r="D304" s="22" t="s">
        <v>628</v>
      </c>
      <c r="E304" s="1" t="s">
        <v>629</v>
      </c>
      <c r="F304" s="23" t="s">
        <v>14</v>
      </c>
      <c r="G304" s="24"/>
      <c r="H304" s="25">
        <v>4399</v>
      </c>
      <c r="I304" s="24"/>
      <c r="J304" s="25" t="b">
        <v>0</v>
      </c>
      <c r="K304" s="19"/>
      <c r="L304" s="26"/>
      <c r="M304" s="27"/>
      <c r="AB304" s="13" t="str">
        <f t="array" ref="AB304">IFERROR(INDEX(B302:B318, SMALL(IF("V"=F302:F318, ROW(F302:F318)-MIN(ROW(F302:F318))+1, ""), ROW() -301 )), "")</f>
        <v>Thomas More University</v>
      </c>
      <c r="AC304" s="13">
        <f t="array" ref="AC304">IFERROR(INDEX(C302:C318, SMALL(IF("V"=F302:F318, ROW(F302:F318)-MIN(ROW(F302:F318))+1, ""), ROW() -301 )), "")</f>
        <v>0</v>
      </c>
      <c r="AD304" s="13" t="str">
        <f t="array" ref="AD304">IFERROR(INDEX(D302:D318, SMALL(IF("V"=F302:F318, ROW(F302:F318)-MIN(ROW(F302:F318))+1, ""), ROW() -301 )), "")</f>
        <v>21-3763</v>
      </c>
      <c r="AE304" s="13" t="str">
        <f t="array" ref="AE304">IFERROR(INDEX(E302:E318, SMALL(IF("V"=F302:F318, ROW(F302:F318)-MIN(ROW(F302:F318))+1, ""), ROW() -301 )), "")</f>
        <v>Carter Wahl</v>
      </c>
      <c r="AF304" s="13" t="str">
        <f t="array" ref="AF304">IFERROR(INDEX(B302:B318, SMALL(IF(ISNUMBER(SEARCH("JV1",F302:F318)), ROW(F302:F318)-MIN(ROW(F302:F318))+1, ""), ROW() -301 )), "")</f>
        <v/>
      </c>
      <c r="AG304" s="13" t="str">
        <f t="array" ref="AG304">IFERROR(INDEX(C302:C318, SMALL(IF(ISNUMBER(SEARCH("JV1",F302:F318)), ROW(F302:F318)-MIN(ROW(F302:F318))+1, ""), ROW() -301 )), "")</f>
        <v/>
      </c>
      <c r="AH304" s="13" t="str">
        <f t="array" ref="AH304">IFERROR(INDEX(D302:D318, SMALL(IF(ISNUMBER(SEARCH("JV1",F302:F318)), ROW(F302:F318)-MIN(ROW(F302:F318))+1, ""), ROW() -301 )), "")</f>
        <v/>
      </c>
      <c r="AI304" s="13" t="str">
        <f t="array" ref="AI304">IFERROR(INDEX(E302:E318, SMALL(IF(ISNUMBER(SEARCH("JV1",F302:F318)), ROW(F302:F318)-MIN(ROW(F302:F318))+1, ""), ROW() -301 )), "")</f>
        <v/>
      </c>
      <c r="AJ304" s="13" t="str">
        <f t="array" ref="AJ304">IFERROR(INDEX(B302:B318, SMALL(IF(ISNUMBER(SEARCH("JV2",F302:F318)), ROW(F302:F318)-MIN(ROW(F302:F318))+1, ""), ROW() -301 )), "")</f>
        <v/>
      </c>
      <c r="AK304" s="13" t="str">
        <f t="array" ref="AK304">IFERROR(INDEX(C302:C318, SMALL(IF(ISNUMBER(SEARCH("JV2",F302:F318)), ROW(F302:F318)-MIN(ROW(F302:F318))+1, ""), ROW() -301 )), "")</f>
        <v/>
      </c>
      <c r="AL304" s="13" t="str">
        <f t="array" ref="AL304">IFERROR(INDEX(D302:D318, SMALL(IF(ISNUMBER(SEARCH("JV2",F302:F318)), ROW(F302:F318)-MIN(ROW(F302:F318))+1, ""), ROW() -301 )), "")</f>
        <v/>
      </c>
      <c r="AM304" s="13" t="str">
        <f t="array" ref="AM304">IFERROR(INDEX(E302:E318, SMALL(IF(ISNUMBER(SEARCH("JV2",F302:F318)), ROW(F302:F318)-MIN(ROW(F302:F318))+1, ""), ROW() -301 )), "")</f>
        <v/>
      </c>
    </row>
    <row r="305" spans="2:39" s="13" customFormat="1" ht="15" customHeight="1">
      <c r="B305" s="21" t="s">
        <v>623</v>
      </c>
      <c r="C305" s="1"/>
      <c r="D305" s="22" t="s">
        <v>630</v>
      </c>
      <c r="E305" s="1" t="s">
        <v>631</v>
      </c>
      <c r="F305" s="23"/>
      <c r="G305" s="24"/>
      <c r="H305" s="25">
        <v>4399</v>
      </c>
      <c r="I305" s="24"/>
      <c r="J305" s="25" t="b">
        <v>0</v>
      </c>
      <c r="K305" s="19"/>
      <c r="L305" s="26"/>
      <c r="M305" s="27"/>
      <c r="AB305" s="13" t="str">
        <f t="array" ref="AB305">IFERROR(INDEX(B302:B318, SMALL(IF("V"=F302:F318, ROW(F302:F318)-MIN(ROW(F302:F318))+1, ""), ROW() -301 )), "")</f>
        <v>Thomas More University</v>
      </c>
      <c r="AC305" s="13">
        <f t="array" ref="AC305">IFERROR(INDEX(C302:C318, SMALL(IF("V"=F302:F318, ROW(F302:F318)-MIN(ROW(F302:F318))+1, ""), ROW() -301 )), "")</f>
        <v>0</v>
      </c>
      <c r="AD305" s="13" t="str">
        <f t="array" ref="AD305">IFERROR(INDEX(D302:D318, SMALL(IF("V"=F302:F318, ROW(F302:F318)-MIN(ROW(F302:F318))+1, ""), ROW() -301 )), "")</f>
        <v>7914-54161</v>
      </c>
      <c r="AE305" s="13" t="str">
        <f t="array" ref="AE305">IFERROR(INDEX(E302:E318, SMALL(IF("V"=F302:F318, ROW(F302:F318)-MIN(ROW(F302:F318))+1, ""), ROW() -301 )), "")</f>
        <v>Ethan Boyers</v>
      </c>
      <c r="AF305" s="13" t="str">
        <f t="array" ref="AF305">IFERROR(INDEX(B302:B318, SMALL(IF(ISNUMBER(SEARCH("JV1",F302:F318)), ROW(F302:F318)-MIN(ROW(F302:F318))+1, ""), ROW() -301 )), "")</f>
        <v/>
      </c>
      <c r="AG305" s="13" t="str">
        <f t="array" ref="AG305">IFERROR(INDEX(C302:C318, SMALL(IF(ISNUMBER(SEARCH("JV1",F302:F318)), ROW(F302:F318)-MIN(ROW(F302:F318))+1, ""), ROW() -301 )), "")</f>
        <v/>
      </c>
      <c r="AH305" s="13" t="str">
        <f t="array" ref="AH305">IFERROR(INDEX(D302:D318, SMALL(IF(ISNUMBER(SEARCH("JV1",F302:F318)), ROW(F302:F318)-MIN(ROW(F302:F318))+1, ""), ROW() -301 )), "")</f>
        <v/>
      </c>
      <c r="AI305" s="13" t="str">
        <f t="array" ref="AI305">IFERROR(INDEX(E302:E318, SMALL(IF(ISNUMBER(SEARCH("JV1",F302:F318)), ROW(F302:F318)-MIN(ROW(F302:F318))+1, ""), ROW() -301 )), "")</f>
        <v/>
      </c>
      <c r="AJ305" s="13" t="str">
        <f t="array" ref="AJ305">IFERROR(INDEX(B302:B318, SMALL(IF(ISNUMBER(SEARCH("JV2",F302:F318)), ROW(F302:F318)-MIN(ROW(F302:F318))+1, ""), ROW() -301 )), "")</f>
        <v/>
      </c>
      <c r="AK305" s="13" t="str">
        <f t="array" ref="AK305">IFERROR(INDEX(C302:C318, SMALL(IF(ISNUMBER(SEARCH("JV2",F302:F318)), ROW(F302:F318)-MIN(ROW(F302:F318))+1, ""), ROW() -301 )), "")</f>
        <v/>
      </c>
      <c r="AL305" s="13" t="str">
        <f t="array" ref="AL305">IFERROR(INDEX(D302:D318, SMALL(IF(ISNUMBER(SEARCH("JV2",F302:F318)), ROW(F302:F318)-MIN(ROW(F302:F318))+1, ""), ROW() -301 )), "")</f>
        <v/>
      </c>
      <c r="AM305" s="13" t="str">
        <f t="array" ref="AM305">IFERROR(INDEX(E302:E318, SMALL(IF(ISNUMBER(SEARCH("JV2",F302:F318)), ROW(F302:F318)-MIN(ROW(F302:F318))+1, ""), ROW() -301 )), "")</f>
        <v/>
      </c>
    </row>
    <row r="306" spans="2:39" s="13" customFormat="1" ht="15" customHeight="1">
      <c r="B306" s="21" t="s">
        <v>623</v>
      </c>
      <c r="C306" s="1"/>
      <c r="D306" s="22" t="s">
        <v>632</v>
      </c>
      <c r="E306" s="1" t="s">
        <v>633</v>
      </c>
      <c r="F306" s="23" t="s">
        <v>14</v>
      </c>
      <c r="G306" s="24"/>
      <c r="H306" s="25">
        <v>4399</v>
      </c>
      <c r="I306" s="24"/>
      <c r="J306" s="25" t="b">
        <v>0</v>
      </c>
      <c r="K306" s="19"/>
      <c r="L306" s="26"/>
      <c r="M306" s="27"/>
      <c r="AB306" s="13" t="str">
        <f t="array" ref="AB306">IFERROR(INDEX(B302:B318, SMALL(IF("V"=F302:F318, ROW(F302:F318)-MIN(ROW(F302:F318))+1, ""), ROW() -301 )), "")</f>
        <v>Thomas More University</v>
      </c>
      <c r="AC306" s="13">
        <f t="array" ref="AC306">IFERROR(INDEX(C302:C318, SMALL(IF("V"=F302:F318, ROW(F302:F318)-MIN(ROW(F302:F318))+1, ""), ROW() -301 )), "")</f>
        <v>0</v>
      </c>
      <c r="AD306" s="13" t="str">
        <f t="array" ref="AD306">IFERROR(INDEX(D302:D318, SMALL(IF("V"=F302:F318, ROW(F302:F318)-MIN(ROW(F302:F318))+1, ""), ROW() -301 )), "")</f>
        <v>11-423031</v>
      </c>
      <c r="AE306" s="13" t="str">
        <f t="array" ref="AE306">IFERROR(INDEX(E302:E318, SMALL(IF("V"=F302:F318, ROW(F302:F318)-MIN(ROW(F302:F318))+1, ""), ROW() -301 )), "")</f>
        <v>Max Hennessey</v>
      </c>
      <c r="AF306" s="13" t="str">
        <f t="array" ref="AF306">IFERROR(INDEX(B302:B318, SMALL(IF(ISNUMBER(SEARCH("JV1",F302:F318)), ROW(F302:F318)-MIN(ROW(F302:F318))+1, ""), ROW() -301 )), "")</f>
        <v/>
      </c>
      <c r="AG306" s="13" t="str">
        <f t="array" ref="AG306">IFERROR(INDEX(C302:C318, SMALL(IF(ISNUMBER(SEARCH("JV1",F302:F318)), ROW(F302:F318)-MIN(ROW(F302:F318))+1, ""), ROW() -301 )), "")</f>
        <v/>
      </c>
      <c r="AH306" s="13" t="str">
        <f t="array" ref="AH306">IFERROR(INDEX(D302:D318, SMALL(IF(ISNUMBER(SEARCH("JV1",F302:F318)), ROW(F302:F318)-MIN(ROW(F302:F318))+1, ""), ROW() -301 )), "")</f>
        <v/>
      </c>
      <c r="AI306" s="13" t="str">
        <f t="array" ref="AI306">IFERROR(INDEX(E302:E318, SMALL(IF(ISNUMBER(SEARCH("JV1",F302:F318)), ROW(F302:F318)-MIN(ROW(F302:F318))+1, ""), ROW() -301 )), "")</f>
        <v/>
      </c>
      <c r="AJ306" s="13" t="str">
        <f t="array" ref="AJ306">IFERROR(INDEX(B302:B318, SMALL(IF(ISNUMBER(SEARCH("JV2",F302:F318)), ROW(F302:F318)-MIN(ROW(F302:F318))+1, ""), ROW() -301 )), "")</f>
        <v/>
      </c>
      <c r="AK306" s="13" t="str">
        <f t="array" ref="AK306">IFERROR(INDEX(C302:C318, SMALL(IF(ISNUMBER(SEARCH("JV2",F302:F318)), ROW(F302:F318)-MIN(ROW(F302:F318))+1, ""), ROW() -301 )), "")</f>
        <v/>
      </c>
      <c r="AL306" s="13" t="str">
        <f t="array" ref="AL306">IFERROR(INDEX(D302:D318, SMALL(IF(ISNUMBER(SEARCH("JV2",F302:F318)), ROW(F302:F318)-MIN(ROW(F302:F318))+1, ""), ROW() -301 )), "")</f>
        <v/>
      </c>
      <c r="AM306" s="13" t="str">
        <f t="array" ref="AM306">IFERROR(INDEX(E302:E318, SMALL(IF(ISNUMBER(SEARCH("JV2",F302:F318)), ROW(F302:F318)-MIN(ROW(F302:F318))+1, ""), ROW() -301 )), "")</f>
        <v/>
      </c>
    </row>
    <row r="307" spans="2:39" s="13" customFormat="1" ht="15" customHeight="1">
      <c r="B307" s="21" t="s">
        <v>623</v>
      </c>
      <c r="C307" s="1"/>
      <c r="D307" s="22" t="s">
        <v>634</v>
      </c>
      <c r="E307" s="1" t="s">
        <v>635</v>
      </c>
      <c r="F307" s="23"/>
      <c r="G307" s="24"/>
      <c r="H307" s="25">
        <v>4399</v>
      </c>
      <c r="I307" s="24"/>
      <c r="J307" s="25" t="b">
        <v>0</v>
      </c>
      <c r="K307" s="19"/>
      <c r="L307" s="26"/>
      <c r="M307" s="27"/>
      <c r="AB307" s="13" t="str">
        <f t="array" ref="AB307">IFERROR(INDEX(B302:B318, SMALL(IF("V"=F302:F318, ROW(F302:F318)-MIN(ROW(F302:F318))+1, ""), ROW() -301 )), "")</f>
        <v>Thomas More University</v>
      </c>
      <c r="AC307" s="13">
        <f t="array" ref="AC307">IFERROR(INDEX(C302:C318, SMALL(IF("V"=F302:F318, ROW(F302:F318)-MIN(ROW(F302:F318))+1, ""), ROW() -301 )), "")</f>
        <v>0</v>
      </c>
      <c r="AD307" s="13" t="str">
        <f t="array" ref="AD307">IFERROR(INDEX(D302:D318, SMALL(IF("V"=F302:F318, ROW(F302:F318)-MIN(ROW(F302:F318))+1, ""), ROW() -301 )), "")</f>
        <v>11-97991</v>
      </c>
      <c r="AE307" s="13" t="str">
        <f t="array" ref="AE307">IFERROR(INDEX(E302:E318, SMALL(IF("V"=F302:F318, ROW(F302:F318)-MIN(ROW(F302:F318))+1, ""), ROW() -301 )), "")</f>
        <v>Michael Binkowski</v>
      </c>
      <c r="AF307" s="13" t="str">
        <f t="array" ref="AF307">IFERROR(INDEX(B302:B318, SMALL(IF(ISNUMBER(SEARCH("JV1",F302:F318)), ROW(F302:F318)-MIN(ROW(F302:F318))+1, ""), ROW() -301 )), "")</f>
        <v/>
      </c>
      <c r="AG307" s="13" t="str">
        <f t="array" ref="AG307">IFERROR(INDEX(C302:C318, SMALL(IF(ISNUMBER(SEARCH("JV1",F302:F318)), ROW(F302:F318)-MIN(ROW(F302:F318))+1, ""), ROW() -301 )), "")</f>
        <v/>
      </c>
      <c r="AH307" s="13" t="str">
        <f t="array" ref="AH307">IFERROR(INDEX(D302:D318, SMALL(IF(ISNUMBER(SEARCH("JV1",F302:F318)), ROW(F302:F318)-MIN(ROW(F302:F318))+1, ""), ROW() -301 )), "")</f>
        <v/>
      </c>
      <c r="AI307" s="13" t="str">
        <f t="array" ref="AI307">IFERROR(INDEX(E302:E318, SMALL(IF(ISNUMBER(SEARCH("JV1",F302:F318)), ROW(F302:F318)-MIN(ROW(F302:F318))+1, ""), ROW() -301 )), "")</f>
        <v/>
      </c>
      <c r="AJ307" s="13" t="str">
        <f t="array" ref="AJ307">IFERROR(INDEX(B302:B318, SMALL(IF(ISNUMBER(SEARCH("JV2",F302:F318)), ROW(F302:F318)-MIN(ROW(F302:F318))+1, ""), ROW() -301 )), "")</f>
        <v/>
      </c>
      <c r="AK307" s="13" t="str">
        <f t="array" ref="AK307">IFERROR(INDEX(C302:C318, SMALL(IF(ISNUMBER(SEARCH("JV2",F302:F318)), ROW(F302:F318)-MIN(ROW(F302:F318))+1, ""), ROW() -301 )), "")</f>
        <v/>
      </c>
      <c r="AL307" s="13" t="str">
        <f t="array" ref="AL307">IFERROR(INDEX(D302:D318, SMALL(IF(ISNUMBER(SEARCH("JV2",F302:F318)), ROW(F302:F318)-MIN(ROW(F302:F318))+1, ""), ROW() -301 )), "")</f>
        <v/>
      </c>
      <c r="AM307" s="13" t="str">
        <f t="array" ref="AM307">IFERROR(INDEX(E302:E318, SMALL(IF(ISNUMBER(SEARCH("JV2",F302:F318)), ROW(F302:F318)-MIN(ROW(F302:F318))+1, ""), ROW() -301 )), "")</f>
        <v/>
      </c>
    </row>
    <row r="308" spans="2:39" s="13" customFormat="1" ht="15" customHeight="1">
      <c r="B308" s="21" t="s">
        <v>623</v>
      </c>
      <c r="C308" s="1"/>
      <c r="D308" s="22" t="s">
        <v>636</v>
      </c>
      <c r="E308" s="1" t="s">
        <v>637</v>
      </c>
      <c r="F308" s="23"/>
      <c r="G308" s="24"/>
      <c r="H308" s="25">
        <v>4399</v>
      </c>
      <c r="I308" s="24"/>
      <c r="J308" s="25" t="b">
        <v>0</v>
      </c>
      <c r="K308" s="19"/>
      <c r="L308" s="26"/>
      <c r="M308" s="27"/>
      <c r="AB308" s="13" t="str">
        <f t="array" ref="AB308">IFERROR(INDEX(B302:B318, SMALL(IF("V"=F302:F318, ROW(F302:F318)-MIN(ROW(F302:F318))+1, ""), ROW() -301 )), "")</f>
        <v>Thomas More University</v>
      </c>
      <c r="AC308" s="13">
        <f t="array" ref="AC308">IFERROR(INDEX(C302:C318, SMALL(IF("V"=F302:F318, ROW(F302:F318)-MIN(ROW(F302:F318))+1, ""), ROW() -301 )), "")</f>
        <v>0</v>
      </c>
      <c r="AD308" s="13" t="str">
        <f t="array" ref="AD308">IFERROR(INDEX(D302:D318, SMALL(IF("V"=F302:F318, ROW(F302:F318)-MIN(ROW(F302:F318))+1, ""), ROW() -301 )), "")</f>
        <v>6450-7098</v>
      </c>
      <c r="AE308" s="13" t="str">
        <f t="array" ref="AE308">IFERROR(INDEX(E302:E318, SMALL(IF("V"=F302:F318, ROW(F302:F318)-MIN(ROW(F302:F318))+1, ""), ROW() -301 )), "")</f>
        <v>Myles Anderson</v>
      </c>
      <c r="AF308" s="13" t="str">
        <f t="array" ref="AF308">IFERROR(INDEX(B302:B318, SMALL(IF(ISNUMBER(SEARCH("JV1",F302:F318)), ROW(F302:F318)-MIN(ROW(F302:F318))+1, ""), ROW() -301 )), "")</f>
        <v/>
      </c>
      <c r="AG308" s="13" t="str">
        <f t="array" ref="AG308">IFERROR(INDEX(C302:C318, SMALL(IF(ISNUMBER(SEARCH("JV1",F302:F318)), ROW(F302:F318)-MIN(ROW(F302:F318))+1, ""), ROW() -301 )), "")</f>
        <v/>
      </c>
      <c r="AH308" s="13" t="str">
        <f t="array" ref="AH308">IFERROR(INDEX(D302:D318, SMALL(IF(ISNUMBER(SEARCH("JV1",F302:F318)), ROW(F302:F318)-MIN(ROW(F302:F318))+1, ""), ROW() -301 )), "")</f>
        <v/>
      </c>
      <c r="AI308" s="13" t="str">
        <f t="array" ref="AI308">IFERROR(INDEX(E302:E318, SMALL(IF(ISNUMBER(SEARCH("JV1",F302:F318)), ROW(F302:F318)-MIN(ROW(F302:F318))+1, ""), ROW() -301 )), "")</f>
        <v/>
      </c>
      <c r="AJ308" s="13" t="str">
        <f t="array" ref="AJ308">IFERROR(INDEX(B302:B318, SMALL(IF(ISNUMBER(SEARCH("JV2",F302:F318)), ROW(F302:F318)-MIN(ROW(F302:F318))+1, ""), ROW() -301 )), "")</f>
        <v/>
      </c>
      <c r="AK308" s="13" t="str">
        <f t="array" ref="AK308">IFERROR(INDEX(C302:C318, SMALL(IF(ISNUMBER(SEARCH("JV2",F302:F318)), ROW(F302:F318)-MIN(ROW(F302:F318))+1, ""), ROW() -301 )), "")</f>
        <v/>
      </c>
      <c r="AL308" s="13" t="str">
        <f t="array" ref="AL308">IFERROR(INDEX(D302:D318, SMALL(IF(ISNUMBER(SEARCH("JV2",F302:F318)), ROW(F302:F318)-MIN(ROW(F302:F318))+1, ""), ROW() -301 )), "")</f>
        <v/>
      </c>
      <c r="AM308" s="13" t="str">
        <f t="array" ref="AM308">IFERROR(INDEX(E302:E318, SMALL(IF(ISNUMBER(SEARCH("JV2",F302:F318)), ROW(F302:F318)-MIN(ROW(F302:F318))+1, ""), ROW() -301 )), "")</f>
        <v/>
      </c>
    </row>
    <row r="309" spans="2:39" s="13" customFormat="1" ht="15" customHeight="1">
      <c r="B309" s="21" t="s">
        <v>623</v>
      </c>
      <c r="C309" s="1"/>
      <c r="D309" s="22" t="s">
        <v>638</v>
      </c>
      <c r="E309" s="1" t="s">
        <v>639</v>
      </c>
      <c r="F309" s="23"/>
      <c r="G309" s="24"/>
      <c r="H309" s="25">
        <v>4399</v>
      </c>
      <c r="I309" s="24"/>
      <c r="J309" s="25" t="b">
        <v>0</v>
      </c>
      <c r="K309" s="19"/>
      <c r="L309" s="26"/>
      <c r="M309" s="27"/>
      <c r="AB309" s="13" t="str">
        <f t="array" ref="AB309">IFERROR(INDEX(B302:B318, SMALL(IF("V"=F302:F318, ROW(F302:F318)-MIN(ROW(F302:F318))+1, ""), ROW() -301 )), "")</f>
        <v>Thomas More University</v>
      </c>
      <c r="AC309" s="13">
        <f t="array" ref="AC309">IFERROR(INDEX(C302:C318, SMALL(IF("V"=F302:F318, ROW(F302:F318)-MIN(ROW(F302:F318))+1, ""), ROW() -301 )), "")</f>
        <v>0</v>
      </c>
      <c r="AD309" s="13" t="str">
        <f t="array" ref="AD309">IFERROR(INDEX(D302:D318, SMALL(IF("V"=F302:F318, ROW(F302:F318)-MIN(ROW(F302:F318))+1, ""), ROW() -301 )), "")</f>
        <v>18-4759</v>
      </c>
      <c r="AE309" s="13" t="str">
        <f t="array" ref="AE309">IFERROR(INDEX(E302:E318, SMALL(IF("V"=F302:F318, ROW(F302:F318)-MIN(ROW(F302:F318))+1, ""), ROW() -301 )), "")</f>
        <v>Ryan Meyer</v>
      </c>
      <c r="AF309" s="13" t="str">
        <f t="array" ref="AF309">IFERROR(INDEX(B302:B318, SMALL(IF(ISNUMBER(SEARCH("JV1",F302:F318)), ROW(F302:F318)-MIN(ROW(F302:F318))+1, ""), ROW() -301 )), "")</f>
        <v/>
      </c>
      <c r="AG309" s="13" t="str">
        <f t="array" ref="AG309">IFERROR(INDEX(C302:C318, SMALL(IF(ISNUMBER(SEARCH("JV1",F302:F318)), ROW(F302:F318)-MIN(ROW(F302:F318))+1, ""), ROW() -301 )), "")</f>
        <v/>
      </c>
      <c r="AH309" s="13" t="str">
        <f t="array" ref="AH309">IFERROR(INDEX(D302:D318, SMALL(IF(ISNUMBER(SEARCH("JV1",F302:F318)), ROW(F302:F318)-MIN(ROW(F302:F318))+1, ""), ROW() -301 )), "")</f>
        <v/>
      </c>
      <c r="AI309" s="13" t="str">
        <f t="array" ref="AI309">IFERROR(INDEX(E302:E318, SMALL(IF(ISNUMBER(SEARCH("JV1",F302:F318)), ROW(F302:F318)-MIN(ROW(F302:F318))+1, ""), ROW() -301 )), "")</f>
        <v/>
      </c>
      <c r="AJ309" s="13" t="str">
        <f t="array" ref="AJ309">IFERROR(INDEX(B302:B318, SMALL(IF(ISNUMBER(SEARCH("JV2",F302:F318)), ROW(F302:F318)-MIN(ROW(F302:F318))+1, ""), ROW() -301 )), "")</f>
        <v/>
      </c>
      <c r="AK309" s="13" t="str">
        <f t="array" ref="AK309">IFERROR(INDEX(C302:C318, SMALL(IF(ISNUMBER(SEARCH("JV2",F302:F318)), ROW(F302:F318)-MIN(ROW(F302:F318))+1, ""), ROW() -301 )), "")</f>
        <v/>
      </c>
      <c r="AL309" s="13" t="str">
        <f t="array" ref="AL309">IFERROR(INDEX(D302:D318, SMALL(IF(ISNUMBER(SEARCH("JV2",F302:F318)), ROW(F302:F318)-MIN(ROW(F302:F318))+1, ""), ROW() -301 )), "")</f>
        <v/>
      </c>
      <c r="AM309" s="13" t="str">
        <f t="array" ref="AM309">IFERROR(INDEX(E302:E318, SMALL(IF(ISNUMBER(SEARCH("JV2",F302:F318)), ROW(F302:F318)-MIN(ROW(F302:F318))+1, ""), ROW() -301 )), "")</f>
        <v/>
      </c>
    </row>
    <row r="310" spans="2:39" s="13" customFormat="1" ht="15" customHeight="1">
      <c r="B310" s="21" t="s">
        <v>623</v>
      </c>
      <c r="C310" s="1"/>
      <c r="D310" s="22" t="s">
        <v>640</v>
      </c>
      <c r="E310" s="1" t="s">
        <v>641</v>
      </c>
      <c r="F310" s="23"/>
      <c r="G310" s="24"/>
      <c r="H310" s="25">
        <v>4399</v>
      </c>
      <c r="I310" s="24"/>
      <c r="J310" s="25" t="b">
        <v>0</v>
      </c>
      <c r="K310" s="19"/>
      <c r="L310" s="26"/>
      <c r="M310" s="27"/>
    </row>
    <row r="311" spans="2:39" s="13" customFormat="1" ht="15" customHeight="1">
      <c r="B311" s="21" t="s">
        <v>623</v>
      </c>
      <c r="C311" s="1"/>
      <c r="D311" s="22" t="s">
        <v>642</v>
      </c>
      <c r="E311" s="1" t="s">
        <v>643</v>
      </c>
      <c r="F311" s="23"/>
      <c r="G311" s="24"/>
      <c r="H311" s="25">
        <v>4399</v>
      </c>
      <c r="I311" s="24"/>
      <c r="J311" s="25" t="b">
        <v>0</v>
      </c>
      <c r="K311" s="19"/>
      <c r="L311" s="26"/>
      <c r="M311" s="27"/>
    </row>
    <row r="312" spans="2:39" s="13" customFormat="1" ht="15" customHeight="1">
      <c r="B312" s="21" t="s">
        <v>623</v>
      </c>
      <c r="C312" s="1"/>
      <c r="D312" s="22" t="s">
        <v>644</v>
      </c>
      <c r="E312" s="1" t="s">
        <v>645</v>
      </c>
      <c r="F312" s="23" t="s">
        <v>14</v>
      </c>
      <c r="G312" s="24"/>
      <c r="H312" s="25">
        <v>4399</v>
      </c>
      <c r="I312" s="24"/>
      <c r="J312" s="25" t="b">
        <v>0</v>
      </c>
      <c r="K312" s="19"/>
      <c r="L312" s="26"/>
      <c r="M312" s="27"/>
    </row>
    <row r="313" spans="2:39" s="13" customFormat="1" ht="15" customHeight="1">
      <c r="B313" s="21" t="s">
        <v>623</v>
      </c>
      <c r="C313" s="1"/>
      <c r="D313" s="22" t="s">
        <v>646</v>
      </c>
      <c r="E313" s="1" t="s">
        <v>647</v>
      </c>
      <c r="F313" s="23" t="s">
        <v>14</v>
      </c>
      <c r="G313" s="24"/>
      <c r="H313" s="25">
        <v>4399</v>
      </c>
      <c r="I313" s="24"/>
      <c r="J313" s="25" t="b">
        <v>0</v>
      </c>
      <c r="K313" s="19"/>
      <c r="L313" s="26"/>
      <c r="M313" s="27"/>
    </row>
    <row r="314" spans="2:39" s="13" customFormat="1" ht="15" customHeight="1">
      <c r="B314" s="21" t="s">
        <v>623</v>
      </c>
      <c r="C314" s="1"/>
      <c r="D314" s="22" t="s">
        <v>648</v>
      </c>
      <c r="E314" s="1" t="s">
        <v>649</v>
      </c>
      <c r="F314" s="23" t="s">
        <v>14</v>
      </c>
      <c r="G314" s="24"/>
      <c r="H314" s="25">
        <v>4399</v>
      </c>
      <c r="I314" s="24"/>
      <c r="J314" s="25" t="b">
        <v>0</v>
      </c>
      <c r="K314" s="19"/>
      <c r="L314" s="26"/>
      <c r="M314" s="27"/>
    </row>
    <row r="315" spans="2:39" s="13" customFormat="1" ht="15" customHeight="1">
      <c r="B315" s="21" t="s">
        <v>623</v>
      </c>
      <c r="C315" s="1"/>
      <c r="D315" s="22" t="s">
        <v>650</v>
      </c>
      <c r="E315" s="1" t="s">
        <v>651</v>
      </c>
      <c r="F315" s="23"/>
      <c r="G315" s="24"/>
      <c r="H315" s="25">
        <v>4399</v>
      </c>
      <c r="I315" s="24"/>
      <c r="J315" s="25" t="b">
        <v>0</v>
      </c>
      <c r="K315" s="19"/>
      <c r="L315" s="26"/>
      <c r="M315" s="27"/>
    </row>
    <row r="316" spans="2:39" s="13" customFormat="1" ht="15" customHeight="1">
      <c r="B316" s="21" t="s">
        <v>623</v>
      </c>
      <c r="C316" s="1"/>
      <c r="D316" s="22" t="s">
        <v>652</v>
      </c>
      <c r="E316" s="1" t="s">
        <v>653</v>
      </c>
      <c r="F316" s="23"/>
      <c r="G316" s="24"/>
      <c r="H316" s="25">
        <v>4399</v>
      </c>
      <c r="I316" s="24"/>
      <c r="J316" s="25" t="b">
        <v>0</v>
      </c>
      <c r="K316" s="19"/>
      <c r="L316" s="26"/>
      <c r="M316" s="27"/>
    </row>
    <row r="317" spans="2:39" s="13" customFormat="1" ht="15" customHeight="1">
      <c r="B317" s="21" t="s">
        <v>623</v>
      </c>
      <c r="C317" s="1"/>
      <c r="D317" s="22" t="s">
        <v>654</v>
      </c>
      <c r="E317" s="1" t="s">
        <v>655</v>
      </c>
      <c r="F317" s="23" t="s">
        <v>14</v>
      </c>
      <c r="G317" s="24"/>
      <c r="H317" s="25">
        <v>4399</v>
      </c>
      <c r="I317" s="24"/>
      <c r="J317" s="25" t="b">
        <v>0</v>
      </c>
      <c r="K317" s="19"/>
      <c r="L317" s="26"/>
      <c r="M317" s="27"/>
    </row>
    <row r="318" spans="2:39" s="13" customFormat="1" ht="15" customHeight="1">
      <c r="B318" s="21" t="s">
        <v>623</v>
      </c>
      <c r="C318" s="1"/>
      <c r="D318" s="22" t="s">
        <v>656</v>
      </c>
      <c r="E318" s="1" t="s">
        <v>657</v>
      </c>
      <c r="F318" s="23" t="s">
        <v>30</v>
      </c>
      <c r="G318" s="24"/>
      <c r="H318" s="25">
        <v>4399</v>
      </c>
      <c r="I318" s="24"/>
      <c r="J318" s="25" t="b">
        <v>0</v>
      </c>
      <c r="K318" s="19"/>
      <c r="L318" s="26"/>
      <c r="M318" s="27"/>
    </row>
    <row r="319" spans="2:39" s="13" customFormat="1" ht="15" customHeight="1">
      <c r="B319" s="21" t="s">
        <v>658</v>
      </c>
      <c r="C319" s="1"/>
      <c r="D319" s="22" t="s">
        <v>659</v>
      </c>
      <c r="E319" s="1" t="s">
        <v>660</v>
      </c>
      <c r="F319" s="23" t="s">
        <v>14</v>
      </c>
      <c r="G319" s="24"/>
      <c r="H319" s="25">
        <v>4485</v>
      </c>
      <c r="I319" s="24"/>
      <c r="J319" s="25" t="b">
        <v>0</v>
      </c>
      <c r="K319" s="19"/>
      <c r="L319" s="26"/>
      <c r="M319" s="27"/>
      <c r="AB319" s="13" t="str">
        <f t="array" ref="AB319">IFERROR(INDEX(B319:B329, SMALL(IF("V"=F319:F329, ROW(F319:F329)-MIN(ROW(F319:F329))+1, ""), ROW() -318 )), "")</f>
        <v>Tusculum University</v>
      </c>
      <c r="AC319" s="13">
        <f t="array" ref="AC319">IFERROR(INDEX(C319:C329, SMALL(IF("V"=F319:F329, ROW(F319:F329)-MIN(ROW(F319:F329))+1, ""), ROW() -318 )), "")</f>
        <v>0</v>
      </c>
      <c r="AD319" s="13" t="str">
        <f t="array" ref="AD319">IFERROR(INDEX(D319:D329, SMALL(IF("V"=F319:F329, ROW(F319:F329)-MIN(ROW(F319:F329))+1, ""), ROW() -318 )), "")</f>
        <v>17-98616</v>
      </c>
      <c r="AE319" s="13" t="str">
        <f t="array" ref="AE319">IFERROR(INDEX(E319:E329, SMALL(IF("V"=F319:F329, ROW(F319:F329)-MIN(ROW(F319:F329))+1, ""), ROW() -318 )), "")</f>
        <v>Aeron Burkhardt</v>
      </c>
      <c r="AF319" s="13" t="str">
        <f t="array" ref="AF319">IFERROR(INDEX(B319:B329, SMALL(IF(ISNUMBER(SEARCH("JV1",F319:F329)), ROW(F319:F329)-MIN(ROW(F319:F329))+1, ""), ROW() -318 )), "")</f>
        <v/>
      </c>
      <c r="AG319" s="13" t="str">
        <f t="array" ref="AG319">IFERROR(INDEX(C319:C329, SMALL(IF(ISNUMBER(SEARCH("JV1",F319:F329)), ROW(F319:F329)-MIN(ROW(F319:F329))+1, ""), ROW() -318 )), "")</f>
        <v/>
      </c>
      <c r="AH319" s="13" t="str">
        <f t="array" ref="AH319">IFERROR(INDEX(D319:D329, SMALL(IF(ISNUMBER(SEARCH("JV1",F319:F329)), ROW(F319:F329)-MIN(ROW(F319:F329))+1, ""), ROW() -318 )), "")</f>
        <v/>
      </c>
      <c r="AI319" s="13" t="str">
        <f t="array" ref="AI319">IFERROR(INDEX(E319:E329, SMALL(IF(ISNUMBER(SEARCH("JV1",F319:F329)), ROW(F319:F329)-MIN(ROW(F319:F329))+1, ""), ROW() -318 )), "")</f>
        <v/>
      </c>
      <c r="AJ319" s="13" t="str">
        <f t="array" ref="AJ319">IFERROR(INDEX(B319:B329, SMALL(IF(ISNUMBER(SEARCH("JV2",F319:F329)), ROW(F319:F329)-MIN(ROW(F319:F329))+1, ""), ROW() -318 )), "")</f>
        <v/>
      </c>
      <c r="AK319" s="13" t="str">
        <f t="array" ref="AK319">IFERROR(INDEX(C319:C329, SMALL(IF(ISNUMBER(SEARCH("JV2",F319:F329)), ROW(F319:F329)-MIN(ROW(F319:F329))+1, ""), ROW() -318 )), "")</f>
        <v/>
      </c>
      <c r="AL319" s="13" t="str">
        <f t="array" ref="AL319">IFERROR(INDEX(D319:D329, SMALL(IF(ISNUMBER(SEARCH("JV2",F319:F329)), ROW(F319:F329)-MIN(ROW(F319:F329))+1, ""), ROW() -318 )), "")</f>
        <v/>
      </c>
      <c r="AM319" s="13" t="str">
        <f t="array" ref="AM319">IFERROR(INDEX(E319:E329, SMALL(IF(ISNUMBER(SEARCH("JV2",F319:F329)), ROW(F319:F329)-MIN(ROW(F319:F329))+1, ""), ROW() -318 )), "")</f>
        <v/>
      </c>
    </row>
    <row r="320" spans="2:39" s="13" customFormat="1" ht="15" customHeight="1">
      <c r="B320" s="21" t="s">
        <v>658</v>
      </c>
      <c r="C320" s="1"/>
      <c r="D320" s="22" t="s">
        <v>661</v>
      </c>
      <c r="E320" s="1" t="s">
        <v>662</v>
      </c>
      <c r="F320" s="23" t="s">
        <v>30</v>
      </c>
      <c r="G320" s="24"/>
      <c r="H320" s="25">
        <v>4485</v>
      </c>
      <c r="I320" s="24"/>
      <c r="J320" s="25" t="b">
        <v>0</v>
      </c>
      <c r="K320" s="19"/>
      <c r="L320" s="26"/>
      <c r="M320" s="27"/>
      <c r="AB320" s="13" t="str">
        <f t="array" ref="AB320">IFERROR(INDEX(B319:B329, SMALL(IF("V"=F319:F329, ROW(F319:F329)-MIN(ROW(F319:F329))+1, ""), ROW() -318 )), "")</f>
        <v>Tusculum University</v>
      </c>
      <c r="AC320" s="13">
        <f t="array" ref="AC320">IFERROR(INDEX(C319:C329, SMALL(IF("V"=F319:F329, ROW(F319:F329)-MIN(ROW(F319:F329))+1, ""), ROW() -318 )), "")</f>
        <v>0</v>
      </c>
      <c r="AD320" s="13" t="str">
        <f t="array" ref="AD320">IFERROR(INDEX(D319:D329, SMALL(IF("V"=F319:F329, ROW(F319:F329)-MIN(ROW(F319:F329))+1, ""), ROW() -318 )), "")</f>
        <v>11-616902</v>
      </c>
      <c r="AE320" s="13" t="str">
        <f t="array" ref="AE320">IFERROR(INDEX(E319:E329, SMALL(IF("V"=F319:F329, ROW(F319:F329)-MIN(ROW(F319:F329))+1, ""), ROW() -318 )), "")</f>
        <v>Jared Vermillion</v>
      </c>
      <c r="AF320" s="13" t="str">
        <f t="array" ref="AF320">IFERROR(INDEX(B319:B329, SMALL(IF(ISNUMBER(SEARCH("JV1",F319:F329)), ROW(F319:F329)-MIN(ROW(F319:F329))+1, ""), ROW() -318 )), "")</f>
        <v/>
      </c>
      <c r="AG320" s="13" t="str">
        <f t="array" ref="AG320">IFERROR(INDEX(C319:C329, SMALL(IF(ISNUMBER(SEARCH("JV1",F319:F329)), ROW(F319:F329)-MIN(ROW(F319:F329))+1, ""), ROW() -318 )), "")</f>
        <v/>
      </c>
      <c r="AH320" s="13" t="str">
        <f t="array" ref="AH320">IFERROR(INDEX(D319:D329, SMALL(IF(ISNUMBER(SEARCH("JV1",F319:F329)), ROW(F319:F329)-MIN(ROW(F319:F329))+1, ""), ROW() -318 )), "")</f>
        <v/>
      </c>
      <c r="AI320" s="13" t="str">
        <f t="array" ref="AI320">IFERROR(INDEX(E319:E329, SMALL(IF(ISNUMBER(SEARCH("JV1",F319:F329)), ROW(F319:F329)-MIN(ROW(F319:F329))+1, ""), ROW() -318 )), "")</f>
        <v/>
      </c>
      <c r="AJ320" s="13" t="str">
        <f t="array" ref="AJ320">IFERROR(INDEX(B319:B329, SMALL(IF(ISNUMBER(SEARCH("JV2",F319:F329)), ROW(F319:F329)-MIN(ROW(F319:F329))+1, ""), ROW() -318 )), "")</f>
        <v/>
      </c>
      <c r="AK320" s="13" t="str">
        <f t="array" ref="AK320">IFERROR(INDEX(C319:C329, SMALL(IF(ISNUMBER(SEARCH("JV2",F319:F329)), ROW(F319:F329)-MIN(ROW(F319:F329))+1, ""), ROW() -318 )), "")</f>
        <v/>
      </c>
      <c r="AL320" s="13" t="str">
        <f t="array" ref="AL320">IFERROR(INDEX(D319:D329, SMALL(IF(ISNUMBER(SEARCH("JV2",F319:F329)), ROW(F319:F329)-MIN(ROW(F319:F329))+1, ""), ROW() -318 )), "")</f>
        <v/>
      </c>
      <c r="AM320" s="13" t="str">
        <f t="array" ref="AM320">IFERROR(INDEX(E319:E329, SMALL(IF(ISNUMBER(SEARCH("JV2",F319:F329)), ROW(F319:F329)-MIN(ROW(F319:F329))+1, ""), ROW() -318 )), "")</f>
        <v/>
      </c>
    </row>
    <row r="321" spans="2:39" s="13" customFormat="1" ht="15" customHeight="1">
      <c r="B321" s="21" t="s">
        <v>658</v>
      </c>
      <c r="C321" s="1"/>
      <c r="D321" s="22" t="s">
        <v>663</v>
      </c>
      <c r="E321" s="1" t="s">
        <v>664</v>
      </c>
      <c r="F321" s="23" t="s">
        <v>30</v>
      </c>
      <c r="G321" s="24"/>
      <c r="H321" s="25">
        <v>4485</v>
      </c>
      <c r="I321" s="24"/>
      <c r="J321" s="25" t="b">
        <v>0</v>
      </c>
      <c r="K321" s="19"/>
      <c r="L321" s="26"/>
      <c r="M321" s="27"/>
      <c r="AB321" s="13" t="str">
        <f t="array" ref="AB321">IFERROR(INDEX(B319:B329, SMALL(IF("V"=F319:F329, ROW(F319:F329)-MIN(ROW(F319:F329))+1, ""), ROW() -318 )), "")</f>
        <v>Tusculum University</v>
      </c>
      <c r="AC321" s="13">
        <f t="array" ref="AC321">IFERROR(INDEX(C319:C329, SMALL(IF("V"=F319:F329, ROW(F319:F329)-MIN(ROW(F319:F329))+1, ""), ROW() -318 )), "")</f>
        <v>0</v>
      </c>
      <c r="AD321" s="13" t="str">
        <f t="array" ref="AD321">IFERROR(INDEX(D319:D329, SMALL(IF("V"=F319:F329, ROW(F319:F329)-MIN(ROW(F319:F329))+1, ""), ROW() -318 )), "")</f>
        <v>11-137336</v>
      </c>
      <c r="AE321" s="13" t="str">
        <f t="array" ref="AE321">IFERROR(INDEX(E319:E329, SMALL(IF("V"=F319:F329, ROW(F319:F329)-MIN(ROW(F319:F329))+1, ""), ROW() -318 )), "")</f>
        <v>Justin Rodgers</v>
      </c>
      <c r="AF321" s="13" t="str">
        <f t="array" ref="AF321">IFERROR(INDEX(B319:B329, SMALL(IF(ISNUMBER(SEARCH("JV1",F319:F329)), ROW(F319:F329)-MIN(ROW(F319:F329))+1, ""), ROW() -318 )), "")</f>
        <v/>
      </c>
      <c r="AG321" s="13" t="str">
        <f t="array" ref="AG321">IFERROR(INDEX(C319:C329, SMALL(IF(ISNUMBER(SEARCH("JV1",F319:F329)), ROW(F319:F329)-MIN(ROW(F319:F329))+1, ""), ROW() -318 )), "")</f>
        <v/>
      </c>
      <c r="AH321" s="13" t="str">
        <f t="array" ref="AH321">IFERROR(INDEX(D319:D329, SMALL(IF(ISNUMBER(SEARCH("JV1",F319:F329)), ROW(F319:F329)-MIN(ROW(F319:F329))+1, ""), ROW() -318 )), "")</f>
        <v/>
      </c>
      <c r="AI321" s="13" t="str">
        <f t="array" ref="AI321">IFERROR(INDEX(E319:E329, SMALL(IF(ISNUMBER(SEARCH("JV1",F319:F329)), ROW(F319:F329)-MIN(ROW(F319:F329))+1, ""), ROW() -318 )), "")</f>
        <v/>
      </c>
      <c r="AJ321" s="13" t="str">
        <f t="array" ref="AJ321">IFERROR(INDEX(B319:B329, SMALL(IF(ISNUMBER(SEARCH("JV2",F319:F329)), ROW(F319:F329)-MIN(ROW(F319:F329))+1, ""), ROW() -318 )), "")</f>
        <v/>
      </c>
      <c r="AK321" s="13" t="str">
        <f t="array" ref="AK321">IFERROR(INDEX(C319:C329, SMALL(IF(ISNUMBER(SEARCH("JV2",F319:F329)), ROW(F319:F329)-MIN(ROW(F319:F329))+1, ""), ROW() -318 )), "")</f>
        <v/>
      </c>
      <c r="AL321" s="13" t="str">
        <f t="array" ref="AL321">IFERROR(INDEX(D319:D329, SMALL(IF(ISNUMBER(SEARCH("JV2",F319:F329)), ROW(F319:F329)-MIN(ROW(F319:F329))+1, ""), ROW() -318 )), "")</f>
        <v/>
      </c>
      <c r="AM321" s="13" t="str">
        <f t="array" ref="AM321">IFERROR(INDEX(E319:E329, SMALL(IF(ISNUMBER(SEARCH("JV2",F319:F329)), ROW(F319:F329)-MIN(ROW(F319:F329))+1, ""), ROW() -318 )), "")</f>
        <v/>
      </c>
    </row>
    <row r="322" spans="2:39" s="13" customFormat="1" ht="15" customHeight="1">
      <c r="B322" s="21" t="s">
        <v>658</v>
      </c>
      <c r="C322" s="1"/>
      <c r="D322" s="22" t="s">
        <v>665</v>
      </c>
      <c r="E322" s="1" t="s">
        <v>666</v>
      </c>
      <c r="F322" s="23" t="s">
        <v>14</v>
      </c>
      <c r="G322" s="24"/>
      <c r="H322" s="25">
        <v>4485</v>
      </c>
      <c r="I322" s="24"/>
      <c r="J322" s="25" t="b">
        <v>0</v>
      </c>
      <c r="K322" s="19"/>
      <c r="L322" s="26"/>
      <c r="M322" s="27"/>
      <c r="AB322" s="13" t="str">
        <f t="array" ref="AB322">IFERROR(INDEX(B319:B329, SMALL(IF("V"=F319:F329, ROW(F319:F329)-MIN(ROW(F319:F329))+1, ""), ROW() -318 )), "")</f>
        <v>Tusculum University</v>
      </c>
      <c r="AC322" s="13">
        <f t="array" ref="AC322">IFERROR(INDEX(C319:C329, SMALL(IF("V"=F319:F329, ROW(F319:F329)-MIN(ROW(F319:F329))+1, ""), ROW() -318 )), "")</f>
        <v>0</v>
      </c>
      <c r="AD322" s="13" t="str">
        <f t="array" ref="AD322">IFERROR(INDEX(D319:D329, SMALL(IF("V"=F319:F329, ROW(F319:F329)-MIN(ROW(F319:F329))+1, ""), ROW() -318 )), "")</f>
        <v>11-419365</v>
      </c>
      <c r="AE322" s="13" t="str">
        <f t="array" ref="AE322">IFERROR(INDEX(E319:E329, SMALL(IF("V"=F319:F329, ROW(F319:F329)-MIN(ROW(F319:F329))+1, ""), ROW() -318 )), "")</f>
        <v>Kevan Taulbee</v>
      </c>
      <c r="AF322" s="13" t="str">
        <f t="array" ref="AF322">IFERROR(INDEX(B319:B329, SMALL(IF(ISNUMBER(SEARCH("JV1",F319:F329)), ROW(F319:F329)-MIN(ROW(F319:F329))+1, ""), ROW() -318 )), "")</f>
        <v/>
      </c>
      <c r="AG322" s="13" t="str">
        <f t="array" ref="AG322">IFERROR(INDEX(C319:C329, SMALL(IF(ISNUMBER(SEARCH("JV1",F319:F329)), ROW(F319:F329)-MIN(ROW(F319:F329))+1, ""), ROW() -318 )), "")</f>
        <v/>
      </c>
      <c r="AH322" s="13" t="str">
        <f t="array" ref="AH322">IFERROR(INDEX(D319:D329, SMALL(IF(ISNUMBER(SEARCH("JV1",F319:F329)), ROW(F319:F329)-MIN(ROW(F319:F329))+1, ""), ROW() -318 )), "")</f>
        <v/>
      </c>
      <c r="AI322" s="13" t="str">
        <f t="array" ref="AI322">IFERROR(INDEX(E319:E329, SMALL(IF(ISNUMBER(SEARCH("JV1",F319:F329)), ROW(F319:F329)-MIN(ROW(F319:F329))+1, ""), ROW() -318 )), "")</f>
        <v/>
      </c>
      <c r="AJ322" s="13" t="str">
        <f t="array" ref="AJ322">IFERROR(INDEX(B319:B329, SMALL(IF(ISNUMBER(SEARCH("JV2",F319:F329)), ROW(F319:F329)-MIN(ROW(F319:F329))+1, ""), ROW() -318 )), "")</f>
        <v/>
      </c>
      <c r="AK322" s="13" t="str">
        <f t="array" ref="AK322">IFERROR(INDEX(C319:C329, SMALL(IF(ISNUMBER(SEARCH("JV2",F319:F329)), ROW(F319:F329)-MIN(ROW(F319:F329))+1, ""), ROW() -318 )), "")</f>
        <v/>
      </c>
      <c r="AL322" s="13" t="str">
        <f t="array" ref="AL322">IFERROR(INDEX(D319:D329, SMALL(IF(ISNUMBER(SEARCH("JV2",F319:F329)), ROW(F319:F329)-MIN(ROW(F319:F329))+1, ""), ROW() -318 )), "")</f>
        <v/>
      </c>
      <c r="AM322" s="13" t="str">
        <f t="array" ref="AM322">IFERROR(INDEX(E319:E329, SMALL(IF(ISNUMBER(SEARCH("JV2",F319:F329)), ROW(F319:F329)-MIN(ROW(F319:F329))+1, ""), ROW() -318 )), "")</f>
        <v/>
      </c>
    </row>
    <row r="323" spans="2:39" s="13" customFormat="1" ht="15" customHeight="1">
      <c r="B323" s="21" t="s">
        <v>658</v>
      </c>
      <c r="C323" s="1"/>
      <c r="D323" s="22" t="s">
        <v>667</v>
      </c>
      <c r="E323" s="1" t="s">
        <v>668</v>
      </c>
      <c r="F323" s="23" t="s">
        <v>14</v>
      </c>
      <c r="G323" s="24"/>
      <c r="H323" s="25">
        <v>4485</v>
      </c>
      <c r="I323" s="24"/>
      <c r="J323" s="25" t="b">
        <v>0</v>
      </c>
      <c r="K323" s="19"/>
      <c r="L323" s="26"/>
      <c r="M323" s="27"/>
      <c r="AB323" s="13" t="str">
        <f t="array" ref="AB323">IFERROR(INDEX(B319:B329, SMALL(IF("V"=F319:F329, ROW(F319:F329)-MIN(ROW(F319:F329))+1, ""), ROW() -318 )), "")</f>
        <v>Tusculum University</v>
      </c>
      <c r="AC323" s="13">
        <f t="array" ref="AC323">IFERROR(INDEX(C319:C329, SMALL(IF("V"=F319:F329, ROW(F319:F329)-MIN(ROW(F319:F329))+1, ""), ROW() -318 )), "")</f>
        <v>0</v>
      </c>
      <c r="AD323" s="13" t="str">
        <f t="array" ref="AD323">IFERROR(INDEX(D319:D329, SMALL(IF("V"=F319:F329, ROW(F319:F329)-MIN(ROW(F319:F329))+1, ""), ROW() -318 )), "")</f>
        <v>11-369242</v>
      </c>
      <c r="AE323" s="13" t="str">
        <f t="array" ref="AE323">IFERROR(INDEX(E319:E329, SMALL(IF("V"=F319:F329, ROW(F319:F329)-MIN(ROW(F319:F329))+1, ""), ROW() -318 )), "")</f>
        <v>Randall Andrews</v>
      </c>
      <c r="AF323" s="13" t="str">
        <f t="array" ref="AF323">IFERROR(INDEX(B319:B329, SMALL(IF(ISNUMBER(SEARCH("JV1",F319:F329)), ROW(F319:F329)-MIN(ROW(F319:F329))+1, ""), ROW() -318 )), "")</f>
        <v/>
      </c>
      <c r="AG323" s="13" t="str">
        <f t="array" ref="AG323">IFERROR(INDEX(C319:C329, SMALL(IF(ISNUMBER(SEARCH("JV1",F319:F329)), ROW(F319:F329)-MIN(ROW(F319:F329))+1, ""), ROW() -318 )), "")</f>
        <v/>
      </c>
      <c r="AH323" s="13" t="str">
        <f t="array" ref="AH323">IFERROR(INDEX(D319:D329, SMALL(IF(ISNUMBER(SEARCH("JV1",F319:F329)), ROW(F319:F329)-MIN(ROW(F319:F329))+1, ""), ROW() -318 )), "")</f>
        <v/>
      </c>
      <c r="AI323" s="13" t="str">
        <f t="array" ref="AI323">IFERROR(INDEX(E319:E329, SMALL(IF(ISNUMBER(SEARCH("JV1",F319:F329)), ROW(F319:F329)-MIN(ROW(F319:F329))+1, ""), ROW() -318 )), "")</f>
        <v/>
      </c>
      <c r="AJ323" s="13" t="str">
        <f t="array" ref="AJ323">IFERROR(INDEX(B319:B329, SMALL(IF(ISNUMBER(SEARCH("JV2",F319:F329)), ROW(F319:F329)-MIN(ROW(F319:F329))+1, ""), ROW() -318 )), "")</f>
        <v/>
      </c>
      <c r="AK323" s="13" t="str">
        <f t="array" ref="AK323">IFERROR(INDEX(C319:C329, SMALL(IF(ISNUMBER(SEARCH("JV2",F319:F329)), ROW(F319:F329)-MIN(ROW(F319:F329))+1, ""), ROW() -318 )), "")</f>
        <v/>
      </c>
      <c r="AL323" s="13" t="str">
        <f t="array" ref="AL323">IFERROR(INDEX(D319:D329, SMALL(IF(ISNUMBER(SEARCH("JV2",F319:F329)), ROW(F319:F329)-MIN(ROW(F319:F329))+1, ""), ROW() -318 )), "")</f>
        <v/>
      </c>
      <c r="AM323" s="13" t="str">
        <f t="array" ref="AM323">IFERROR(INDEX(E319:E329, SMALL(IF(ISNUMBER(SEARCH("JV2",F319:F329)), ROW(F319:F329)-MIN(ROW(F319:F329))+1, ""), ROW() -318 )), "")</f>
        <v/>
      </c>
    </row>
    <row r="324" spans="2:39" s="13" customFormat="1" ht="15" customHeight="1">
      <c r="B324" s="21" t="s">
        <v>658</v>
      </c>
      <c r="C324" s="1"/>
      <c r="D324" s="22" t="s">
        <v>669</v>
      </c>
      <c r="E324" s="1" t="s">
        <v>670</v>
      </c>
      <c r="F324" s="23" t="s">
        <v>14</v>
      </c>
      <c r="G324" s="24"/>
      <c r="H324" s="25">
        <v>4485</v>
      </c>
      <c r="I324" s="24"/>
      <c r="J324" s="25" t="b">
        <v>0</v>
      </c>
      <c r="K324" s="19"/>
      <c r="L324" s="26"/>
      <c r="M324" s="27"/>
      <c r="AB324" s="13" t="str">
        <f t="array" ref="AB324">IFERROR(INDEX(B319:B329, SMALL(IF("V"=F319:F329, ROW(F319:F329)-MIN(ROW(F319:F329))+1, ""), ROW() -318 )), "")</f>
        <v>Tusculum University</v>
      </c>
      <c r="AC324" s="13">
        <f t="array" ref="AC324">IFERROR(INDEX(C319:C329, SMALL(IF("V"=F319:F329, ROW(F319:F329)-MIN(ROW(F319:F329))+1, ""), ROW() -318 )), "")</f>
        <v>0</v>
      </c>
      <c r="AD324" s="13" t="str">
        <f t="array" ref="AD324">IFERROR(INDEX(D319:D329, SMALL(IF("V"=F319:F329, ROW(F319:F329)-MIN(ROW(F319:F329))+1, ""), ROW() -318 )), "")</f>
        <v>15-129075</v>
      </c>
      <c r="AE324" s="13" t="str">
        <f t="array" ref="AE324">IFERROR(INDEX(E319:E329, SMALL(IF("V"=F319:F329, ROW(F319:F329)-MIN(ROW(F319:F329))+1, ""), ROW() -318 )), "")</f>
        <v>Toney Franklin</v>
      </c>
      <c r="AF324" s="13" t="str">
        <f t="array" ref="AF324">IFERROR(INDEX(B319:B329, SMALL(IF(ISNUMBER(SEARCH("JV1",F319:F329)), ROW(F319:F329)-MIN(ROW(F319:F329))+1, ""), ROW() -318 )), "")</f>
        <v/>
      </c>
      <c r="AG324" s="13" t="str">
        <f t="array" ref="AG324">IFERROR(INDEX(C319:C329, SMALL(IF(ISNUMBER(SEARCH("JV1",F319:F329)), ROW(F319:F329)-MIN(ROW(F319:F329))+1, ""), ROW() -318 )), "")</f>
        <v/>
      </c>
      <c r="AH324" s="13" t="str">
        <f t="array" ref="AH324">IFERROR(INDEX(D319:D329, SMALL(IF(ISNUMBER(SEARCH("JV1",F319:F329)), ROW(F319:F329)-MIN(ROW(F319:F329))+1, ""), ROW() -318 )), "")</f>
        <v/>
      </c>
      <c r="AI324" s="13" t="str">
        <f t="array" ref="AI324">IFERROR(INDEX(E319:E329, SMALL(IF(ISNUMBER(SEARCH("JV1",F319:F329)), ROW(F319:F329)-MIN(ROW(F319:F329))+1, ""), ROW() -318 )), "")</f>
        <v/>
      </c>
      <c r="AJ324" s="13" t="str">
        <f t="array" ref="AJ324">IFERROR(INDEX(B319:B329, SMALL(IF(ISNUMBER(SEARCH("JV2",F319:F329)), ROW(F319:F329)-MIN(ROW(F319:F329))+1, ""), ROW() -318 )), "")</f>
        <v/>
      </c>
      <c r="AK324" s="13" t="str">
        <f t="array" ref="AK324">IFERROR(INDEX(C319:C329, SMALL(IF(ISNUMBER(SEARCH("JV2",F319:F329)), ROW(F319:F329)-MIN(ROW(F319:F329))+1, ""), ROW() -318 )), "")</f>
        <v/>
      </c>
      <c r="AL324" s="13" t="str">
        <f t="array" ref="AL324">IFERROR(INDEX(D319:D329, SMALL(IF(ISNUMBER(SEARCH("JV2",F319:F329)), ROW(F319:F329)-MIN(ROW(F319:F329))+1, ""), ROW() -318 )), "")</f>
        <v/>
      </c>
      <c r="AM324" s="13" t="str">
        <f t="array" ref="AM324">IFERROR(INDEX(E319:E329, SMALL(IF(ISNUMBER(SEARCH("JV2",F319:F329)), ROW(F319:F329)-MIN(ROW(F319:F329))+1, ""), ROW() -318 )), "")</f>
        <v/>
      </c>
    </row>
    <row r="325" spans="2:39" s="13" customFormat="1" ht="15" customHeight="1">
      <c r="B325" s="21" t="s">
        <v>658</v>
      </c>
      <c r="C325" s="1"/>
      <c r="D325" s="22" t="s">
        <v>671</v>
      </c>
      <c r="E325" s="1" t="s">
        <v>672</v>
      </c>
      <c r="F325" s="23" t="s">
        <v>30</v>
      </c>
      <c r="G325" s="24"/>
      <c r="H325" s="25">
        <v>4485</v>
      </c>
      <c r="I325" s="24"/>
      <c r="J325" s="25" t="b">
        <v>0</v>
      </c>
      <c r="K325" s="19"/>
      <c r="L325" s="26"/>
      <c r="M325" s="27"/>
      <c r="AB325" s="13" t="str">
        <f t="array" ref="AB325">IFERROR(INDEX(B319:B329, SMALL(IF("V"=F319:F329, ROW(F319:F329)-MIN(ROW(F319:F329))+1, ""), ROW() -318 )), "")</f>
        <v>Tusculum University</v>
      </c>
      <c r="AC325" s="13">
        <f t="array" ref="AC325">IFERROR(INDEX(C319:C329, SMALL(IF("V"=F319:F329, ROW(F319:F329)-MIN(ROW(F319:F329))+1, ""), ROW() -318 )), "")</f>
        <v>0</v>
      </c>
      <c r="AD325" s="13" t="str">
        <f t="array" ref="AD325">IFERROR(INDEX(D319:D329, SMALL(IF("V"=F319:F329, ROW(F319:F329)-MIN(ROW(F319:F329))+1, ""), ROW() -318 )), "")</f>
        <v>11-270291</v>
      </c>
      <c r="AE325" s="13" t="str">
        <f t="array" ref="AE325">IFERROR(INDEX(E319:E329, SMALL(IF("V"=F319:F329, ROW(F319:F329)-MIN(ROW(F319:F329))+1, ""), ROW() -318 )), "")</f>
        <v>Tucker Strack</v>
      </c>
      <c r="AF325" s="13" t="str">
        <f t="array" ref="AF325">IFERROR(INDEX(B319:B329, SMALL(IF(ISNUMBER(SEARCH("JV1",F319:F329)), ROW(F319:F329)-MIN(ROW(F319:F329))+1, ""), ROW() -318 )), "")</f>
        <v/>
      </c>
      <c r="AG325" s="13" t="str">
        <f t="array" ref="AG325">IFERROR(INDEX(C319:C329, SMALL(IF(ISNUMBER(SEARCH("JV1",F319:F329)), ROW(F319:F329)-MIN(ROW(F319:F329))+1, ""), ROW() -318 )), "")</f>
        <v/>
      </c>
      <c r="AH325" s="13" t="str">
        <f t="array" ref="AH325">IFERROR(INDEX(D319:D329, SMALL(IF(ISNUMBER(SEARCH("JV1",F319:F329)), ROW(F319:F329)-MIN(ROW(F319:F329))+1, ""), ROW() -318 )), "")</f>
        <v/>
      </c>
      <c r="AI325" s="13" t="str">
        <f t="array" ref="AI325">IFERROR(INDEX(E319:E329, SMALL(IF(ISNUMBER(SEARCH("JV1",F319:F329)), ROW(F319:F329)-MIN(ROW(F319:F329))+1, ""), ROW() -318 )), "")</f>
        <v/>
      </c>
      <c r="AJ325" s="13" t="str">
        <f t="array" ref="AJ325">IFERROR(INDEX(B319:B329, SMALL(IF(ISNUMBER(SEARCH("JV2",F319:F329)), ROW(F319:F329)-MIN(ROW(F319:F329))+1, ""), ROW() -318 )), "")</f>
        <v/>
      </c>
      <c r="AK325" s="13" t="str">
        <f t="array" ref="AK325">IFERROR(INDEX(C319:C329, SMALL(IF(ISNUMBER(SEARCH("JV2",F319:F329)), ROW(F319:F329)-MIN(ROW(F319:F329))+1, ""), ROW() -318 )), "")</f>
        <v/>
      </c>
      <c r="AL325" s="13" t="str">
        <f t="array" ref="AL325">IFERROR(INDEX(D319:D329, SMALL(IF(ISNUMBER(SEARCH("JV2",F319:F329)), ROW(F319:F329)-MIN(ROW(F319:F329))+1, ""), ROW() -318 )), "")</f>
        <v/>
      </c>
      <c r="AM325" s="13" t="str">
        <f t="array" ref="AM325">IFERROR(INDEX(E319:E329, SMALL(IF(ISNUMBER(SEARCH("JV2",F319:F329)), ROW(F319:F329)-MIN(ROW(F319:F329))+1, ""), ROW() -318 )), "")</f>
        <v/>
      </c>
    </row>
    <row r="326" spans="2:39" s="13" customFormat="1" ht="15" customHeight="1">
      <c r="B326" s="21" t="s">
        <v>658</v>
      </c>
      <c r="C326" s="1"/>
      <c r="D326" s="22" t="s">
        <v>673</v>
      </c>
      <c r="E326" s="1" t="s">
        <v>674</v>
      </c>
      <c r="F326" s="23" t="s">
        <v>14</v>
      </c>
      <c r="G326" s="24"/>
      <c r="H326" s="25">
        <v>4485</v>
      </c>
      <c r="I326" s="24"/>
      <c r="J326" s="25" t="b">
        <v>0</v>
      </c>
      <c r="K326" s="19"/>
      <c r="L326" s="26"/>
      <c r="M326" s="27"/>
      <c r="AB326" s="13" t="str">
        <f t="array" ref="AB326">IFERROR(INDEX(B319:B329, SMALL(IF("V"=F319:F329, ROW(F319:F329)-MIN(ROW(F319:F329))+1, ""), ROW() -318 )), "")</f>
        <v>Tusculum University</v>
      </c>
      <c r="AC326" s="13">
        <f t="array" ref="AC326">IFERROR(INDEX(C319:C329, SMALL(IF("V"=F319:F329, ROW(F319:F329)-MIN(ROW(F319:F329))+1, ""), ROW() -318 )), "")</f>
        <v>0</v>
      </c>
      <c r="AD326" s="13" t="str">
        <f t="array" ref="AD326">IFERROR(INDEX(D319:D329, SMALL(IF("V"=F319:F329, ROW(F319:F329)-MIN(ROW(F319:F329))+1, ""), ROW() -318 )), "")</f>
        <v>8663-24627</v>
      </c>
      <c r="AE326" s="13" t="str">
        <f t="array" ref="AE326">IFERROR(INDEX(E319:E329, SMALL(IF("V"=F319:F329, ROW(F319:F329)-MIN(ROW(F319:F329))+1, ""), ROW() -318 )), "")</f>
        <v>Tyler Moore</v>
      </c>
      <c r="AF326" s="13" t="str">
        <f t="array" ref="AF326">IFERROR(INDEX(B319:B329, SMALL(IF(ISNUMBER(SEARCH("JV1",F319:F329)), ROW(F319:F329)-MIN(ROW(F319:F329))+1, ""), ROW() -318 )), "")</f>
        <v/>
      </c>
      <c r="AG326" s="13" t="str">
        <f t="array" ref="AG326">IFERROR(INDEX(C319:C329, SMALL(IF(ISNUMBER(SEARCH("JV1",F319:F329)), ROW(F319:F329)-MIN(ROW(F319:F329))+1, ""), ROW() -318 )), "")</f>
        <v/>
      </c>
      <c r="AH326" s="13" t="str">
        <f t="array" ref="AH326">IFERROR(INDEX(D319:D329, SMALL(IF(ISNUMBER(SEARCH("JV1",F319:F329)), ROW(F319:F329)-MIN(ROW(F319:F329))+1, ""), ROW() -318 )), "")</f>
        <v/>
      </c>
      <c r="AI326" s="13" t="str">
        <f t="array" ref="AI326">IFERROR(INDEX(E319:E329, SMALL(IF(ISNUMBER(SEARCH("JV1",F319:F329)), ROW(F319:F329)-MIN(ROW(F319:F329))+1, ""), ROW() -318 )), "")</f>
        <v/>
      </c>
      <c r="AJ326" s="13" t="str">
        <f t="array" ref="AJ326">IFERROR(INDEX(B319:B329, SMALL(IF(ISNUMBER(SEARCH("JV2",F319:F329)), ROW(F319:F329)-MIN(ROW(F319:F329))+1, ""), ROW() -318 )), "")</f>
        <v/>
      </c>
      <c r="AK326" s="13" t="str">
        <f t="array" ref="AK326">IFERROR(INDEX(C319:C329, SMALL(IF(ISNUMBER(SEARCH("JV2",F319:F329)), ROW(F319:F329)-MIN(ROW(F319:F329))+1, ""), ROW() -318 )), "")</f>
        <v/>
      </c>
      <c r="AL326" s="13" t="str">
        <f t="array" ref="AL326">IFERROR(INDEX(D319:D329, SMALL(IF(ISNUMBER(SEARCH("JV2",F319:F329)), ROW(F319:F329)-MIN(ROW(F319:F329))+1, ""), ROW() -318 )), "")</f>
        <v/>
      </c>
      <c r="AM326" s="13" t="str">
        <f t="array" ref="AM326">IFERROR(INDEX(E319:E329, SMALL(IF(ISNUMBER(SEARCH("JV2",F319:F329)), ROW(F319:F329)-MIN(ROW(F319:F329))+1, ""), ROW() -318 )), "")</f>
        <v/>
      </c>
    </row>
    <row r="327" spans="2:39" s="13" customFormat="1" ht="15" customHeight="1">
      <c r="B327" s="21" t="s">
        <v>658</v>
      </c>
      <c r="C327" s="1"/>
      <c r="D327" s="22" t="s">
        <v>675</v>
      </c>
      <c r="E327" s="1" t="s">
        <v>676</v>
      </c>
      <c r="F327" s="23" t="s">
        <v>14</v>
      </c>
      <c r="G327" s="24"/>
      <c r="H327" s="25">
        <v>4485</v>
      </c>
      <c r="I327" s="24"/>
      <c r="J327" s="25" t="b">
        <v>0</v>
      </c>
      <c r="K327" s="19"/>
      <c r="L327" s="26"/>
      <c r="M327" s="27"/>
    </row>
    <row r="328" spans="2:39" s="13" customFormat="1" ht="15" customHeight="1">
      <c r="B328" s="21" t="s">
        <v>658</v>
      </c>
      <c r="C328" s="1"/>
      <c r="D328" s="22" t="s">
        <v>677</v>
      </c>
      <c r="E328" s="1" t="s">
        <v>678</v>
      </c>
      <c r="F328" s="23" t="s">
        <v>14</v>
      </c>
      <c r="G328" s="24"/>
      <c r="H328" s="25">
        <v>4485</v>
      </c>
      <c r="I328" s="24"/>
      <c r="J328" s="25" t="b">
        <v>0</v>
      </c>
      <c r="K328" s="19"/>
      <c r="L328" s="26"/>
      <c r="M328" s="27"/>
    </row>
    <row r="329" spans="2:39" s="13" customFormat="1" ht="15" customHeight="1">
      <c r="B329" s="21" t="s">
        <v>658</v>
      </c>
      <c r="C329" s="1"/>
      <c r="D329" s="22" t="s">
        <v>679</v>
      </c>
      <c r="E329" s="1" t="s">
        <v>680</v>
      </c>
      <c r="F329" s="23" t="s">
        <v>14</v>
      </c>
      <c r="G329" s="24"/>
      <c r="H329" s="25">
        <v>4485</v>
      </c>
      <c r="I329" s="24"/>
      <c r="J329" s="25" t="b">
        <v>0</v>
      </c>
      <c r="K329" s="19"/>
      <c r="L329" s="26"/>
      <c r="M329" s="27"/>
    </row>
    <row r="330" spans="2:39" s="13" customFormat="1" ht="15" customHeight="1">
      <c r="B330" s="21" t="s">
        <v>681</v>
      </c>
      <c r="C330" s="1"/>
      <c r="D330" s="22" t="s">
        <v>682</v>
      </c>
      <c r="E330" s="1" t="s">
        <v>683</v>
      </c>
      <c r="F330" s="23" t="s">
        <v>14</v>
      </c>
      <c r="G330" s="24"/>
      <c r="H330" s="25">
        <v>3103</v>
      </c>
      <c r="I330" s="24"/>
      <c r="J330" s="25" t="b">
        <v>0</v>
      </c>
      <c r="K330" s="19"/>
      <c r="L330" s="26"/>
      <c r="M330" s="27"/>
      <c r="AB330" s="13" t="str">
        <f t="array" ref="AB330">IFERROR(INDEX(B330:B337, SMALL(IF("V"=F330:F337, ROW(F330:F337)-MIN(ROW(F330:F337))+1, ""), ROW() -329 )), "")</f>
        <v>Union College</v>
      </c>
      <c r="AC330" s="13">
        <f t="array" ref="AC330">IFERROR(INDEX(C330:C337, SMALL(IF("V"=F330:F337, ROW(F330:F337)-MIN(ROW(F330:F337))+1, ""), ROW() -329 )), "")</f>
        <v>0</v>
      </c>
      <c r="AD330" s="13" t="str">
        <f t="array" ref="AD330">IFERROR(INDEX(D330:D337, SMALL(IF("V"=F330:F337, ROW(F330:F337)-MIN(ROW(F330:F337))+1, ""), ROW() -329 )), "")</f>
        <v>11-182949</v>
      </c>
      <c r="AE330" s="13" t="str">
        <f t="array" ref="AE330">IFERROR(INDEX(E330:E337, SMALL(IF("V"=F330:F337, ROW(F330:F337)-MIN(ROW(F330:F337))+1, ""), ROW() -329 )), "")</f>
        <v>Charles Goguen</v>
      </c>
      <c r="AF330" s="13" t="str">
        <f t="array" ref="AF330">IFERROR(INDEX(B330:B337, SMALL(IF(ISNUMBER(SEARCH("JV1",F330:F337)), ROW(F330:F337)-MIN(ROW(F330:F337))+1, ""), ROW() -329 )), "")</f>
        <v/>
      </c>
      <c r="AG330" s="13" t="str">
        <f t="array" ref="AG330">IFERROR(INDEX(C330:C337, SMALL(IF(ISNUMBER(SEARCH("JV1",F330:F337)), ROW(F330:F337)-MIN(ROW(F330:F337))+1, ""), ROW() -329 )), "")</f>
        <v/>
      </c>
      <c r="AH330" s="13" t="str">
        <f t="array" ref="AH330">IFERROR(INDEX(D330:D337, SMALL(IF(ISNUMBER(SEARCH("JV1",F330:F337)), ROW(F330:F337)-MIN(ROW(F330:F337))+1, ""), ROW() -329 )), "")</f>
        <v/>
      </c>
      <c r="AI330" s="13" t="str">
        <f t="array" ref="AI330">IFERROR(INDEX(E330:E337, SMALL(IF(ISNUMBER(SEARCH("JV1",F330:F337)), ROW(F330:F337)-MIN(ROW(F330:F337))+1, ""), ROW() -329 )), "")</f>
        <v/>
      </c>
      <c r="AJ330" s="13" t="str">
        <f t="array" ref="AJ330">IFERROR(INDEX(B330:B337, SMALL(IF(ISNUMBER(SEARCH("JV2",F330:F337)), ROW(F330:F337)-MIN(ROW(F330:F337))+1, ""), ROW() -329 )), "")</f>
        <v/>
      </c>
      <c r="AK330" s="13" t="str">
        <f t="array" ref="AK330">IFERROR(INDEX(C330:C337, SMALL(IF(ISNUMBER(SEARCH("JV2",F330:F337)), ROW(F330:F337)-MIN(ROW(F330:F337))+1, ""), ROW() -329 )), "")</f>
        <v/>
      </c>
      <c r="AL330" s="13" t="str">
        <f t="array" ref="AL330">IFERROR(INDEX(D330:D337, SMALL(IF(ISNUMBER(SEARCH("JV2",F330:F337)), ROW(F330:F337)-MIN(ROW(F330:F337))+1, ""), ROW() -329 )), "")</f>
        <v/>
      </c>
      <c r="AM330" s="13" t="str">
        <f t="array" ref="AM330">IFERROR(INDEX(E330:E337, SMALL(IF(ISNUMBER(SEARCH("JV2",F330:F337)), ROW(F330:F337)-MIN(ROW(F330:F337))+1, ""), ROW() -329 )), "")</f>
        <v/>
      </c>
    </row>
    <row r="331" spans="2:39" s="13" customFormat="1" ht="15" customHeight="1">
      <c r="B331" s="21" t="s">
        <v>681</v>
      </c>
      <c r="C331" s="1"/>
      <c r="D331" s="22" t="s">
        <v>684</v>
      </c>
      <c r="E331" s="1" t="s">
        <v>685</v>
      </c>
      <c r="F331" s="23" t="s">
        <v>14</v>
      </c>
      <c r="G331" s="24"/>
      <c r="H331" s="25">
        <v>3103</v>
      </c>
      <c r="I331" s="24"/>
      <c r="J331" s="25" t="b">
        <v>0</v>
      </c>
      <c r="K331" s="19"/>
      <c r="L331" s="26"/>
      <c r="M331" s="27"/>
      <c r="AB331" s="13" t="str">
        <f t="array" ref="AB331">IFERROR(INDEX(B330:B337, SMALL(IF("V"=F330:F337, ROW(F330:F337)-MIN(ROW(F330:F337))+1, ""), ROW() -329 )), "")</f>
        <v>Union College</v>
      </c>
      <c r="AC331" s="13">
        <f t="array" ref="AC331">IFERROR(INDEX(C330:C337, SMALL(IF("V"=F330:F337, ROW(F330:F337)-MIN(ROW(F330:F337))+1, ""), ROW() -329 )), "")</f>
        <v>0</v>
      </c>
      <c r="AD331" s="13" t="str">
        <f t="array" ref="AD331">IFERROR(INDEX(D330:D337, SMALL(IF("V"=F330:F337, ROW(F330:F337)-MIN(ROW(F330:F337))+1, ""), ROW() -329 )), "")</f>
        <v>11-430517</v>
      </c>
      <c r="AE331" s="13" t="str">
        <f t="array" ref="AE331">IFERROR(INDEX(E330:E337, SMALL(IF("V"=F330:F337, ROW(F330:F337)-MIN(ROW(F330:F337))+1, ""), ROW() -329 )), "")</f>
        <v>David Painter</v>
      </c>
      <c r="AF331" s="13" t="str">
        <f t="array" ref="AF331">IFERROR(INDEX(B330:B337, SMALL(IF(ISNUMBER(SEARCH("JV1",F330:F337)), ROW(F330:F337)-MIN(ROW(F330:F337))+1, ""), ROW() -329 )), "")</f>
        <v/>
      </c>
      <c r="AG331" s="13" t="str">
        <f t="array" ref="AG331">IFERROR(INDEX(C330:C337, SMALL(IF(ISNUMBER(SEARCH("JV1",F330:F337)), ROW(F330:F337)-MIN(ROW(F330:F337))+1, ""), ROW() -329 )), "")</f>
        <v/>
      </c>
      <c r="AH331" s="13" t="str">
        <f t="array" ref="AH331">IFERROR(INDEX(D330:D337, SMALL(IF(ISNUMBER(SEARCH("JV1",F330:F337)), ROW(F330:F337)-MIN(ROW(F330:F337))+1, ""), ROW() -329 )), "")</f>
        <v/>
      </c>
      <c r="AI331" s="13" t="str">
        <f t="array" ref="AI331">IFERROR(INDEX(E330:E337, SMALL(IF(ISNUMBER(SEARCH("JV1",F330:F337)), ROW(F330:F337)-MIN(ROW(F330:F337))+1, ""), ROW() -329 )), "")</f>
        <v/>
      </c>
      <c r="AJ331" s="13" t="str">
        <f t="array" ref="AJ331">IFERROR(INDEX(B330:B337, SMALL(IF(ISNUMBER(SEARCH("JV2",F330:F337)), ROW(F330:F337)-MIN(ROW(F330:F337))+1, ""), ROW() -329 )), "")</f>
        <v/>
      </c>
      <c r="AK331" s="13" t="str">
        <f t="array" ref="AK331">IFERROR(INDEX(C330:C337, SMALL(IF(ISNUMBER(SEARCH("JV2",F330:F337)), ROW(F330:F337)-MIN(ROW(F330:F337))+1, ""), ROW() -329 )), "")</f>
        <v/>
      </c>
      <c r="AL331" s="13" t="str">
        <f t="array" ref="AL331">IFERROR(INDEX(D330:D337, SMALL(IF(ISNUMBER(SEARCH("JV2",F330:F337)), ROW(F330:F337)-MIN(ROW(F330:F337))+1, ""), ROW() -329 )), "")</f>
        <v/>
      </c>
      <c r="AM331" s="13" t="str">
        <f t="array" ref="AM331">IFERROR(INDEX(E330:E337, SMALL(IF(ISNUMBER(SEARCH("JV2",F330:F337)), ROW(F330:F337)-MIN(ROW(F330:F337))+1, ""), ROW() -329 )), "")</f>
        <v/>
      </c>
    </row>
    <row r="332" spans="2:39" s="13" customFormat="1" ht="15" customHeight="1">
      <c r="B332" s="21" t="s">
        <v>681</v>
      </c>
      <c r="C332" s="1"/>
      <c r="D332" s="22" t="s">
        <v>686</v>
      </c>
      <c r="E332" s="1" t="s">
        <v>687</v>
      </c>
      <c r="F332" s="23" t="s">
        <v>14</v>
      </c>
      <c r="G332" s="24"/>
      <c r="H332" s="25">
        <v>3103</v>
      </c>
      <c r="I332" s="24"/>
      <c r="J332" s="25" t="b">
        <v>0</v>
      </c>
      <c r="K332" s="19"/>
      <c r="L332" s="26"/>
      <c r="M332" s="27"/>
      <c r="AB332" s="13" t="str">
        <f t="array" ref="AB332">IFERROR(INDEX(B330:B337, SMALL(IF("V"=F330:F337, ROW(F330:F337)-MIN(ROW(F330:F337))+1, ""), ROW() -329 )), "")</f>
        <v>Union College</v>
      </c>
      <c r="AC332" s="13">
        <f t="array" ref="AC332">IFERROR(INDEX(C330:C337, SMALL(IF("V"=F330:F337, ROW(F330:F337)-MIN(ROW(F330:F337))+1, ""), ROW() -329 )), "")</f>
        <v>0</v>
      </c>
      <c r="AD332" s="13" t="str">
        <f t="array" ref="AD332">IFERROR(INDEX(D330:D337, SMALL(IF("V"=F330:F337, ROW(F330:F337)-MIN(ROW(F330:F337))+1, ""), ROW() -329 )), "")</f>
        <v>5570-5955</v>
      </c>
      <c r="AE332" s="13" t="str">
        <f t="array" ref="AE332">IFERROR(INDEX(E330:E337, SMALL(IF("V"=F330:F337, ROW(F330:F337)-MIN(ROW(F330:F337))+1, ""), ROW() -329 )), "")</f>
        <v>Gregory Garrison</v>
      </c>
      <c r="AF332" s="13" t="str">
        <f t="array" ref="AF332">IFERROR(INDEX(B330:B337, SMALL(IF(ISNUMBER(SEARCH("JV1",F330:F337)), ROW(F330:F337)-MIN(ROW(F330:F337))+1, ""), ROW() -329 )), "")</f>
        <v/>
      </c>
      <c r="AG332" s="13" t="str">
        <f t="array" ref="AG332">IFERROR(INDEX(C330:C337, SMALL(IF(ISNUMBER(SEARCH("JV1",F330:F337)), ROW(F330:F337)-MIN(ROW(F330:F337))+1, ""), ROW() -329 )), "")</f>
        <v/>
      </c>
      <c r="AH332" s="13" t="str">
        <f t="array" ref="AH332">IFERROR(INDEX(D330:D337, SMALL(IF(ISNUMBER(SEARCH("JV1",F330:F337)), ROW(F330:F337)-MIN(ROW(F330:F337))+1, ""), ROW() -329 )), "")</f>
        <v/>
      </c>
      <c r="AI332" s="13" t="str">
        <f t="array" ref="AI332">IFERROR(INDEX(E330:E337, SMALL(IF(ISNUMBER(SEARCH("JV1",F330:F337)), ROW(F330:F337)-MIN(ROW(F330:F337))+1, ""), ROW() -329 )), "")</f>
        <v/>
      </c>
      <c r="AJ332" s="13" t="str">
        <f t="array" ref="AJ332">IFERROR(INDEX(B330:B337, SMALL(IF(ISNUMBER(SEARCH("JV2",F330:F337)), ROW(F330:F337)-MIN(ROW(F330:F337))+1, ""), ROW() -329 )), "")</f>
        <v/>
      </c>
      <c r="AK332" s="13" t="str">
        <f t="array" ref="AK332">IFERROR(INDEX(C330:C337, SMALL(IF(ISNUMBER(SEARCH("JV2",F330:F337)), ROW(F330:F337)-MIN(ROW(F330:F337))+1, ""), ROW() -329 )), "")</f>
        <v/>
      </c>
      <c r="AL332" s="13" t="str">
        <f t="array" ref="AL332">IFERROR(INDEX(D330:D337, SMALL(IF(ISNUMBER(SEARCH("JV2",F330:F337)), ROW(F330:F337)-MIN(ROW(F330:F337))+1, ""), ROW() -329 )), "")</f>
        <v/>
      </c>
      <c r="AM332" s="13" t="str">
        <f t="array" ref="AM332">IFERROR(INDEX(E330:E337, SMALL(IF(ISNUMBER(SEARCH("JV2",F330:F337)), ROW(F330:F337)-MIN(ROW(F330:F337))+1, ""), ROW() -329 )), "")</f>
        <v/>
      </c>
    </row>
    <row r="333" spans="2:39" s="13" customFormat="1" ht="15" customHeight="1">
      <c r="B333" s="21" t="s">
        <v>681</v>
      </c>
      <c r="C333" s="1"/>
      <c r="D333" s="22" t="s">
        <v>688</v>
      </c>
      <c r="E333" s="1" t="s">
        <v>689</v>
      </c>
      <c r="F333" s="23" t="s">
        <v>30</v>
      </c>
      <c r="G333" s="24"/>
      <c r="H333" s="25">
        <v>3103</v>
      </c>
      <c r="I333" s="24"/>
      <c r="J333" s="25" t="b">
        <v>0</v>
      </c>
      <c r="K333" s="19"/>
      <c r="L333" s="26"/>
      <c r="M333" s="27"/>
      <c r="AB333" s="13" t="str">
        <f t="array" ref="AB333">IFERROR(INDEX(B330:B337, SMALL(IF("V"=F330:F337, ROW(F330:F337)-MIN(ROW(F330:F337))+1, ""), ROW() -329 )), "")</f>
        <v>Union College</v>
      </c>
      <c r="AC333" s="13">
        <f t="array" ref="AC333">IFERROR(INDEX(C330:C337, SMALL(IF("V"=F330:F337, ROW(F330:F337)-MIN(ROW(F330:F337))+1, ""), ROW() -329 )), "")</f>
        <v>0</v>
      </c>
      <c r="AD333" s="13" t="str">
        <f t="array" ref="AD333">IFERROR(INDEX(D330:D337, SMALL(IF("V"=F330:F337, ROW(F330:F337)-MIN(ROW(F330:F337))+1, ""), ROW() -329 )), "")</f>
        <v>4860-813</v>
      </c>
      <c r="AE333" s="13" t="str">
        <f t="array" ref="AE333">IFERROR(INDEX(E330:E337, SMALL(IF("V"=F330:F337, ROW(F330:F337)-MIN(ROW(F330:F337))+1, ""), ROW() -329 )), "")</f>
        <v>Jeffrey Carter</v>
      </c>
      <c r="AF333" s="13" t="str">
        <f t="array" ref="AF333">IFERROR(INDEX(B330:B337, SMALL(IF(ISNUMBER(SEARCH("JV1",F330:F337)), ROW(F330:F337)-MIN(ROW(F330:F337))+1, ""), ROW() -329 )), "")</f>
        <v/>
      </c>
      <c r="AG333" s="13" t="str">
        <f t="array" ref="AG333">IFERROR(INDEX(C330:C337, SMALL(IF(ISNUMBER(SEARCH("JV1",F330:F337)), ROW(F330:F337)-MIN(ROW(F330:F337))+1, ""), ROW() -329 )), "")</f>
        <v/>
      </c>
      <c r="AH333" s="13" t="str">
        <f t="array" ref="AH333">IFERROR(INDEX(D330:D337, SMALL(IF(ISNUMBER(SEARCH("JV1",F330:F337)), ROW(F330:F337)-MIN(ROW(F330:F337))+1, ""), ROW() -329 )), "")</f>
        <v/>
      </c>
      <c r="AI333" s="13" t="str">
        <f t="array" ref="AI333">IFERROR(INDEX(E330:E337, SMALL(IF(ISNUMBER(SEARCH("JV1",F330:F337)), ROW(F330:F337)-MIN(ROW(F330:F337))+1, ""), ROW() -329 )), "")</f>
        <v/>
      </c>
      <c r="AJ333" s="13" t="str">
        <f t="array" ref="AJ333">IFERROR(INDEX(B330:B337, SMALL(IF(ISNUMBER(SEARCH("JV2",F330:F337)), ROW(F330:F337)-MIN(ROW(F330:F337))+1, ""), ROW() -329 )), "")</f>
        <v/>
      </c>
      <c r="AK333" s="13" t="str">
        <f t="array" ref="AK333">IFERROR(INDEX(C330:C337, SMALL(IF(ISNUMBER(SEARCH("JV2",F330:F337)), ROW(F330:F337)-MIN(ROW(F330:F337))+1, ""), ROW() -329 )), "")</f>
        <v/>
      </c>
      <c r="AL333" s="13" t="str">
        <f t="array" ref="AL333">IFERROR(INDEX(D330:D337, SMALL(IF(ISNUMBER(SEARCH("JV2",F330:F337)), ROW(F330:F337)-MIN(ROW(F330:F337))+1, ""), ROW() -329 )), "")</f>
        <v/>
      </c>
      <c r="AM333" s="13" t="str">
        <f t="array" ref="AM333">IFERROR(INDEX(E330:E337, SMALL(IF(ISNUMBER(SEARCH("JV2",F330:F337)), ROW(F330:F337)-MIN(ROW(F330:F337))+1, ""), ROW() -329 )), "")</f>
        <v/>
      </c>
    </row>
    <row r="334" spans="2:39" s="13" customFormat="1" ht="15" customHeight="1">
      <c r="B334" s="21" t="s">
        <v>681</v>
      </c>
      <c r="C334" s="1"/>
      <c r="D334" s="22" t="s">
        <v>690</v>
      </c>
      <c r="E334" s="1" t="s">
        <v>691</v>
      </c>
      <c r="F334" s="23" t="s">
        <v>14</v>
      </c>
      <c r="G334" s="24"/>
      <c r="H334" s="25">
        <v>3103</v>
      </c>
      <c r="I334" s="24"/>
      <c r="J334" s="25" t="b">
        <v>0</v>
      </c>
      <c r="K334" s="19"/>
      <c r="L334" s="26"/>
      <c r="M334" s="27"/>
      <c r="AB334" s="13" t="str">
        <f t="array" ref="AB334">IFERROR(INDEX(B330:B337, SMALL(IF("V"=F330:F337, ROW(F330:F337)-MIN(ROW(F330:F337))+1, ""), ROW() -329 )), "")</f>
        <v>Union College</v>
      </c>
      <c r="AC334" s="13">
        <f t="array" ref="AC334">IFERROR(INDEX(C330:C337, SMALL(IF("V"=F330:F337, ROW(F330:F337)-MIN(ROW(F330:F337))+1, ""), ROW() -329 )), "")</f>
        <v>0</v>
      </c>
      <c r="AD334" s="13" t="str">
        <f t="array" ref="AD334">IFERROR(INDEX(D330:D337, SMALL(IF("V"=F330:F337, ROW(F330:F337)-MIN(ROW(F330:F337))+1, ""), ROW() -329 )), "")</f>
        <v>20-21971</v>
      </c>
      <c r="AE334" s="13" t="str">
        <f t="array" ref="AE334">IFERROR(INDEX(E330:E337, SMALL(IF("V"=F330:F337, ROW(F330:F337)-MIN(ROW(F330:F337))+1, ""), ROW() -329 )), "")</f>
        <v>Michael Dixon</v>
      </c>
      <c r="AF334" s="13" t="str">
        <f t="array" ref="AF334">IFERROR(INDEX(B330:B337, SMALL(IF(ISNUMBER(SEARCH("JV1",F330:F337)), ROW(F330:F337)-MIN(ROW(F330:F337))+1, ""), ROW() -329 )), "")</f>
        <v/>
      </c>
      <c r="AG334" s="13" t="str">
        <f t="array" ref="AG334">IFERROR(INDEX(C330:C337, SMALL(IF(ISNUMBER(SEARCH("JV1",F330:F337)), ROW(F330:F337)-MIN(ROW(F330:F337))+1, ""), ROW() -329 )), "")</f>
        <v/>
      </c>
      <c r="AH334" s="13" t="str">
        <f t="array" ref="AH334">IFERROR(INDEX(D330:D337, SMALL(IF(ISNUMBER(SEARCH("JV1",F330:F337)), ROW(F330:F337)-MIN(ROW(F330:F337))+1, ""), ROW() -329 )), "")</f>
        <v/>
      </c>
      <c r="AI334" s="13" t="str">
        <f t="array" ref="AI334">IFERROR(INDEX(E330:E337, SMALL(IF(ISNUMBER(SEARCH("JV1",F330:F337)), ROW(F330:F337)-MIN(ROW(F330:F337))+1, ""), ROW() -329 )), "")</f>
        <v/>
      </c>
      <c r="AJ334" s="13" t="str">
        <f t="array" ref="AJ334">IFERROR(INDEX(B330:B337, SMALL(IF(ISNUMBER(SEARCH("JV2",F330:F337)), ROW(F330:F337)-MIN(ROW(F330:F337))+1, ""), ROW() -329 )), "")</f>
        <v/>
      </c>
      <c r="AK334" s="13" t="str">
        <f t="array" ref="AK334">IFERROR(INDEX(C330:C337, SMALL(IF(ISNUMBER(SEARCH("JV2",F330:F337)), ROW(F330:F337)-MIN(ROW(F330:F337))+1, ""), ROW() -329 )), "")</f>
        <v/>
      </c>
      <c r="AL334" s="13" t="str">
        <f t="array" ref="AL334">IFERROR(INDEX(D330:D337, SMALL(IF(ISNUMBER(SEARCH("JV2",F330:F337)), ROW(F330:F337)-MIN(ROW(F330:F337))+1, ""), ROW() -329 )), "")</f>
        <v/>
      </c>
      <c r="AM334" s="13" t="str">
        <f t="array" ref="AM334">IFERROR(INDEX(E330:E337, SMALL(IF(ISNUMBER(SEARCH("JV2",F330:F337)), ROW(F330:F337)-MIN(ROW(F330:F337))+1, ""), ROW() -329 )), "")</f>
        <v/>
      </c>
    </row>
    <row r="335" spans="2:39" s="13" customFormat="1" ht="15" customHeight="1">
      <c r="B335" s="21" t="s">
        <v>681</v>
      </c>
      <c r="C335" s="1"/>
      <c r="D335" s="22" t="s">
        <v>692</v>
      </c>
      <c r="E335" s="1" t="s">
        <v>693</v>
      </c>
      <c r="F335" s="23" t="s">
        <v>14</v>
      </c>
      <c r="G335" s="24"/>
      <c r="H335" s="25">
        <v>3103</v>
      </c>
      <c r="I335" s="24"/>
      <c r="J335" s="25" t="b">
        <v>0</v>
      </c>
      <c r="K335" s="19"/>
      <c r="L335" s="26"/>
      <c r="M335" s="27"/>
      <c r="AB335" s="13" t="str">
        <f t="array" ref="AB335">IFERROR(INDEX(B330:B337, SMALL(IF("V"=F330:F337, ROW(F330:F337)-MIN(ROW(F330:F337))+1, ""), ROW() -329 )), "")</f>
        <v>Union College</v>
      </c>
      <c r="AC335" s="13">
        <f t="array" ref="AC335">IFERROR(INDEX(C330:C337, SMALL(IF("V"=F330:F337, ROW(F330:F337)-MIN(ROW(F330:F337))+1, ""), ROW() -329 )), "")</f>
        <v>0</v>
      </c>
      <c r="AD335" s="13" t="str">
        <f t="array" ref="AD335">IFERROR(INDEX(D330:D337, SMALL(IF("V"=F330:F337, ROW(F330:F337)-MIN(ROW(F330:F337))+1, ""), ROW() -329 )), "")</f>
        <v>15-128090</v>
      </c>
      <c r="AE335" s="13" t="str">
        <f t="array" ref="AE335">IFERROR(INDEX(E330:E337, SMALL(IF("V"=F330:F337, ROW(F330:F337)-MIN(ROW(F330:F337))+1, ""), ROW() -329 )), "")</f>
        <v>Rieley Ulanday</v>
      </c>
      <c r="AF335" s="13" t="str">
        <f t="array" ref="AF335">IFERROR(INDEX(B330:B337, SMALL(IF(ISNUMBER(SEARCH("JV1",F330:F337)), ROW(F330:F337)-MIN(ROW(F330:F337))+1, ""), ROW() -329 )), "")</f>
        <v/>
      </c>
      <c r="AG335" s="13" t="str">
        <f t="array" ref="AG335">IFERROR(INDEX(C330:C337, SMALL(IF(ISNUMBER(SEARCH("JV1",F330:F337)), ROW(F330:F337)-MIN(ROW(F330:F337))+1, ""), ROW() -329 )), "")</f>
        <v/>
      </c>
      <c r="AH335" s="13" t="str">
        <f t="array" ref="AH335">IFERROR(INDEX(D330:D337, SMALL(IF(ISNUMBER(SEARCH("JV1",F330:F337)), ROW(F330:F337)-MIN(ROW(F330:F337))+1, ""), ROW() -329 )), "")</f>
        <v/>
      </c>
      <c r="AI335" s="13" t="str">
        <f t="array" ref="AI335">IFERROR(INDEX(E330:E337, SMALL(IF(ISNUMBER(SEARCH("JV1",F330:F337)), ROW(F330:F337)-MIN(ROW(F330:F337))+1, ""), ROW() -329 )), "")</f>
        <v/>
      </c>
      <c r="AJ335" s="13" t="str">
        <f t="array" ref="AJ335">IFERROR(INDEX(B330:B337, SMALL(IF(ISNUMBER(SEARCH("JV2",F330:F337)), ROW(F330:F337)-MIN(ROW(F330:F337))+1, ""), ROW() -329 )), "")</f>
        <v/>
      </c>
      <c r="AK335" s="13" t="str">
        <f t="array" ref="AK335">IFERROR(INDEX(C330:C337, SMALL(IF(ISNUMBER(SEARCH("JV2",F330:F337)), ROW(F330:F337)-MIN(ROW(F330:F337))+1, ""), ROW() -329 )), "")</f>
        <v/>
      </c>
      <c r="AL335" s="13" t="str">
        <f t="array" ref="AL335">IFERROR(INDEX(D330:D337, SMALL(IF(ISNUMBER(SEARCH("JV2",F330:F337)), ROW(F330:F337)-MIN(ROW(F330:F337))+1, ""), ROW() -329 )), "")</f>
        <v/>
      </c>
      <c r="AM335" s="13" t="str">
        <f t="array" ref="AM335">IFERROR(INDEX(E330:E337, SMALL(IF(ISNUMBER(SEARCH("JV2",F330:F337)), ROW(F330:F337)-MIN(ROW(F330:F337))+1, ""), ROW() -329 )), "")</f>
        <v/>
      </c>
    </row>
    <row r="336" spans="2:39" s="13" customFormat="1" ht="15" customHeight="1">
      <c r="B336" s="21" t="s">
        <v>681</v>
      </c>
      <c r="C336" s="1"/>
      <c r="D336" s="22" t="s">
        <v>694</v>
      </c>
      <c r="E336" s="1" t="s">
        <v>695</v>
      </c>
      <c r="F336" s="23" t="s">
        <v>14</v>
      </c>
      <c r="G336" s="24"/>
      <c r="H336" s="25">
        <v>3103</v>
      </c>
      <c r="I336" s="24"/>
      <c r="J336" s="25" t="b">
        <v>0</v>
      </c>
      <c r="K336" s="19"/>
      <c r="L336" s="26"/>
      <c r="M336" s="27"/>
      <c r="AB336" s="13" t="str">
        <f t="array" ref="AB336">IFERROR(INDEX(B330:B337, SMALL(IF("V"=F330:F337, ROW(F330:F337)-MIN(ROW(F330:F337))+1, ""), ROW() -329 )), "")</f>
        <v/>
      </c>
      <c r="AC336" s="13" t="str">
        <f t="array" ref="AC336">IFERROR(INDEX(C330:C337, SMALL(IF("V"=F330:F337, ROW(F330:F337)-MIN(ROW(F330:F337))+1, ""), ROW() -329 )), "")</f>
        <v/>
      </c>
      <c r="AD336" s="13" t="str">
        <f t="array" ref="AD336">IFERROR(INDEX(D330:D337, SMALL(IF("V"=F330:F337, ROW(F330:F337)-MIN(ROW(F330:F337))+1, ""), ROW() -329 )), "")</f>
        <v/>
      </c>
      <c r="AE336" s="13" t="str">
        <f t="array" ref="AE336">IFERROR(INDEX(E330:E337, SMALL(IF("V"=F330:F337, ROW(F330:F337)-MIN(ROW(F330:F337))+1, ""), ROW() -329 )), "")</f>
        <v/>
      </c>
      <c r="AF336" s="13" t="str">
        <f t="array" ref="AF336">IFERROR(INDEX(B330:B337, SMALL(IF(ISNUMBER(SEARCH("JV1",F330:F337)), ROW(F330:F337)-MIN(ROW(F330:F337))+1, ""), ROW() -329 )), "")</f>
        <v/>
      </c>
      <c r="AG336" s="13" t="str">
        <f t="array" ref="AG336">IFERROR(INDEX(C330:C337, SMALL(IF(ISNUMBER(SEARCH("JV1",F330:F337)), ROW(F330:F337)-MIN(ROW(F330:F337))+1, ""), ROW() -329 )), "")</f>
        <v/>
      </c>
      <c r="AH336" s="13" t="str">
        <f t="array" ref="AH336">IFERROR(INDEX(D330:D337, SMALL(IF(ISNUMBER(SEARCH("JV1",F330:F337)), ROW(F330:F337)-MIN(ROW(F330:F337))+1, ""), ROW() -329 )), "")</f>
        <v/>
      </c>
      <c r="AI336" s="13" t="str">
        <f t="array" ref="AI336">IFERROR(INDEX(E330:E337, SMALL(IF(ISNUMBER(SEARCH("JV1",F330:F337)), ROW(F330:F337)-MIN(ROW(F330:F337))+1, ""), ROW() -329 )), "")</f>
        <v/>
      </c>
      <c r="AJ336" s="13" t="str">
        <f t="array" ref="AJ336">IFERROR(INDEX(B330:B337, SMALL(IF(ISNUMBER(SEARCH("JV2",F330:F337)), ROW(F330:F337)-MIN(ROW(F330:F337))+1, ""), ROW() -329 )), "")</f>
        <v/>
      </c>
      <c r="AK336" s="13" t="str">
        <f t="array" ref="AK336">IFERROR(INDEX(C330:C337, SMALL(IF(ISNUMBER(SEARCH("JV2",F330:F337)), ROW(F330:F337)-MIN(ROW(F330:F337))+1, ""), ROW() -329 )), "")</f>
        <v/>
      </c>
      <c r="AL336" s="13" t="str">
        <f t="array" ref="AL336">IFERROR(INDEX(D330:D337, SMALL(IF(ISNUMBER(SEARCH("JV2",F330:F337)), ROW(F330:F337)-MIN(ROW(F330:F337))+1, ""), ROW() -329 )), "")</f>
        <v/>
      </c>
      <c r="AM336" s="13" t="str">
        <f t="array" ref="AM336">IFERROR(INDEX(E330:E337, SMALL(IF(ISNUMBER(SEARCH("JV2",F330:F337)), ROW(F330:F337)-MIN(ROW(F330:F337))+1, ""), ROW() -329 )), "")</f>
        <v/>
      </c>
    </row>
    <row r="337" spans="2:39" s="13" customFormat="1" ht="15" customHeight="1">
      <c r="B337" s="21" t="s">
        <v>681</v>
      </c>
      <c r="C337" s="1"/>
      <c r="D337" s="22" t="s">
        <v>696</v>
      </c>
      <c r="E337" s="1" t="s">
        <v>697</v>
      </c>
      <c r="F337" s="23" t="s">
        <v>30</v>
      </c>
      <c r="G337" s="24"/>
      <c r="H337" s="25">
        <v>3103</v>
      </c>
      <c r="I337" s="24"/>
      <c r="J337" s="25" t="b">
        <v>0</v>
      </c>
      <c r="K337" s="19"/>
      <c r="L337" s="26"/>
      <c r="M337" s="27"/>
      <c r="AB337" s="13" t="str">
        <f t="array" ref="AB337">IFERROR(INDEX(B330:B337, SMALL(IF("V"=F330:F337, ROW(F330:F337)-MIN(ROW(F330:F337))+1, ""), ROW() -329 )), "")</f>
        <v/>
      </c>
      <c r="AC337" s="13" t="str">
        <f t="array" ref="AC337">IFERROR(INDEX(C330:C337, SMALL(IF("V"=F330:F337, ROW(F330:F337)-MIN(ROW(F330:F337))+1, ""), ROW() -329 )), "")</f>
        <v/>
      </c>
      <c r="AD337" s="13" t="str">
        <f t="array" ref="AD337">IFERROR(INDEX(D330:D337, SMALL(IF("V"=F330:F337, ROW(F330:F337)-MIN(ROW(F330:F337))+1, ""), ROW() -329 )), "")</f>
        <v/>
      </c>
      <c r="AE337" s="13" t="str">
        <f t="array" ref="AE337">IFERROR(INDEX(E330:E337, SMALL(IF("V"=F330:F337, ROW(F330:F337)-MIN(ROW(F330:F337))+1, ""), ROW() -329 )), "")</f>
        <v/>
      </c>
      <c r="AF337" s="13" t="str">
        <f t="array" ref="AF337">IFERROR(INDEX(B330:B337, SMALL(IF(ISNUMBER(SEARCH("JV1",F330:F337)), ROW(F330:F337)-MIN(ROW(F330:F337))+1, ""), ROW() -329 )), "")</f>
        <v/>
      </c>
      <c r="AG337" s="13" t="str">
        <f t="array" ref="AG337">IFERROR(INDEX(C330:C337, SMALL(IF(ISNUMBER(SEARCH("JV1",F330:F337)), ROW(F330:F337)-MIN(ROW(F330:F337))+1, ""), ROW() -329 )), "")</f>
        <v/>
      </c>
      <c r="AH337" s="13" t="str">
        <f t="array" ref="AH337">IFERROR(INDEX(D330:D337, SMALL(IF(ISNUMBER(SEARCH("JV1",F330:F337)), ROW(F330:F337)-MIN(ROW(F330:F337))+1, ""), ROW() -329 )), "")</f>
        <v/>
      </c>
      <c r="AI337" s="13" t="str">
        <f t="array" ref="AI337">IFERROR(INDEX(E330:E337, SMALL(IF(ISNUMBER(SEARCH("JV1",F330:F337)), ROW(F330:F337)-MIN(ROW(F330:F337))+1, ""), ROW() -329 )), "")</f>
        <v/>
      </c>
      <c r="AJ337" s="13" t="str">
        <f t="array" ref="AJ337">IFERROR(INDEX(B330:B337, SMALL(IF(ISNUMBER(SEARCH("JV2",F330:F337)), ROW(F330:F337)-MIN(ROW(F330:F337))+1, ""), ROW() -329 )), "")</f>
        <v/>
      </c>
      <c r="AK337" s="13" t="str">
        <f t="array" ref="AK337">IFERROR(INDEX(C330:C337, SMALL(IF(ISNUMBER(SEARCH("JV2",F330:F337)), ROW(F330:F337)-MIN(ROW(F330:F337))+1, ""), ROW() -329 )), "")</f>
        <v/>
      </c>
      <c r="AL337" s="13" t="str">
        <f t="array" ref="AL337">IFERROR(INDEX(D330:D337, SMALL(IF(ISNUMBER(SEARCH("JV2",F330:F337)), ROW(F330:F337)-MIN(ROW(F330:F337))+1, ""), ROW() -329 )), "")</f>
        <v/>
      </c>
      <c r="AM337" s="13" t="str">
        <f t="array" ref="AM337">IFERROR(INDEX(E330:E337, SMALL(IF(ISNUMBER(SEARCH("JV2",F330:F337)), ROW(F330:F337)-MIN(ROW(F330:F337))+1, ""), ROW() -329 )), "")</f>
        <v/>
      </c>
    </row>
    <row r="338" spans="2:39" s="13" customFormat="1" ht="15" customHeight="1">
      <c r="B338" s="21" t="s">
        <v>698</v>
      </c>
      <c r="C338" s="1"/>
      <c r="D338" s="22" t="s">
        <v>699</v>
      </c>
      <c r="E338" s="1" t="s">
        <v>700</v>
      </c>
      <c r="F338" s="23" t="s">
        <v>14</v>
      </c>
      <c r="G338" s="24"/>
      <c r="H338" s="25">
        <v>4330</v>
      </c>
      <c r="I338" s="24"/>
      <c r="J338" s="25" t="b">
        <v>0</v>
      </c>
      <c r="K338" s="19"/>
      <c r="L338" s="26"/>
      <c r="M338" s="27"/>
      <c r="AB338" s="13" t="str">
        <f t="array" ref="AB338">IFERROR(INDEX(B338:B352, SMALL(IF("V"=F338:F352, ROW(F338:F352)-MIN(ROW(F338:F352))+1, ""), ROW() -337 )), "")</f>
        <v>University of the Cumberlands</v>
      </c>
      <c r="AC338" s="13">
        <f t="array" ref="AC338">IFERROR(INDEX(C338:C352, SMALL(IF("V"=F338:F352, ROW(F338:F352)-MIN(ROW(F338:F352))+1, ""), ROW() -337 )), "")</f>
        <v>0</v>
      </c>
      <c r="AD338" s="13" t="str">
        <f t="array" ref="AD338">IFERROR(INDEX(D338:D352, SMALL(IF("V"=F338:F352, ROW(F338:F352)-MIN(ROW(F338:F352))+1, ""), ROW() -337 )), "")</f>
        <v>11-612474</v>
      </c>
      <c r="AE338" s="13" t="str">
        <f t="array" ref="AE338">IFERROR(INDEX(E338:E352, SMALL(IF("V"=F338:F352, ROW(F338:F352)-MIN(ROW(F338:F352))+1, ""), ROW() -337 )), "")</f>
        <v>Aaron Warner</v>
      </c>
      <c r="AF338" s="13" t="str">
        <f t="array" ref="AF338">IFERROR(INDEX(B338:B352, SMALL(IF(ISNUMBER(SEARCH("JV1",F338:F352)), ROW(F338:F352)-MIN(ROW(F338:F352))+1, ""), ROW() -337 )), "")</f>
        <v>University of the Cumberlands</v>
      </c>
      <c r="AG338" s="13">
        <f t="array" ref="AG338">IFERROR(INDEX(C338:C352, SMALL(IF(ISNUMBER(SEARCH("JV1",F338:F352)), ROW(F338:F352)-MIN(ROW(F338:F352))+1, ""), ROW() -337 )), "")</f>
        <v>0</v>
      </c>
      <c r="AH338" s="13" t="str">
        <f t="array" ref="AH338">IFERROR(INDEX(D338:D352, SMALL(IF(ISNUMBER(SEARCH("JV1",F338:F352)), ROW(F338:F352)-MIN(ROW(F338:F352))+1, ""), ROW() -337 )), "")</f>
        <v>20-20398</v>
      </c>
      <c r="AI338" s="13" t="str">
        <f t="array" ref="AI338">IFERROR(INDEX(E338:E352, SMALL(IF(ISNUMBER(SEARCH("JV1",F338:F352)), ROW(F338:F352)-MIN(ROW(F338:F352))+1, ""), ROW() -337 )), "")</f>
        <v>Brandon Salazar</v>
      </c>
      <c r="AJ338" s="13" t="str">
        <f t="array" ref="AJ338">IFERROR(INDEX(B338:B352, SMALL(IF(ISNUMBER(SEARCH("JV2",F338:F352)), ROW(F338:F352)-MIN(ROW(F338:F352))+1, ""), ROW() -337 )), "")</f>
        <v/>
      </c>
      <c r="AK338" s="13" t="str">
        <f t="array" ref="AK338">IFERROR(INDEX(C338:C352, SMALL(IF(ISNUMBER(SEARCH("JV2",F338:F352)), ROW(F338:F352)-MIN(ROW(F338:F352))+1, ""), ROW() -337 )), "")</f>
        <v/>
      </c>
      <c r="AL338" s="13" t="str">
        <f t="array" ref="AL338">IFERROR(INDEX(D338:D352, SMALL(IF(ISNUMBER(SEARCH("JV2",F338:F352)), ROW(F338:F352)-MIN(ROW(F338:F352))+1, ""), ROW() -337 )), "")</f>
        <v/>
      </c>
      <c r="AM338" s="13" t="str">
        <f t="array" ref="AM338">IFERROR(INDEX(E338:E352, SMALL(IF(ISNUMBER(SEARCH("JV2",F338:F352)), ROW(F338:F352)-MIN(ROW(F338:F352))+1, ""), ROW() -337 )), "")</f>
        <v/>
      </c>
    </row>
    <row r="339" spans="2:39" s="13" customFormat="1" ht="15" customHeight="1">
      <c r="B339" s="21" t="s">
        <v>698</v>
      </c>
      <c r="C339" s="1"/>
      <c r="D339" s="22" t="s">
        <v>701</v>
      </c>
      <c r="E339" s="1" t="s">
        <v>702</v>
      </c>
      <c r="F339" s="23" t="s">
        <v>14</v>
      </c>
      <c r="G339" s="24"/>
      <c r="H339" s="25">
        <v>4330</v>
      </c>
      <c r="I339" s="24"/>
      <c r="J339" s="25" t="b">
        <v>0</v>
      </c>
      <c r="K339" s="19"/>
      <c r="L339" s="26"/>
      <c r="M339" s="27"/>
      <c r="AB339" s="13" t="str">
        <f t="array" ref="AB339">IFERROR(INDEX(B338:B352, SMALL(IF("V"=F338:F352, ROW(F338:F352)-MIN(ROW(F338:F352))+1, ""), ROW() -337 )), "")</f>
        <v>University of the Cumberlands</v>
      </c>
      <c r="AC339" s="13">
        <f t="array" ref="AC339">IFERROR(INDEX(C338:C352, SMALL(IF("V"=F338:F352, ROW(F338:F352)-MIN(ROW(F338:F352))+1, ""), ROW() -337 )), "")</f>
        <v>0</v>
      </c>
      <c r="AD339" s="13" t="str">
        <f t="array" ref="AD339">IFERROR(INDEX(D338:D352, SMALL(IF("V"=F338:F352, ROW(F338:F352)-MIN(ROW(F338:F352))+1, ""), ROW() -337 )), "")</f>
        <v>11-745144</v>
      </c>
      <c r="AE339" s="13" t="str">
        <f t="array" ref="AE339">IFERROR(INDEX(E338:E352, SMALL(IF("V"=F338:F352, ROW(F338:F352)-MIN(ROW(F338:F352))+1, ""), ROW() -337 )), "")</f>
        <v>Austin Montgomery</v>
      </c>
      <c r="AF339" s="13" t="str">
        <f t="array" ref="AF339">IFERROR(INDEX(B338:B352, SMALL(IF(ISNUMBER(SEARCH("JV1",F338:F352)), ROW(F338:F352)-MIN(ROW(F338:F352))+1, ""), ROW() -337 )), "")</f>
        <v>University of the Cumberlands</v>
      </c>
      <c r="AG339" s="13">
        <f t="array" ref="AG339">IFERROR(INDEX(C338:C352, SMALL(IF(ISNUMBER(SEARCH("JV1",F338:F352)), ROW(F338:F352)-MIN(ROW(F338:F352))+1, ""), ROW() -337 )), "")</f>
        <v>0</v>
      </c>
      <c r="AH339" s="13" t="str">
        <f t="array" ref="AH339">IFERROR(INDEX(D338:D352, SMALL(IF(ISNUMBER(SEARCH("JV1",F338:F352)), ROW(F338:F352)-MIN(ROW(F338:F352))+1, ""), ROW() -337 )), "")</f>
        <v>21-4216</v>
      </c>
      <c r="AI339" s="13" t="str">
        <f t="array" ref="AI339">IFERROR(INDEX(E338:E352, SMALL(IF(ISNUMBER(SEARCH("JV1",F338:F352)), ROW(F338:F352)-MIN(ROW(F338:F352))+1, ""), ROW() -337 )), "")</f>
        <v>Donovan Steiner</v>
      </c>
      <c r="AJ339" s="13" t="str">
        <f t="array" ref="AJ339">IFERROR(INDEX(B338:B352, SMALL(IF(ISNUMBER(SEARCH("JV2",F338:F352)), ROW(F338:F352)-MIN(ROW(F338:F352))+1, ""), ROW() -337 )), "")</f>
        <v/>
      </c>
      <c r="AK339" s="13" t="str">
        <f t="array" ref="AK339">IFERROR(INDEX(C338:C352, SMALL(IF(ISNUMBER(SEARCH("JV2",F338:F352)), ROW(F338:F352)-MIN(ROW(F338:F352))+1, ""), ROW() -337 )), "")</f>
        <v/>
      </c>
      <c r="AL339" s="13" t="str">
        <f t="array" ref="AL339">IFERROR(INDEX(D338:D352, SMALL(IF(ISNUMBER(SEARCH("JV2",F338:F352)), ROW(F338:F352)-MIN(ROW(F338:F352))+1, ""), ROW() -337 )), "")</f>
        <v/>
      </c>
      <c r="AM339" s="13" t="str">
        <f t="array" ref="AM339">IFERROR(INDEX(E338:E352, SMALL(IF(ISNUMBER(SEARCH("JV2",F338:F352)), ROW(F338:F352)-MIN(ROW(F338:F352))+1, ""), ROW() -337 )), "")</f>
        <v/>
      </c>
    </row>
    <row r="340" spans="2:39" s="13" customFormat="1" ht="15" customHeight="1">
      <c r="B340" s="21" t="s">
        <v>698</v>
      </c>
      <c r="C340" s="1"/>
      <c r="D340" s="22" t="s">
        <v>703</v>
      </c>
      <c r="E340" s="1" t="s">
        <v>704</v>
      </c>
      <c r="F340" s="23" t="s">
        <v>17</v>
      </c>
      <c r="G340" s="24"/>
      <c r="H340" s="25">
        <v>4330</v>
      </c>
      <c r="I340" s="24"/>
      <c r="J340" s="25" t="b">
        <v>0</v>
      </c>
      <c r="K340" s="19"/>
      <c r="L340" s="26"/>
      <c r="M340" s="27"/>
      <c r="AB340" s="13" t="str">
        <f t="array" ref="AB340">IFERROR(INDEX(B338:B352, SMALL(IF("V"=F338:F352, ROW(F338:F352)-MIN(ROW(F338:F352))+1, ""), ROW() -337 )), "")</f>
        <v>University of the Cumberlands</v>
      </c>
      <c r="AC340" s="13">
        <f t="array" ref="AC340">IFERROR(INDEX(C338:C352, SMALL(IF("V"=F338:F352, ROW(F338:F352)-MIN(ROW(F338:F352))+1, ""), ROW() -337 )), "")</f>
        <v>0</v>
      </c>
      <c r="AD340" s="13" t="str">
        <f t="array" ref="AD340">IFERROR(INDEX(D338:D352, SMALL(IF("V"=F338:F352, ROW(F338:F352)-MIN(ROW(F338:F352))+1, ""), ROW() -337 )), "")</f>
        <v>11-739593</v>
      </c>
      <c r="AE340" s="13" t="str">
        <f t="array" ref="AE340">IFERROR(INDEX(E338:E352, SMALL(IF("V"=F338:F352, ROW(F338:F352)-MIN(ROW(F338:F352))+1, ""), ROW() -337 )), "")</f>
        <v>Bryce Frantz</v>
      </c>
      <c r="AF340" s="13" t="str">
        <f t="array" ref="AF340">IFERROR(INDEX(B338:B352, SMALL(IF(ISNUMBER(SEARCH("JV1",F338:F352)), ROW(F338:F352)-MIN(ROW(F338:F352))+1, ""), ROW() -337 )), "")</f>
        <v>University of the Cumberlands</v>
      </c>
      <c r="AG340" s="13">
        <f t="array" ref="AG340">IFERROR(INDEX(C338:C352, SMALL(IF(ISNUMBER(SEARCH("JV1",F338:F352)), ROW(F338:F352)-MIN(ROW(F338:F352))+1, ""), ROW() -337 )), "")</f>
        <v>0</v>
      </c>
      <c r="AH340" s="13" t="str">
        <f t="array" ref="AH340">IFERROR(INDEX(D338:D352, SMALL(IF(ISNUMBER(SEARCH("JV1",F338:F352)), ROW(F338:F352)-MIN(ROW(F338:F352))+1, ""), ROW() -337 )), "")</f>
        <v>11-456083</v>
      </c>
      <c r="AI340" s="13" t="str">
        <f t="array" ref="AI340">IFERROR(INDEX(E338:E352, SMALL(IF(ISNUMBER(SEARCH("JV1",F338:F352)), ROW(F338:F352)-MIN(ROW(F338:F352))+1, ""), ROW() -337 )), "")</f>
        <v>Matt Brown</v>
      </c>
      <c r="AJ340" s="13" t="str">
        <f t="array" ref="AJ340">IFERROR(INDEX(B338:B352, SMALL(IF(ISNUMBER(SEARCH("JV2",F338:F352)), ROW(F338:F352)-MIN(ROW(F338:F352))+1, ""), ROW() -337 )), "")</f>
        <v/>
      </c>
      <c r="AK340" s="13" t="str">
        <f t="array" ref="AK340">IFERROR(INDEX(C338:C352, SMALL(IF(ISNUMBER(SEARCH("JV2",F338:F352)), ROW(F338:F352)-MIN(ROW(F338:F352))+1, ""), ROW() -337 )), "")</f>
        <v/>
      </c>
      <c r="AL340" s="13" t="str">
        <f t="array" ref="AL340">IFERROR(INDEX(D338:D352, SMALL(IF(ISNUMBER(SEARCH("JV2",F338:F352)), ROW(F338:F352)-MIN(ROW(F338:F352))+1, ""), ROW() -337 )), "")</f>
        <v/>
      </c>
      <c r="AM340" s="13" t="str">
        <f t="array" ref="AM340">IFERROR(INDEX(E338:E352, SMALL(IF(ISNUMBER(SEARCH("JV2",F338:F352)), ROW(F338:F352)-MIN(ROW(F338:F352))+1, ""), ROW() -337 )), "")</f>
        <v/>
      </c>
    </row>
    <row r="341" spans="2:39" s="13" customFormat="1" ht="15" customHeight="1">
      <c r="B341" s="21" t="s">
        <v>698</v>
      </c>
      <c r="C341" s="1"/>
      <c r="D341" s="22" t="s">
        <v>705</v>
      </c>
      <c r="E341" s="1" t="s">
        <v>706</v>
      </c>
      <c r="F341" s="23" t="s">
        <v>14</v>
      </c>
      <c r="G341" s="24"/>
      <c r="H341" s="25">
        <v>4330</v>
      </c>
      <c r="I341" s="24"/>
      <c r="J341" s="25" t="b">
        <v>0</v>
      </c>
      <c r="K341" s="19"/>
      <c r="L341" s="26"/>
      <c r="M341" s="27"/>
      <c r="AB341" s="13" t="str">
        <f t="array" ref="AB341">IFERROR(INDEX(B338:B352, SMALL(IF("V"=F338:F352, ROW(F338:F352)-MIN(ROW(F338:F352))+1, ""), ROW() -337 )), "")</f>
        <v>University of the Cumberlands</v>
      </c>
      <c r="AC341" s="13">
        <f t="array" ref="AC341">IFERROR(INDEX(C338:C352, SMALL(IF("V"=F338:F352, ROW(F338:F352)-MIN(ROW(F338:F352))+1, ""), ROW() -337 )), "")</f>
        <v>0</v>
      </c>
      <c r="AD341" s="13" t="str">
        <f t="array" ref="AD341">IFERROR(INDEX(D338:D352, SMALL(IF("V"=F338:F352, ROW(F338:F352)-MIN(ROW(F338:F352))+1, ""), ROW() -337 )), "")</f>
        <v>11-746126</v>
      </c>
      <c r="AE341" s="13" t="str">
        <f t="array" ref="AE341">IFERROR(INDEX(E338:E352, SMALL(IF("V"=F338:F352, ROW(F338:F352)-MIN(ROW(F338:F352))+1, ""), ROW() -337 )), "")</f>
        <v>Charles Wilken</v>
      </c>
      <c r="AF341" s="13" t="str">
        <f t="array" ref="AF341">IFERROR(INDEX(B338:B352, SMALL(IF(ISNUMBER(SEARCH("JV1",F338:F352)), ROW(F338:F352)-MIN(ROW(F338:F352))+1, ""), ROW() -337 )), "")</f>
        <v>University of the Cumberlands</v>
      </c>
      <c r="AG341" s="13">
        <f t="array" ref="AG341">IFERROR(INDEX(C338:C352, SMALL(IF(ISNUMBER(SEARCH("JV1",F338:F352)), ROW(F338:F352)-MIN(ROW(F338:F352))+1, ""), ROW() -337 )), "")</f>
        <v>0</v>
      </c>
      <c r="AH341" s="13" t="str">
        <f t="array" ref="AH341">IFERROR(INDEX(D338:D352, SMALL(IF(ISNUMBER(SEARCH("JV1",F338:F352)), ROW(F338:F352)-MIN(ROW(F338:F352))+1, ""), ROW() -337 )), "")</f>
        <v>19-80458</v>
      </c>
      <c r="AI341" s="13" t="str">
        <f t="array" ref="AI341">IFERROR(INDEX(E338:E352, SMALL(IF(ISNUMBER(SEARCH("JV1",F338:F352)), ROW(F338:F352)-MIN(ROW(F338:F352))+1, ""), ROW() -337 )), "")</f>
        <v>Samuel Belew</v>
      </c>
      <c r="AJ341" s="13" t="str">
        <f t="array" ref="AJ341">IFERROR(INDEX(B338:B352, SMALL(IF(ISNUMBER(SEARCH("JV2",F338:F352)), ROW(F338:F352)-MIN(ROW(F338:F352))+1, ""), ROW() -337 )), "")</f>
        <v/>
      </c>
      <c r="AK341" s="13" t="str">
        <f t="array" ref="AK341">IFERROR(INDEX(C338:C352, SMALL(IF(ISNUMBER(SEARCH("JV2",F338:F352)), ROW(F338:F352)-MIN(ROW(F338:F352))+1, ""), ROW() -337 )), "")</f>
        <v/>
      </c>
      <c r="AL341" s="13" t="str">
        <f t="array" ref="AL341">IFERROR(INDEX(D338:D352, SMALL(IF(ISNUMBER(SEARCH("JV2",F338:F352)), ROW(F338:F352)-MIN(ROW(F338:F352))+1, ""), ROW() -337 )), "")</f>
        <v/>
      </c>
      <c r="AM341" s="13" t="str">
        <f t="array" ref="AM341">IFERROR(INDEX(E338:E352, SMALL(IF(ISNUMBER(SEARCH("JV2",F338:F352)), ROW(F338:F352)-MIN(ROW(F338:F352))+1, ""), ROW() -337 )), "")</f>
        <v/>
      </c>
    </row>
    <row r="342" spans="2:39" s="13" customFormat="1" ht="15" customHeight="1">
      <c r="B342" s="21" t="s">
        <v>698</v>
      </c>
      <c r="C342" s="1"/>
      <c r="D342" s="22" t="s">
        <v>707</v>
      </c>
      <c r="E342" s="1" t="s">
        <v>708</v>
      </c>
      <c r="F342" s="23" t="s">
        <v>14</v>
      </c>
      <c r="G342" s="24"/>
      <c r="H342" s="25">
        <v>4330</v>
      </c>
      <c r="I342" s="24"/>
      <c r="J342" s="25" t="b">
        <v>0</v>
      </c>
      <c r="K342" s="19"/>
      <c r="L342" s="26"/>
      <c r="M342" s="27"/>
      <c r="AB342" s="13" t="str">
        <f t="array" ref="AB342">IFERROR(INDEX(B338:B352, SMALL(IF("V"=F338:F352, ROW(F338:F352)-MIN(ROW(F338:F352))+1, ""), ROW() -337 )), "")</f>
        <v>University of the Cumberlands</v>
      </c>
      <c r="AC342" s="13">
        <f t="array" ref="AC342">IFERROR(INDEX(C338:C352, SMALL(IF("V"=F338:F352, ROW(F338:F352)-MIN(ROW(F338:F352))+1, ""), ROW() -337 )), "")</f>
        <v>0</v>
      </c>
      <c r="AD342" s="13" t="str">
        <f t="array" ref="AD342">IFERROR(INDEX(D338:D352, SMALL(IF("V"=F338:F352, ROW(F338:F352)-MIN(ROW(F338:F352))+1, ""), ROW() -337 )), "")</f>
        <v>8069-30719</v>
      </c>
      <c r="AE342" s="13" t="str">
        <f t="array" ref="AE342">IFERROR(INDEX(E338:E352, SMALL(IF("V"=F338:F352, ROW(F338:F352)-MIN(ROW(F338:F352))+1, ""), ROW() -337 )), "")</f>
        <v>Liam McNamara</v>
      </c>
      <c r="AF342" s="13" t="str">
        <f t="array" ref="AF342">IFERROR(INDEX(B338:B352, SMALL(IF(ISNUMBER(SEARCH("JV1",F338:F352)), ROW(F338:F352)-MIN(ROW(F338:F352))+1, ""), ROW() -337 )), "")</f>
        <v>University of the Cumberlands</v>
      </c>
      <c r="AG342" s="13">
        <f t="array" ref="AG342">IFERROR(INDEX(C338:C352, SMALL(IF(ISNUMBER(SEARCH("JV1",F338:F352)), ROW(F338:F352)-MIN(ROW(F338:F352))+1, ""), ROW() -337 )), "")</f>
        <v>0</v>
      </c>
      <c r="AH342" s="13" t="str">
        <f t="array" ref="AH342">IFERROR(INDEX(D338:D352, SMALL(IF(ISNUMBER(SEARCH("JV1",F338:F352)), ROW(F338:F352)-MIN(ROW(F338:F352))+1, ""), ROW() -337 )), "")</f>
        <v>21-4213</v>
      </c>
      <c r="AI342" s="13" t="str">
        <f t="array" ref="AI342">IFERROR(INDEX(E338:E352, SMALL(IF(ISNUMBER(SEARCH("JV1",F338:F352)), ROW(F338:F352)-MIN(ROW(F338:F352))+1, ""), ROW() -337 )), "")</f>
        <v>Thomas Bemiss</v>
      </c>
      <c r="AJ342" s="13" t="str">
        <f t="array" ref="AJ342">IFERROR(INDEX(B338:B352, SMALL(IF(ISNUMBER(SEARCH("JV2",F338:F352)), ROW(F338:F352)-MIN(ROW(F338:F352))+1, ""), ROW() -337 )), "")</f>
        <v/>
      </c>
      <c r="AK342" s="13" t="str">
        <f t="array" ref="AK342">IFERROR(INDEX(C338:C352, SMALL(IF(ISNUMBER(SEARCH("JV2",F338:F352)), ROW(F338:F352)-MIN(ROW(F338:F352))+1, ""), ROW() -337 )), "")</f>
        <v/>
      </c>
      <c r="AL342" s="13" t="str">
        <f t="array" ref="AL342">IFERROR(INDEX(D338:D352, SMALL(IF(ISNUMBER(SEARCH("JV2",F338:F352)), ROW(F338:F352)-MIN(ROW(F338:F352))+1, ""), ROW() -337 )), "")</f>
        <v/>
      </c>
      <c r="AM342" s="13" t="str">
        <f t="array" ref="AM342">IFERROR(INDEX(E338:E352, SMALL(IF(ISNUMBER(SEARCH("JV2",F338:F352)), ROW(F338:F352)-MIN(ROW(F338:F352))+1, ""), ROW() -337 )), "")</f>
        <v/>
      </c>
    </row>
    <row r="343" spans="2:39" s="13" customFormat="1" ht="15" customHeight="1">
      <c r="B343" s="21" t="s">
        <v>698</v>
      </c>
      <c r="C343" s="1"/>
      <c r="D343" s="22" t="s">
        <v>709</v>
      </c>
      <c r="E343" s="1" t="s">
        <v>710</v>
      </c>
      <c r="F343" s="23" t="s">
        <v>17</v>
      </c>
      <c r="G343" s="24"/>
      <c r="H343" s="25">
        <v>4330</v>
      </c>
      <c r="I343" s="24"/>
      <c r="J343" s="25" t="b">
        <v>0</v>
      </c>
      <c r="K343" s="19"/>
      <c r="L343" s="26"/>
      <c r="M343" s="27"/>
      <c r="AB343" s="13" t="str">
        <f t="array" ref="AB343">IFERROR(INDEX(B338:B352, SMALL(IF("V"=F338:F352, ROW(F338:F352)-MIN(ROW(F338:F352))+1, ""), ROW() -337 )), "")</f>
        <v>University of the Cumberlands</v>
      </c>
      <c r="AC343" s="13">
        <f t="array" ref="AC343">IFERROR(INDEX(C338:C352, SMALL(IF("V"=F338:F352, ROW(F338:F352)-MIN(ROW(F338:F352))+1, ""), ROW() -337 )), "")</f>
        <v>0</v>
      </c>
      <c r="AD343" s="13" t="str">
        <f t="array" ref="AD343">IFERROR(INDEX(D338:D352, SMALL(IF("V"=F338:F352, ROW(F338:F352)-MIN(ROW(F338:F352))+1, ""), ROW() -337 )), "")</f>
        <v>11-155607</v>
      </c>
      <c r="AE343" s="13" t="str">
        <f t="array" ref="AE343">IFERROR(INDEX(E338:E352, SMALL(IF("V"=F338:F352, ROW(F338:F352)-MIN(ROW(F338:F352))+1, ""), ROW() -337 )), "")</f>
        <v>Robert Borowski</v>
      </c>
      <c r="AF343" s="13" t="str">
        <f t="array" ref="AF343">IFERROR(INDEX(B338:B352, SMALL(IF(ISNUMBER(SEARCH("JV1",F338:F352)), ROW(F338:F352)-MIN(ROW(F338:F352))+1, ""), ROW() -337 )), "")</f>
        <v/>
      </c>
      <c r="AG343" s="13" t="str">
        <f t="array" ref="AG343">IFERROR(INDEX(C338:C352, SMALL(IF(ISNUMBER(SEARCH("JV1",F338:F352)), ROW(F338:F352)-MIN(ROW(F338:F352))+1, ""), ROW() -337 )), "")</f>
        <v/>
      </c>
      <c r="AH343" s="13" t="str">
        <f t="array" ref="AH343">IFERROR(INDEX(D338:D352, SMALL(IF(ISNUMBER(SEARCH("JV1",F338:F352)), ROW(F338:F352)-MIN(ROW(F338:F352))+1, ""), ROW() -337 )), "")</f>
        <v/>
      </c>
      <c r="AI343" s="13" t="str">
        <f t="array" ref="AI343">IFERROR(INDEX(E338:E352, SMALL(IF(ISNUMBER(SEARCH("JV1",F338:F352)), ROW(F338:F352)-MIN(ROW(F338:F352))+1, ""), ROW() -337 )), "")</f>
        <v/>
      </c>
      <c r="AJ343" s="13" t="str">
        <f t="array" ref="AJ343">IFERROR(INDEX(B338:B352, SMALL(IF(ISNUMBER(SEARCH("JV2",F338:F352)), ROW(F338:F352)-MIN(ROW(F338:F352))+1, ""), ROW() -337 )), "")</f>
        <v/>
      </c>
      <c r="AK343" s="13" t="str">
        <f t="array" ref="AK343">IFERROR(INDEX(C338:C352, SMALL(IF(ISNUMBER(SEARCH("JV2",F338:F352)), ROW(F338:F352)-MIN(ROW(F338:F352))+1, ""), ROW() -337 )), "")</f>
        <v/>
      </c>
      <c r="AL343" s="13" t="str">
        <f t="array" ref="AL343">IFERROR(INDEX(D338:D352, SMALL(IF(ISNUMBER(SEARCH("JV2",F338:F352)), ROW(F338:F352)-MIN(ROW(F338:F352))+1, ""), ROW() -337 )), "")</f>
        <v/>
      </c>
      <c r="AM343" s="13" t="str">
        <f t="array" ref="AM343">IFERROR(INDEX(E338:E352, SMALL(IF(ISNUMBER(SEARCH("JV2",F338:F352)), ROW(F338:F352)-MIN(ROW(F338:F352))+1, ""), ROW() -337 )), "")</f>
        <v/>
      </c>
    </row>
    <row r="344" spans="2:39" s="13" customFormat="1" ht="15" customHeight="1">
      <c r="B344" s="21" t="s">
        <v>698</v>
      </c>
      <c r="C344" s="1"/>
      <c r="D344" s="22" t="s">
        <v>711</v>
      </c>
      <c r="E344" s="1" t="s">
        <v>712</v>
      </c>
      <c r="F344" s="23" t="s">
        <v>30</v>
      </c>
      <c r="G344" s="24"/>
      <c r="H344" s="25">
        <v>4330</v>
      </c>
      <c r="I344" s="24"/>
      <c r="J344" s="25" t="b">
        <v>0</v>
      </c>
      <c r="K344" s="19"/>
      <c r="L344" s="26"/>
      <c r="M344" s="27"/>
      <c r="AB344" s="13" t="str">
        <f t="array" ref="AB344">IFERROR(INDEX(B338:B352, SMALL(IF("V"=F338:F352, ROW(F338:F352)-MIN(ROW(F338:F352))+1, ""), ROW() -337 )), "")</f>
        <v>University of the Cumberlands</v>
      </c>
      <c r="AC344" s="13">
        <f t="array" ref="AC344">IFERROR(INDEX(C338:C352, SMALL(IF("V"=F338:F352, ROW(F338:F352)-MIN(ROW(F338:F352))+1, ""), ROW() -337 )), "")</f>
        <v>0</v>
      </c>
      <c r="AD344" s="13" t="str">
        <f t="array" ref="AD344">IFERROR(INDEX(D338:D352, SMALL(IF("V"=F338:F352, ROW(F338:F352)-MIN(ROW(F338:F352))+1, ""), ROW() -337 )), "")</f>
        <v>11-394324</v>
      </c>
      <c r="AE344" s="13" t="str">
        <f t="array" ref="AE344">IFERROR(INDEX(E338:E352, SMALL(IF("V"=F338:F352, ROW(F338:F352)-MIN(ROW(F338:F352))+1, ""), ROW() -337 )), "")</f>
        <v>Thomas Mc Neal</v>
      </c>
      <c r="AF344" s="13" t="str">
        <f t="array" ref="AF344">IFERROR(INDEX(B338:B352, SMALL(IF(ISNUMBER(SEARCH("JV1",F338:F352)), ROW(F338:F352)-MIN(ROW(F338:F352))+1, ""), ROW() -337 )), "")</f>
        <v/>
      </c>
      <c r="AG344" s="13" t="str">
        <f t="array" ref="AG344">IFERROR(INDEX(C338:C352, SMALL(IF(ISNUMBER(SEARCH("JV1",F338:F352)), ROW(F338:F352)-MIN(ROW(F338:F352))+1, ""), ROW() -337 )), "")</f>
        <v/>
      </c>
      <c r="AH344" s="13" t="str">
        <f t="array" ref="AH344">IFERROR(INDEX(D338:D352, SMALL(IF(ISNUMBER(SEARCH("JV1",F338:F352)), ROW(F338:F352)-MIN(ROW(F338:F352))+1, ""), ROW() -337 )), "")</f>
        <v/>
      </c>
      <c r="AI344" s="13" t="str">
        <f t="array" ref="AI344">IFERROR(INDEX(E338:E352, SMALL(IF(ISNUMBER(SEARCH("JV1",F338:F352)), ROW(F338:F352)-MIN(ROW(F338:F352))+1, ""), ROW() -337 )), "")</f>
        <v/>
      </c>
      <c r="AJ344" s="13" t="str">
        <f t="array" ref="AJ344">IFERROR(INDEX(B338:B352, SMALL(IF(ISNUMBER(SEARCH("JV2",F338:F352)), ROW(F338:F352)-MIN(ROW(F338:F352))+1, ""), ROW() -337 )), "")</f>
        <v/>
      </c>
      <c r="AK344" s="13" t="str">
        <f t="array" ref="AK344">IFERROR(INDEX(C338:C352, SMALL(IF(ISNUMBER(SEARCH("JV2",F338:F352)), ROW(F338:F352)-MIN(ROW(F338:F352))+1, ""), ROW() -337 )), "")</f>
        <v/>
      </c>
      <c r="AL344" s="13" t="str">
        <f t="array" ref="AL344">IFERROR(INDEX(D338:D352, SMALL(IF(ISNUMBER(SEARCH("JV2",F338:F352)), ROW(F338:F352)-MIN(ROW(F338:F352))+1, ""), ROW() -337 )), "")</f>
        <v/>
      </c>
      <c r="AM344" s="13" t="str">
        <f t="array" ref="AM344">IFERROR(INDEX(E338:E352, SMALL(IF(ISNUMBER(SEARCH("JV2",F338:F352)), ROW(F338:F352)-MIN(ROW(F338:F352))+1, ""), ROW() -337 )), "")</f>
        <v/>
      </c>
    </row>
    <row r="345" spans="2:39" s="13" customFormat="1" ht="15" customHeight="1">
      <c r="B345" s="21" t="s">
        <v>698</v>
      </c>
      <c r="C345" s="1"/>
      <c r="D345" s="22" t="s">
        <v>713</v>
      </c>
      <c r="E345" s="1" t="s">
        <v>714</v>
      </c>
      <c r="F345" s="23" t="s">
        <v>30</v>
      </c>
      <c r="G345" s="24"/>
      <c r="H345" s="25">
        <v>4330</v>
      </c>
      <c r="I345" s="24"/>
      <c r="J345" s="25" t="b">
        <v>0</v>
      </c>
      <c r="K345" s="19"/>
      <c r="L345" s="26"/>
      <c r="M345" s="27"/>
      <c r="AB345" s="13" t="str">
        <f t="array" ref="AB345">IFERROR(INDEX(B338:B352, SMALL(IF("V"=F338:F352, ROW(F338:F352)-MIN(ROW(F338:F352))+1, ""), ROW() -337 )), "")</f>
        <v/>
      </c>
      <c r="AC345" s="13" t="str">
        <f t="array" ref="AC345">IFERROR(INDEX(C338:C352, SMALL(IF("V"=F338:F352, ROW(F338:F352)-MIN(ROW(F338:F352))+1, ""), ROW() -337 )), "")</f>
        <v/>
      </c>
      <c r="AD345" s="13" t="str">
        <f t="array" ref="AD345">IFERROR(INDEX(D338:D352, SMALL(IF("V"=F338:F352, ROW(F338:F352)-MIN(ROW(F338:F352))+1, ""), ROW() -337 )), "")</f>
        <v/>
      </c>
      <c r="AE345" s="13" t="str">
        <f t="array" ref="AE345">IFERROR(INDEX(E338:E352, SMALL(IF("V"=F338:F352, ROW(F338:F352)-MIN(ROW(F338:F352))+1, ""), ROW() -337 )), "")</f>
        <v/>
      </c>
      <c r="AF345" s="13" t="str">
        <f t="array" ref="AF345">IFERROR(INDEX(B338:B352, SMALL(IF(ISNUMBER(SEARCH("JV1",F338:F352)), ROW(F338:F352)-MIN(ROW(F338:F352))+1, ""), ROW() -337 )), "")</f>
        <v/>
      </c>
      <c r="AG345" s="13" t="str">
        <f t="array" ref="AG345">IFERROR(INDEX(C338:C352, SMALL(IF(ISNUMBER(SEARCH("JV1",F338:F352)), ROW(F338:F352)-MIN(ROW(F338:F352))+1, ""), ROW() -337 )), "")</f>
        <v/>
      </c>
      <c r="AH345" s="13" t="str">
        <f t="array" ref="AH345">IFERROR(INDEX(D338:D352, SMALL(IF(ISNUMBER(SEARCH("JV1",F338:F352)), ROW(F338:F352)-MIN(ROW(F338:F352))+1, ""), ROW() -337 )), "")</f>
        <v/>
      </c>
      <c r="AI345" s="13" t="str">
        <f t="array" ref="AI345">IFERROR(INDEX(E338:E352, SMALL(IF(ISNUMBER(SEARCH("JV1",F338:F352)), ROW(F338:F352)-MIN(ROW(F338:F352))+1, ""), ROW() -337 )), "")</f>
        <v/>
      </c>
      <c r="AJ345" s="13" t="str">
        <f t="array" ref="AJ345">IFERROR(INDEX(B338:B352, SMALL(IF(ISNUMBER(SEARCH("JV2",F338:F352)), ROW(F338:F352)-MIN(ROW(F338:F352))+1, ""), ROW() -337 )), "")</f>
        <v/>
      </c>
      <c r="AK345" s="13" t="str">
        <f t="array" ref="AK345">IFERROR(INDEX(C338:C352, SMALL(IF(ISNUMBER(SEARCH("JV2",F338:F352)), ROW(F338:F352)-MIN(ROW(F338:F352))+1, ""), ROW() -337 )), "")</f>
        <v/>
      </c>
      <c r="AL345" s="13" t="str">
        <f t="array" ref="AL345">IFERROR(INDEX(D338:D352, SMALL(IF(ISNUMBER(SEARCH("JV2",F338:F352)), ROW(F338:F352)-MIN(ROW(F338:F352))+1, ""), ROW() -337 )), "")</f>
        <v/>
      </c>
      <c r="AM345" s="13" t="str">
        <f t="array" ref="AM345">IFERROR(INDEX(E338:E352, SMALL(IF(ISNUMBER(SEARCH("JV2",F338:F352)), ROW(F338:F352)-MIN(ROW(F338:F352))+1, ""), ROW() -337 )), "")</f>
        <v/>
      </c>
    </row>
    <row r="346" spans="2:39" s="13" customFormat="1" ht="15" customHeight="1">
      <c r="B346" s="21" t="s">
        <v>698</v>
      </c>
      <c r="C346" s="1"/>
      <c r="D346" s="22" t="s">
        <v>715</v>
      </c>
      <c r="E346" s="1" t="s">
        <v>716</v>
      </c>
      <c r="F346" s="23" t="s">
        <v>14</v>
      </c>
      <c r="G346" s="24"/>
      <c r="H346" s="25">
        <v>4330</v>
      </c>
      <c r="I346" s="24"/>
      <c r="J346" s="25" t="b">
        <v>0</v>
      </c>
      <c r="K346" s="19"/>
      <c r="L346" s="26"/>
      <c r="M346" s="27"/>
    </row>
    <row r="347" spans="2:39" s="13" customFormat="1" ht="15" customHeight="1">
      <c r="B347" s="21" t="s">
        <v>698</v>
      </c>
      <c r="C347" s="1"/>
      <c r="D347" s="22" t="s">
        <v>717</v>
      </c>
      <c r="E347" s="1" t="s">
        <v>718</v>
      </c>
      <c r="F347" s="23" t="s">
        <v>17</v>
      </c>
      <c r="G347" s="24"/>
      <c r="H347" s="25">
        <v>4330</v>
      </c>
      <c r="I347" s="24"/>
      <c r="J347" s="25" t="b">
        <v>0</v>
      </c>
      <c r="K347" s="19"/>
      <c r="L347" s="26"/>
      <c r="M347" s="27"/>
    </row>
    <row r="348" spans="2:39" s="13" customFormat="1" ht="15" customHeight="1">
      <c r="B348" s="21" t="s">
        <v>698</v>
      </c>
      <c r="C348" s="1"/>
      <c r="D348" s="22" t="s">
        <v>719</v>
      </c>
      <c r="E348" s="1" t="s">
        <v>720</v>
      </c>
      <c r="F348" s="23" t="s">
        <v>14</v>
      </c>
      <c r="G348" s="24"/>
      <c r="H348" s="25">
        <v>4330</v>
      </c>
      <c r="I348" s="24"/>
      <c r="J348" s="25" t="b">
        <v>0</v>
      </c>
      <c r="K348" s="19"/>
      <c r="L348" s="26"/>
      <c r="M348" s="27"/>
    </row>
    <row r="349" spans="2:39" s="13" customFormat="1" ht="15" customHeight="1">
      <c r="B349" s="21" t="s">
        <v>698</v>
      </c>
      <c r="C349" s="1"/>
      <c r="D349" s="22" t="s">
        <v>721</v>
      </c>
      <c r="E349" s="1" t="s">
        <v>722</v>
      </c>
      <c r="F349" s="23" t="s">
        <v>17</v>
      </c>
      <c r="G349" s="24"/>
      <c r="H349" s="25">
        <v>4330</v>
      </c>
      <c r="I349" s="24"/>
      <c r="J349" s="25" t="b">
        <v>0</v>
      </c>
      <c r="K349" s="19"/>
      <c r="L349" s="26"/>
      <c r="M349" s="27"/>
    </row>
    <row r="350" spans="2:39" s="13" customFormat="1" ht="15" customHeight="1">
      <c r="B350" s="21" t="s">
        <v>698</v>
      </c>
      <c r="C350" s="1"/>
      <c r="D350" s="22" t="s">
        <v>723</v>
      </c>
      <c r="E350" s="1" t="s">
        <v>724</v>
      </c>
      <c r="F350" s="23" t="s">
        <v>17</v>
      </c>
      <c r="G350" s="24"/>
      <c r="H350" s="25">
        <v>4330</v>
      </c>
      <c r="I350" s="24"/>
      <c r="J350" s="25" t="b">
        <v>0</v>
      </c>
      <c r="K350" s="19"/>
      <c r="L350" s="26"/>
      <c r="M350" s="27"/>
    </row>
    <row r="351" spans="2:39" s="13" customFormat="1" ht="15" customHeight="1">
      <c r="B351" s="21" t="s">
        <v>698</v>
      </c>
      <c r="C351" s="1"/>
      <c r="D351" s="22" t="s">
        <v>725</v>
      </c>
      <c r="E351" s="1" t="s">
        <v>726</v>
      </c>
      <c r="F351" s="23" t="s">
        <v>14</v>
      </c>
      <c r="G351" s="24"/>
      <c r="H351" s="25">
        <v>4330</v>
      </c>
      <c r="I351" s="24"/>
      <c r="J351" s="25" t="b">
        <v>0</v>
      </c>
      <c r="K351" s="19"/>
      <c r="L351" s="26"/>
      <c r="M351" s="27"/>
    </row>
    <row r="352" spans="2:39" s="13" customFormat="1" ht="15" customHeight="1">
      <c r="B352" s="21" t="s">
        <v>698</v>
      </c>
      <c r="C352" s="1"/>
      <c r="D352" s="22" t="s">
        <v>727</v>
      </c>
      <c r="E352" s="1" t="s">
        <v>728</v>
      </c>
      <c r="F352" s="23" t="s">
        <v>30</v>
      </c>
      <c r="G352" s="24"/>
      <c r="H352" s="25">
        <v>4330</v>
      </c>
      <c r="I352" s="24"/>
      <c r="J352" s="25" t="b">
        <v>0</v>
      </c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sqref="A1:R1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4" t="s">
        <v>1233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AZ1" s="13" t="s">
        <v>1253</v>
      </c>
    </row>
    <row r="2" spans="1:143" s="4" customFormat="1" ht="16.149999999999999" customHeight="1">
      <c r="AZ2" s="13" t="s">
        <v>1254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1255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2" t="s">
        <v>10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729</v>
      </c>
      <c r="C8" s="16"/>
      <c r="D8" s="71"/>
      <c r="E8" s="14" t="s">
        <v>1237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3.9" customHeight="1">
      <c r="A10" s="63"/>
      <c r="B10" s="64"/>
      <c r="C10" s="64"/>
      <c r="D10" s="19" t="s">
        <v>1186</v>
      </c>
      <c r="E10" s="19" t="s">
        <v>1186</v>
      </c>
      <c r="F10" s="19" t="s">
        <v>1186</v>
      </c>
      <c r="G10" s="19" t="s">
        <v>1186</v>
      </c>
      <c r="H10" s="19" t="s">
        <v>1186</v>
      </c>
      <c r="I10" s="19" t="s">
        <v>1186</v>
      </c>
      <c r="J10" s="19" t="s">
        <v>1186</v>
      </c>
      <c r="K10" s="19" t="s">
        <v>1186</v>
      </c>
      <c r="L10" s="19" t="s">
        <v>1186</v>
      </c>
      <c r="M10" s="19" t="s">
        <v>1238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1239</v>
      </c>
      <c r="B11" s="19" t="s">
        <v>1186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1189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RANK(M12,$M$12:$M$22)</f>
        <v>1</v>
      </c>
      <c r="B12" s="65" t="s">
        <v>1227</v>
      </c>
      <c r="C12" s="65"/>
      <c r="D12" s="24">
        <f>Individual_Scores_Women_JV!G101</f>
        <v>822</v>
      </c>
      <c r="E12" s="50">
        <f>Individual_Scores_Women_JV!H101</f>
        <v>876</v>
      </c>
      <c r="F12" s="50">
        <f>Individual_Scores_Women_JV!I101</f>
        <v>930</v>
      </c>
      <c r="G12" s="50">
        <f>Individual_Scores_Women_JV!J101</f>
        <v>883</v>
      </c>
      <c r="H12" s="50">
        <f>Individual_Scores_Women_JV!K101</f>
        <v>828</v>
      </c>
      <c r="I12" s="50">
        <f>Individual_Scores_Women_JV!L101</f>
        <v>844</v>
      </c>
      <c r="J12" s="50">
        <f>Individual_Scores_Women_JV!M101</f>
        <v>889</v>
      </c>
      <c r="K12" s="50">
        <f>Individual_Scores_Women_JV!N101</f>
        <v>871</v>
      </c>
      <c r="L12" s="50">
        <f>Individual_Scores_Women_JV!O101</f>
        <v>908</v>
      </c>
      <c r="M12" s="30">
        <f t="shared" ref="M12:M21" si="0">SUM(D12:L12)</f>
        <v>7851</v>
      </c>
      <c r="O12" s="62"/>
      <c r="Q12" s="24"/>
      <c r="R12" s="24"/>
    </row>
    <row r="13" spans="1:143" s="1" customFormat="1" ht="13.9" customHeight="1">
      <c r="A13" s="13">
        <f t="array" ref="A13">RANK(M13,$M$12:$M$22)</f>
        <v>2</v>
      </c>
      <c r="B13" s="21" t="s">
        <v>1228</v>
      </c>
      <c r="C13" s="21"/>
      <c r="D13" s="24">
        <f>Individual_Scores_Women_JV!G114</f>
        <v>766</v>
      </c>
      <c r="E13" s="24">
        <f>Individual_Scores_Women_JV!H114</f>
        <v>906</v>
      </c>
      <c r="F13" s="24">
        <f>Individual_Scores_Women_JV!I114</f>
        <v>900</v>
      </c>
      <c r="G13" s="24">
        <f>Individual_Scores_Women_JV!J114</f>
        <v>895</v>
      </c>
      <c r="H13" s="24">
        <f>Individual_Scores_Women_JV!K114</f>
        <v>819</v>
      </c>
      <c r="I13" s="24">
        <f>Individual_Scores_Women_JV!L114</f>
        <v>961</v>
      </c>
      <c r="J13" s="24">
        <f>Individual_Scores_Women_JV!M114</f>
        <v>901</v>
      </c>
      <c r="K13" s="24">
        <f>Individual_Scores_Women_JV!N114</f>
        <v>779</v>
      </c>
      <c r="L13" s="24">
        <f>Individual_Scores_Women_JV!O114</f>
        <v>910</v>
      </c>
      <c r="M13" s="19">
        <f t="shared" si="0"/>
        <v>7837</v>
      </c>
      <c r="N13" s="21"/>
      <c r="O13" s="63"/>
      <c r="Q13" s="24"/>
      <c r="R13" s="24"/>
    </row>
    <row r="14" spans="1:143" s="1" customFormat="1" ht="13.9" customHeight="1">
      <c r="A14" s="13">
        <f t="array" ref="A14">RANK(M14,$M$12:$M$22)</f>
        <v>3</v>
      </c>
      <c r="B14" s="65" t="s">
        <v>1226</v>
      </c>
      <c r="C14" s="65"/>
      <c r="D14" s="24">
        <f>Individual_Scores_Women_JV!G88</f>
        <v>822</v>
      </c>
      <c r="E14" s="24">
        <f>Individual_Scores_Women_JV!H88</f>
        <v>911</v>
      </c>
      <c r="F14" s="24">
        <f>Individual_Scores_Women_JV!I88</f>
        <v>907</v>
      </c>
      <c r="G14" s="24">
        <f>Individual_Scores_Women_JV!J88</f>
        <v>869</v>
      </c>
      <c r="H14" s="24">
        <f>Individual_Scores_Women_JV!K88</f>
        <v>768</v>
      </c>
      <c r="I14" s="24">
        <f>Individual_Scores_Women_JV!L88</f>
        <v>877</v>
      </c>
      <c r="J14" s="24">
        <f>Individual_Scores_Women_JV!M88</f>
        <v>872</v>
      </c>
      <c r="K14" s="24">
        <f>Individual_Scores_Women_JV!N88</f>
        <v>886</v>
      </c>
      <c r="L14" s="24">
        <f>Individual_Scores_Women_JV!O88</f>
        <v>897</v>
      </c>
      <c r="M14" s="19">
        <f t="shared" si="0"/>
        <v>7809</v>
      </c>
      <c r="N14" s="24"/>
      <c r="O14" s="19"/>
      <c r="Q14" s="24"/>
      <c r="R14" s="24"/>
    </row>
    <row r="15" spans="1:143" s="1" customFormat="1" ht="13.9" customHeight="1">
      <c r="A15" s="13">
        <f t="array" ref="A15">RANK(M15,$M$12:$M$22)</f>
        <v>4</v>
      </c>
      <c r="B15" s="65" t="s">
        <v>1232</v>
      </c>
      <c r="C15" s="65"/>
      <c r="D15" s="24">
        <f>Individual_Scores_Women_JV!G36</f>
        <v>775</v>
      </c>
      <c r="E15" s="24">
        <f>Individual_Scores_Women_JV!H36</f>
        <v>874</v>
      </c>
      <c r="F15" s="24">
        <f>Individual_Scores_Women_JV!I36</f>
        <v>895</v>
      </c>
      <c r="G15" s="24">
        <f>Individual_Scores_Women_JV!J36</f>
        <v>892</v>
      </c>
      <c r="H15" s="24">
        <f>Individual_Scores_Women_JV!K36</f>
        <v>812</v>
      </c>
      <c r="I15" s="24">
        <f>Individual_Scores_Women_JV!L36</f>
        <v>835</v>
      </c>
      <c r="J15" s="24">
        <f>Individual_Scores_Women_JV!M36</f>
        <v>840</v>
      </c>
      <c r="K15" s="24">
        <f>Individual_Scores_Women_JV!N36</f>
        <v>724</v>
      </c>
      <c r="L15" s="24">
        <f>Individual_Scores_Women_JV!O36</f>
        <v>861</v>
      </c>
      <c r="M15" s="19">
        <f t="shared" si="0"/>
        <v>7508</v>
      </c>
      <c r="N15" s="24"/>
      <c r="O15" s="19"/>
      <c r="Q15" s="24"/>
      <c r="R15" s="24"/>
    </row>
    <row r="16" spans="1:143" s="1" customFormat="1" ht="13.9" customHeight="1">
      <c r="A16" s="13">
        <f t="array" ref="A16">RANK(M16,$M$12:$M$22)</f>
        <v>5</v>
      </c>
      <c r="B16" s="1" t="s">
        <v>1225</v>
      </c>
      <c r="D16" s="24">
        <f>Individual_Scores_Women_JV!G75</f>
        <v>887</v>
      </c>
      <c r="E16" s="24">
        <f>Individual_Scores_Women_JV!H75</f>
        <v>810</v>
      </c>
      <c r="F16" s="24">
        <f>Individual_Scores_Women_JV!I75</f>
        <v>800</v>
      </c>
      <c r="G16" s="24">
        <f>Individual_Scores_Women_JV!J75</f>
        <v>833</v>
      </c>
      <c r="H16" s="24">
        <f>Individual_Scores_Women_JV!K75</f>
        <v>826</v>
      </c>
      <c r="I16" s="24">
        <f>Individual_Scores_Women_JV!L75</f>
        <v>816</v>
      </c>
      <c r="J16" s="24">
        <f>Individual_Scores_Women_JV!M75</f>
        <v>817</v>
      </c>
      <c r="K16" s="24">
        <f>Individual_Scores_Women_JV!N75</f>
        <v>831</v>
      </c>
      <c r="L16" s="24">
        <f>Individual_Scores_Women_JV!O75</f>
        <v>810</v>
      </c>
      <c r="M16" s="19">
        <f t="shared" si="0"/>
        <v>7430</v>
      </c>
      <c r="N16" s="24"/>
      <c r="O16" s="19"/>
      <c r="Q16" s="24"/>
      <c r="R16" s="24"/>
    </row>
    <row r="17" spans="1:143" s="1" customFormat="1" ht="13.9" customHeight="1">
      <c r="A17" s="13">
        <f t="array" ref="A17">RANK(M17,$M$12:$M$22)</f>
        <v>6</v>
      </c>
      <c r="B17" s="65" t="s">
        <v>1219</v>
      </c>
      <c r="C17" s="65"/>
      <c r="D17" s="24">
        <f>Individual_Scores_Women_JV!G23</f>
        <v>758</v>
      </c>
      <c r="E17" s="24">
        <f>Individual_Scores_Women_JV!H23</f>
        <v>750</v>
      </c>
      <c r="F17" s="24">
        <f>Individual_Scores_Women_JV!I23</f>
        <v>781</v>
      </c>
      <c r="G17" s="24">
        <f>Individual_Scores_Women_JV!J23</f>
        <v>865</v>
      </c>
      <c r="H17" s="24">
        <f>Individual_Scores_Women_JV!K23</f>
        <v>786</v>
      </c>
      <c r="I17" s="24">
        <f>Individual_Scores_Women_JV!L23</f>
        <v>792</v>
      </c>
      <c r="J17" s="24">
        <f>Individual_Scores_Women_JV!M23</f>
        <v>852</v>
      </c>
      <c r="K17" s="24">
        <f>Individual_Scores_Women_JV!N23</f>
        <v>847</v>
      </c>
      <c r="L17" s="24">
        <f>Individual_Scores_Women_JV!O23</f>
        <v>797</v>
      </c>
      <c r="M17" s="19">
        <f t="shared" si="0"/>
        <v>7228</v>
      </c>
      <c r="N17" s="24"/>
      <c r="O17" s="19"/>
      <c r="Q17" s="24"/>
      <c r="R17" s="24"/>
    </row>
    <row r="18" spans="1:143" s="1" customFormat="1" ht="13.9" customHeight="1">
      <c r="A18" s="13">
        <f t="array" ref="A18">RANK(M18,$M$12:$M$22)</f>
        <v>7</v>
      </c>
      <c r="B18" s="65" t="s">
        <v>1231</v>
      </c>
      <c r="C18" s="21"/>
      <c r="D18" s="24">
        <f>Individual_Scores_Women_JV!G140</f>
        <v>763</v>
      </c>
      <c r="E18" s="24">
        <f>Individual_Scores_Women_JV!H140</f>
        <v>728</v>
      </c>
      <c r="F18" s="24">
        <f>Individual_Scores_Women_JV!I140</f>
        <v>773</v>
      </c>
      <c r="G18" s="24">
        <f>Individual_Scores_Women_JV!J140</f>
        <v>772</v>
      </c>
      <c r="H18" s="24">
        <f>Individual_Scores_Women_JV!K140</f>
        <v>778</v>
      </c>
      <c r="I18" s="24">
        <f>Individual_Scores_Women_JV!L140</f>
        <v>806</v>
      </c>
      <c r="J18" s="24">
        <f>Individual_Scores_Women_JV!M140</f>
        <v>738</v>
      </c>
      <c r="K18" s="24">
        <f>Individual_Scores_Women_JV!N140</f>
        <v>754</v>
      </c>
      <c r="L18" s="24">
        <f>Individual_Scores_Women_JV!O140</f>
        <v>782</v>
      </c>
      <c r="M18" s="19">
        <f t="shared" si="0"/>
        <v>6894</v>
      </c>
      <c r="N18" s="21"/>
      <c r="O18" s="63"/>
    </row>
    <row r="19" spans="1:143" s="1" customFormat="1" ht="13.9" customHeight="1">
      <c r="A19" s="13">
        <f t="array" ref="A19">RANK(M19,$M$12:$M$22)</f>
        <v>8</v>
      </c>
      <c r="B19" s="65" t="s">
        <v>1230</v>
      </c>
      <c r="C19" s="21"/>
      <c r="D19" s="24">
        <f>Individual_Scores_Women_JV!G127</f>
        <v>626</v>
      </c>
      <c r="E19" s="24">
        <f>Individual_Scores_Women_JV!H127</f>
        <v>792</v>
      </c>
      <c r="F19" s="24">
        <f>Individual_Scores_Women_JV!I127</f>
        <v>724</v>
      </c>
      <c r="G19" s="24">
        <f>Individual_Scores_Women_JV!J127</f>
        <v>629</v>
      </c>
      <c r="H19" s="24">
        <f>Individual_Scores_Women_JV!K127</f>
        <v>634</v>
      </c>
      <c r="I19" s="24">
        <f>Individual_Scores_Women_JV!L127</f>
        <v>680</v>
      </c>
      <c r="J19" s="24">
        <f>Individual_Scores_Women_JV!M127</f>
        <v>743</v>
      </c>
      <c r="K19" s="24">
        <f>Individual_Scores_Women_JV!N127</f>
        <v>687</v>
      </c>
      <c r="L19" s="24">
        <f>Individual_Scores_Women_JV!O127</f>
        <v>702</v>
      </c>
      <c r="M19" s="19">
        <f t="shared" si="0"/>
        <v>6217</v>
      </c>
      <c r="N19" s="21"/>
      <c r="O19" s="63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RANK(M20,$M$12:$M$22)</f>
        <v>9</v>
      </c>
      <c r="B20" s="65" t="s">
        <v>1221</v>
      </c>
      <c r="C20" s="65"/>
      <c r="D20" s="24">
        <f>Individual_Scores_Women_JV!G49</f>
        <v>0</v>
      </c>
      <c r="E20" s="24">
        <f>Individual_Scores_Women_JV!H49</f>
        <v>0</v>
      </c>
      <c r="F20" s="24">
        <f>Individual_Scores_Women_JV!I49</f>
        <v>0</v>
      </c>
      <c r="G20" s="24">
        <f>Individual_Scores_Women_JV!J49</f>
        <v>0</v>
      </c>
      <c r="H20" s="24">
        <f>Individual_Scores_Women_JV!K49</f>
        <v>0</v>
      </c>
      <c r="I20" s="24">
        <f>Individual_Scores_Women_JV!L49</f>
        <v>0</v>
      </c>
      <c r="J20" s="24">
        <f>Individual_Scores_Women_JV!M49</f>
        <v>0</v>
      </c>
      <c r="K20" s="24">
        <f>Individual_Scores_Women_JV!N49</f>
        <v>0</v>
      </c>
      <c r="L20" s="24">
        <f>Individual_Scores_Women_JV!O49</f>
        <v>0</v>
      </c>
      <c r="M20" s="19">
        <f t="shared" si="0"/>
        <v>0</v>
      </c>
      <c r="N20" s="24"/>
      <c r="O20" s="19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RANK(M21,$M$12:$M$22)</f>
        <v>9</v>
      </c>
      <c r="B21" s="65" t="s">
        <v>1222</v>
      </c>
      <c r="C21" s="65"/>
      <c r="D21" s="24">
        <f>Individual_Scores_Women_JV!G62</f>
        <v>0</v>
      </c>
      <c r="E21" s="24">
        <f>Individual_Scores_Women_JV!H62</f>
        <v>0</v>
      </c>
      <c r="F21" s="24">
        <f>Individual_Scores_Women_JV!I62</f>
        <v>0</v>
      </c>
      <c r="G21" s="24">
        <f>Individual_Scores_Women_JV!J62</f>
        <v>0</v>
      </c>
      <c r="H21" s="24">
        <f>Individual_Scores_Women_JV!K62</f>
        <v>0</v>
      </c>
      <c r="I21" s="24">
        <f>Individual_Scores_Women_JV!L62</f>
        <v>0</v>
      </c>
      <c r="J21" s="24">
        <f>Individual_Scores_Women_JV!M62</f>
        <v>0</v>
      </c>
      <c r="K21" s="24">
        <f>Individual_Scores_Women_JV!N62</f>
        <v>0</v>
      </c>
      <c r="L21" s="24">
        <f>Individual_Scores_Women_JV!O62</f>
        <v>0</v>
      </c>
      <c r="M21" s="19">
        <f t="shared" si="0"/>
        <v>0</v>
      </c>
      <c r="N21" s="24"/>
      <c r="O21" s="19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66"/>
    </row>
    <row r="23" spans="1:143" s="1" customFormat="1" ht="13.9" customHeight="1">
      <c r="B23" s="67" t="s">
        <v>1240</v>
      </c>
      <c r="D23" s="68">
        <f t="shared" ref="D23:M23" si="1">SUM(D12:D21)</f>
        <v>6219</v>
      </c>
      <c r="E23" s="68">
        <f t="shared" si="1"/>
        <v>6647</v>
      </c>
      <c r="F23" s="68">
        <f t="shared" si="1"/>
        <v>6710</v>
      </c>
      <c r="G23" s="68">
        <f t="shared" si="1"/>
        <v>6638</v>
      </c>
      <c r="H23" s="68">
        <f t="shared" si="1"/>
        <v>6251</v>
      </c>
      <c r="I23" s="68">
        <f t="shared" si="1"/>
        <v>6611</v>
      </c>
      <c r="J23" s="68">
        <f t="shared" si="1"/>
        <v>6652</v>
      </c>
      <c r="K23" s="68">
        <f t="shared" si="1"/>
        <v>6379</v>
      </c>
      <c r="L23" s="68">
        <f t="shared" si="1"/>
        <v>6667</v>
      </c>
      <c r="M23" s="69">
        <f t="shared" si="1"/>
        <v>58774</v>
      </c>
    </row>
    <row r="24" spans="1:143" s="1" customFormat="1" ht="13.9" customHeight="1">
      <c r="B24" s="67" t="s">
        <v>1241</v>
      </c>
      <c r="D24" s="68">
        <f t="shared" ref="D24:M24" si="2">(D23/10)</f>
        <v>621.9</v>
      </c>
      <c r="E24" s="68">
        <f t="shared" si="2"/>
        <v>664.7</v>
      </c>
      <c r="F24" s="68">
        <f t="shared" si="2"/>
        <v>671</v>
      </c>
      <c r="G24" s="68">
        <f t="shared" si="2"/>
        <v>663.8</v>
      </c>
      <c r="H24" s="68">
        <f t="shared" si="2"/>
        <v>625.1</v>
      </c>
      <c r="I24" s="68">
        <f t="shared" si="2"/>
        <v>661.1</v>
      </c>
      <c r="J24" s="68">
        <f t="shared" si="2"/>
        <v>665.2</v>
      </c>
      <c r="K24" s="68">
        <f t="shared" si="2"/>
        <v>637.9</v>
      </c>
      <c r="L24" s="68">
        <f t="shared" si="2"/>
        <v>666.7</v>
      </c>
      <c r="M24" s="69">
        <f t="shared" si="2"/>
        <v>5877.4</v>
      </c>
    </row>
    <row r="25" spans="1:143" s="1" customFormat="1" ht="13.9" customHeight="1">
      <c r="B25" s="67" t="s">
        <v>1242</v>
      </c>
      <c r="D25" s="68">
        <f t="shared" ref="D25:M25" si="3">IF(D32 = 0, 0,D23/D32)</f>
        <v>155.47499999999999</v>
      </c>
      <c r="E25" s="68">
        <f t="shared" si="3"/>
        <v>166.17500000000001</v>
      </c>
      <c r="F25" s="68">
        <f t="shared" si="3"/>
        <v>167.75</v>
      </c>
      <c r="G25" s="68">
        <f t="shared" si="3"/>
        <v>165.95</v>
      </c>
      <c r="H25" s="68">
        <f t="shared" si="3"/>
        <v>156.27500000000001</v>
      </c>
      <c r="I25" s="68">
        <f t="shared" si="3"/>
        <v>165.27500000000001</v>
      </c>
      <c r="J25" s="68">
        <f t="shared" si="3"/>
        <v>166.3</v>
      </c>
      <c r="K25" s="68">
        <f t="shared" si="3"/>
        <v>159.47499999999999</v>
      </c>
      <c r="L25" s="68">
        <f t="shared" si="3"/>
        <v>166.67500000000001</v>
      </c>
      <c r="M25" s="69">
        <f t="shared" si="3"/>
        <v>163.26111111111112</v>
      </c>
    </row>
    <row r="26" spans="1:143" s="1" customFormat="1" ht="13.9" customHeight="1"/>
    <row r="27" spans="1:143" s="1" customFormat="1" ht="13.9" customHeight="1"/>
    <row r="28" spans="1:143" s="1" customFormat="1" ht="13.9" customHeight="1"/>
    <row r="29" spans="1:143" s="1" customFormat="1" ht="13.9" customHeight="1"/>
    <row r="30" spans="1:143" s="1" customFormat="1" ht="13.9" customHeight="1"/>
    <row r="31" spans="1:143" s="1" customFormat="1" ht="13.9" customHeight="1"/>
    <row r="32" spans="1:143" s="1" customFormat="1" ht="13.9" customHeight="1">
      <c r="D32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"&gt;0")+COUNTIF(Individual_Scores_Women_JV!G77:G87, "&gt;0")+COUNTIF(Individual_Scores_Women_JV!G90:G100, "&gt;0")+COUNTIF(Individual_Scores_Women_JV!G103:G113, "&gt;0")+COUNTIF(Individual_Scores_Women_JV!G116:G126, "&gt;0")+COUNTIF(Individual_Scores_Women_JV!G129:G139, "&gt;0")</f>
        <v>40</v>
      </c>
      <c r="E32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"&gt;0")+COUNTIF(Individual_Scores_Women_JV!H77:H87, "&gt;0")+COUNTIF(Individual_Scores_Women_JV!H90:H100, "&gt;0")+COUNTIF(Individual_Scores_Women_JV!H103:H113, "&gt;0")+COUNTIF(Individual_Scores_Women_JV!H116:H126, "&gt;0")+COUNTIF(Individual_Scores_Women_JV!H129:H139, "&gt;0")</f>
        <v>40</v>
      </c>
      <c r="F32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"&gt;0")+COUNTIF(Individual_Scores_Women_JV!I77:I87, "&gt;0")+COUNTIF(Individual_Scores_Women_JV!I90:I100, "&gt;0")+COUNTIF(Individual_Scores_Women_JV!I103:I113, "&gt;0")+COUNTIF(Individual_Scores_Women_JV!I116:I126, "&gt;0")+COUNTIF(Individual_Scores_Women_JV!I129:I139, "&gt;0")</f>
        <v>40</v>
      </c>
      <c r="G32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"&gt;0")+COUNTIF(Individual_Scores_Women_JV!J77:J87, "&gt;0")+COUNTIF(Individual_Scores_Women_JV!J90:J100, "&gt;0")+COUNTIF(Individual_Scores_Women_JV!J103:J113, "&gt;0")+COUNTIF(Individual_Scores_Women_JV!J116:J126, "&gt;0")+COUNTIF(Individual_Scores_Women_JV!J129:J139, "&gt;0")</f>
        <v>40</v>
      </c>
      <c r="H32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"&gt;0")+COUNTIF(Individual_Scores_Women_JV!K77:K87, "&gt;0")+COUNTIF(Individual_Scores_Women_JV!K90:K100, "&gt;0")+COUNTIF(Individual_Scores_Women_JV!K103:K113, "&gt;0")+COUNTIF(Individual_Scores_Women_JV!K116:K126, "&gt;0")+COUNTIF(Individual_Scores_Women_JV!K129:K139, "&gt;0")</f>
        <v>40</v>
      </c>
      <c r="I32" s="2">
        <f>COUNTIF(Individual_Scores_Women_JV!L12:L22, "&gt;0")+COUNTIF(Individual_Scores_Women_JV!L25:L35, "&gt;0")+COUNTIF(Individual_Scores_Women_JV!L38:L48, "&gt;0")+COUNTIF(Individual_Scores_Women_JV!L51:L61, "&gt;0")+COUNTIF(Individual_Scores_Women_JV!L64:L74, "&gt;0")+COUNTIF(Individual_Scores_Women_JV!L77:L87, "&gt;0")+COUNTIF(Individual_Scores_Women_JV!L90:L100, "&gt;0")+COUNTIF(Individual_Scores_Women_JV!L103:L113, "&gt;0")+COUNTIF(Individual_Scores_Women_JV!L116:L126, "&gt;0")+COUNTIF(Individual_Scores_Women_JV!L129:L139, "&gt;0")</f>
        <v>40</v>
      </c>
      <c r="J32" s="2">
        <f>COUNTIF(Individual_Scores_Women_JV!M12:M22, "&gt;0")+COUNTIF(Individual_Scores_Women_JV!M25:M35, "&gt;0")+COUNTIF(Individual_Scores_Women_JV!M38:M48, "&gt;0")+COUNTIF(Individual_Scores_Women_JV!M51:M61, "&gt;0")+COUNTIF(Individual_Scores_Women_JV!M64:M74, "&gt;0")+COUNTIF(Individual_Scores_Women_JV!M77:M87, "&gt;0")+COUNTIF(Individual_Scores_Women_JV!M90:M100, "&gt;0")+COUNTIF(Individual_Scores_Women_JV!M103:M113, "&gt;0")+COUNTIF(Individual_Scores_Women_JV!M116:M126, "&gt;0")+COUNTIF(Individual_Scores_Women_JV!M129:M139, "&gt;0")</f>
        <v>40</v>
      </c>
      <c r="K32" s="2">
        <f>COUNTIF(Individual_Scores_Women_JV!N12:N22, "&gt;0")+COUNTIF(Individual_Scores_Women_JV!N25:N35, "&gt;0")+COUNTIF(Individual_Scores_Women_JV!N38:N48, "&gt;0")+COUNTIF(Individual_Scores_Women_JV!N51:N61, "&gt;0")+COUNTIF(Individual_Scores_Women_JV!N64:N74, "&gt;0")+COUNTIF(Individual_Scores_Women_JV!N77:N87, "&gt;0")+COUNTIF(Individual_Scores_Women_JV!N90:N100, "&gt;0")+COUNTIF(Individual_Scores_Women_JV!N103:N113, "&gt;0")+COUNTIF(Individual_Scores_Women_JV!N116:N126, "&gt;0")+COUNTIF(Individual_Scores_Women_JV!N129:N139, "&gt;0")</f>
        <v>40</v>
      </c>
      <c r="L32" s="2">
        <f>COUNTIF(Individual_Scores_Women_JV!O12:O22, "&gt;0")+COUNTIF(Individual_Scores_Women_JV!O25:O35, "&gt;0")+COUNTIF(Individual_Scores_Women_JV!O38:O48, "&gt;0")+COUNTIF(Individual_Scores_Women_JV!O51:O61, "&gt;0")+COUNTIF(Individual_Scores_Women_JV!O64:O74, "&gt;0")+COUNTIF(Individual_Scores_Women_JV!O77:O87, "&gt;0")+COUNTIF(Individual_Scores_Women_JV!O90:O100, "&gt;0")+COUNTIF(Individual_Scores_Women_JV!O103:O113, "&gt;0")+COUNTIF(Individual_Scores_Women_JV!O116:O126, "&gt;0")+COUNTIF(Individual_Scores_Women_JV!O129:O139, "&gt;0")</f>
        <v>40</v>
      </c>
      <c r="M32" s="2">
        <f>SUM(D32:L32)</f>
        <v>360</v>
      </c>
    </row>
    <row r="33" spans="1:4" s="1" customFormat="1" ht="13.9" customHeight="1">
      <c r="A33" s="30"/>
      <c r="B33" s="30" t="s">
        <v>1243</v>
      </c>
      <c r="C33" s="30"/>
      <c r="D33" s="30"/>
    </row>
    <row r="34" spans="1:4" s="1" customFormat="1" ht="13.9" customHeight="1">
      <c r="A34" s="30"/>
      <c r="B34" s="30" t="s">
        <v>1</v>
      </c>
      <c r="C34" s="30"/>
      <c r="D34" s="30"/>
    </row>
    <row r="35" spans="1:4" s="1" customFormat="1" ht="13.9" customHeight="1">
      <c r="A35" s="30"/>
      <c r="B35" s="30" t="s">
        <v>1256</v>
      </c>
      <c r="C35" s="30"/>
      <c r="D35" s="30"/>
    </row>
    <row r="36" spans="1:4" s="1" customFormat="1" ht="13.9" customHeight="1">
      <c r="A36" s="30"/>
      <c r="B36" s="30"/>
      <c r="C36" s="30"/>
      <c r="D36" s="30" t="s">
        <v>1238</v>
      </c>
    </row>
    <row r="37" spans="1:4" s="1" customFormat="1" ht="13.9" customHeight="1">
      <c r="A37" s="70" t="s">
        <v>1239</v>
      </c>
      <c r="B37" s="70" t="s">
        <v>1186</v>
      </c>
      <c r="C37" s="70"/>
      <c r="D37" s="70" t="s">
        <v>1189</v>
      </c>
    </row>
    <row r="38" spans="1:4" s="1" customFormat="1" ht="13.9" customHeight="1">
      <c r="A38" s="13">
        <f t="shared" ref="A38:B47" si="4">A12</f>
        <v>1</v>
      </c>
      <c r="B38" s="13" t="str">
        <f t="shared" si="4"/>
        <v>St. Francis (IL) ,University Of JV1</v>
      </c>
      <c r="D38" s="13">
        <f t="shared" ref="D38:D47" si="5">M12</f>
        <v>7851</v>
      </c>
    </row>
    <row r="39" spans="1:4" s="1" customFormat="1" ht="13.9" customHeight="1">
      <c r="A39" s="13">
        <f t="shared" si="4"/>
        <v>2</v>
      </c>
      <c r="B39" s="13" t="str">
        <f t="shared" si="4"/>
        <v>Tennessee Southern, University Of JV1</v>
      </c>
      <c r="D39" s="13">
        <f t="shared" si="5"/>
        <v>7837</v>
      </c>
    </row>
    <row r="40" spans="1:4" s="1" customFormat="1" ht="13.9" customHeight="1">
      <c r="A40" s="13">
        <f t="shared" si="4"/>
        <v>3</v>
      </c>
      <c r="B40" s="13" t="str">
        <f t="shared" si="4"/>
        <v>Pikeville ,University Of JV2</v>
      </c>
      <c r="D40" s="13">
        <f t="shared" si="5"/>
        <v>7809</v>
      </c>
    </row>
    <row r="41" spans="1:4" s="1" customFormat="1" ht="13.9" customHeight="1">
      <c r="A41" s="13">
        <f t="shared" si="4"/>
        <v>4</v>
      </c>
      <c r="B41" s="13" t="str">
        <f t="shared" si="4"/>
        <v>Campbellsville University JV1</v>
      </c>
      <c r="D41" s="13">
        <f t="shared" si="5"/>
        <v>7508</v>
      </c>
    </row>
    <row r="42" spans="1:4" s="1" customFormat="1" ht="13.9" customHeight="1">
      <c r="A42" s="13">
        <f t="shared" si="4"/>
        <v>5</v>
      </c>
      <c r="B42" s="13" t="str">
        <f t="shared" si="4"/>
        <v>Pikeville ,University Of JV1</v>
      </c>
      <c r="D42" s="13">
        <f t="shared" si="5"/>
        <v>7430</v>
      </c>
    </row>
    <row r="43" spans="1:4" s="1" customFormat="1" ht="13.9" customHeight="1">
      <c r="A43" s="13">
        <f t="shared" si="4"/>
        <v>6</v>
      </c>
      <c r="B43" s="13" t="str">
        <f t="shared" si="4"/>
        <v>Bethel University (TN) JV1</v>
      </c>
      <c r="D43" s="13">
        <f t="shared" si="5"/>
        <v>7228</v>
      </c>
    </row>
    <row r="44" spans="1:4" s="1" customFormat="1" ht="13.9" customHeight="1">
      <c r="A44" s="13">
        <f t="shared" si="4"/>
        <v>7</v>
      </c>
      <c r="B44" s="13" t="str">
        <f t="shared" si="4"/>
        <v>University of the Cumberlands JV1</v>
      </c>
      <c r="D44" s="13">
        <f t="shared" si="5"/>
        <v>6894</v>
      </c>
    </row>
    <row r="45" spans="1:4" s="1" customFormat="1" ht="13.9" customHeight="1">
      <c r="A45" s="13">
        <f t="shared" si="4"/>
        <v>8</v>
      </c>
      <c r="B45" s="13" t="str">
        <f t="shared" si="4"/>
        <v>Thomas More University JV1</v>
      </c>
      <c r="D45" s="13">
        <f t="shared" si="5"/>
        <v>6217</v>
      </c>
    </row>
    <row r="46" spans="1:4" s="1" customFormat="1" ht="13.9" customHeight="1">
      <c r="A46" s="13">
        <f t="shared" si="4"/>
        <v>9</v>
      </c>
      <c r="B46" s="13" t="str">
        <f t="shared" si="4"/>
        <v>Cumberland University JV1</v>
      </c>
      <c r="D46" s="13">
        <f t="shared" si="5"/>
        <v>0</v>
      </c>
    </row>
    <row r="47" spans="1:4" s="1" customFormat="1" ht="13.9" customHeight="1">
      <c r="A47" s="13">
        <f t="shared" si="4"/>
        <v>9</v>
      </c>
      <c r="B47" s="13" t="str">
        <f t="shared" si="4"/>
        <v>Lindenwood University JV1</v>
      </c>
      <c r="D47" s="13">
        <f t="shared" si="5"/>
        <v>0</v>
      </c>
    </row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0GS34PDVOgaaiff2wEUD1d41Hv0Rk+ir5v4HB6bRMYhQ8q7bM4ycHMxsSWbV7Z5SZhidqDdTrG8lOzHf1O7wCg==" saltValue="DWYl9qLX75AZAQ8+Np4qtw==" spinCount="100000" sheet="1" objects="1" scenarios="1"/>
  <sortState xmlns:xlrd2="http://schemas.microsoft.com/office/spreadsheetml/2017/richdata2" ref="A12:O21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W30" sqref="W30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77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84" t="s">
        <v>1257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78"/>
      <c r="T1" s="78"/>
      <c r="U1" s="12"/>
      <c r="V1" s="12"/>
      <c r="W1" s="12"/>
      <c r="X1" s="12"/>
      <c r="Y1" s="12"/>
      <c r="Z1" s="12"/>
      <c r="AA1" s="46">
        <v>38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1258</v>
      </c>
      <c r="EC1" s="13" t="s">
        <v>1259</v>
      </c>
      <c r="ED1" s="13" t="s">
        <v>1260</v>
      </c>
      <c r="EE1" s="13" t="s">
        <v>1261</v>
      </c>
      <c r="EF1" s="13" t="s">
        <v>1236</v>
      </c>
      <c r="EG1" s="13" t="s">
        <v>1262</v>
      </c>
      <c r="EH1" s="13" t="s">
        <v>1263</v>
      </c>
      <c r="EI1" s="13" t="s">
        <v>1264</v>
      </c>
      <c r="EJ1" s="13" t="s">
        <v>1265</v>
      </c>
      <c r="EK1" s="13" t="s">
        <v>1266</v>
      </c>
    </row>
    <row r="2" spans="1:141" s="52" customFormat="1" ht="15.6" customHeight="1"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46" t="s">
        <v>1267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1268</v>
      </c>
      <c r="EC2" s="13" t="s">
        <v>1269</v>
      </c>
      <c r="ED2" s="13" t="s">
        <v>1270</v>
      </c>
      <c r="EE2" s="13" t="s">
        <v>1271</v>
      </c>
      <c r="EF2" s="13" t="s">
        <v>1236</v>
      </c>
      <c r="EG2" s="13" t="s">
        <v>1272</v>
      </c>
      <c r="EH2" s="13" t="s">
        <v>1273</v>
      </c>
      <c r="EI2" s="13" t="s">
        <v>1274</v>
      </c>
      <c r="EJ2" s="13" t="s">
        <v>1275</v>
      </c>
      <c r="EK2" s="13" t="s">
        <v>1266</v>
      </c>
    </row>
    <row r="3" spans="1:141" s="52" customFormat="1" ht="16.149999999999999" customHeight="1">
      <c r="B3" s="8" t="s">
        <v>1</v>
      </c>
      <c r="C3" s="9"/>
      <c r="D3" s="9"/>
      <c r="E3" s="8" t="s">
        <v>13</v>
      </c>
      <c r="F3" s="9"/>
      <c r="G3" s="78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46" t="s">
        <v>1276</v>
      </c>
      <c r="AB3" s="46" t="s">
        <v>1277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1278</v>
      </c>
      <c r="EC3" s="13" t="s">
        <v>1279</v>
      </c>
      <c r="ED3" s="13" t="s">
        <v>1280</v>
      </c>
      <c r="EE3" s="13" t="s">
        <v>1281</v>
      </c>
      <c r="EF3" s="13" t="s">
        <v>1236</v>
      </c>
      <c r="EG3" s="13" t="s">
        <v>1282</v>
      </c>
      <c r="EH3" s="13" t="s">
        <v>1283</v>
      </c>
      <c r="EI3" s="13" t="s">
        <v>1284</v>
      </c>
      <c r="EJ3" s="13" t="s">
        <v>1285</v>
      </c>
      <c r="EK3" s="13" t="s">
        <v>1266</v>
      </c>
    </row>
    <row r="4" spans="1:141" s="52" customFormat="1" ht="16.149999999999999" customHeight="1">
      <c r="B4" s="8" t="s">
        <v>2</v>
      </c>
      <c r="C4" s="8" t="s">
        <v>3</v>
      </c>
      <c r="E4" s="8" t="s">
        <v>16</v>
      </c>
      <c r="F4" s="9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83" t="s">
        <v>10</v>
      </c>
      <c r="EB4" s="13" t="s">
        <v>1286</v>
      </c>
      <c r="EC4" s="13" t="s">
        <v>1287</v>
      </c>
      <c r="ED4" s="13" t="s">
        <v>1288</v>
      </c>
      <c r="EE4" s="13" t="s">
        <v>1289</v>
      </c>
      <c r="EF4" s="13" t="s">
        <v>1236</v>
      </c>
      <c r="EG4" s="13" t="s">
        <v>1290</v>
      </c>
      <c r="EH4" s="13" t="s">
        <v>1291</v>
      </c>
      <c r="EI4" s="13" t="s">
        <v>1292</v>
      </c>
      <c r="EJ4" s="13" t="s">
        <v>1293</v>
      </c>
      <c r="EK4" s="13" t="s">
        <v>1266</v>
      </c>
    </row>
    <row r="5" spans="1:141" s="52" customFormat="1" ht="16.149999999999999" customHeight="1">
      <c r="C5" s="9"/>
      <c r="F5" s="9"/>
      <c r="G5" s="78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1294</v>
      </c>
      <c r="EC5" s="13" t="s">
        <v>1295</v>
      </c>
      <c r="ED5" s="13" t="s">
        <v>1296</v>
      </c>
      <c r="EE5" s="13" t="s">
        <v>1297</v>
      </c>
      <c r="EF5" s="13" t="s">
        <v>1236</v>
      </c>
      <c r="EG5" s="13" t="s">
        <v>1298</v>
      </c>
      <c r="EH5" s="13" t="s">
        <v>1299</v>
      </c>
      <c r="EI5" s="13" t="s">
        <v>1300</v>
      </c>
      <c r="EJ5" s="13" t="s">
        <v>1301</v>
      </c>
      <c r="EK5" s="13" t="s">
        <v>1266</v>
      </c>
    </row>
    <row r="6" spans="1:141" s="52" customFormat="1" ht="16.149999999999999" customHeight="1">
      <c r="C6" s="9"/>
      <c r="D6" s="9"/>
      <c r="E6" s="9"/>
      <c r="F6" s="9"/>
      <c r="G6" s="78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1302</v>
      </c>
      <c r="EC6" s="13" t="s">
        <v>1303</v>
      </c>
      <c r="ED6" s="13" t="s">
        <v>1304</v>
      </c>
      <c r="EE6" s="13" t="s">
        <v>1305</v>
      </c>
      <c r="EF6" s="13" t="s">
        <v>1236</v>
      </c>
      <c r="EG6" s="13" t="s">
        <v>1306</v>
      </c>
      <c r="EH6" s="13" t="s">
        <v>1307</v>
      </c>
      <c r="EI6" s="13" t="s">
        <v>1308</v>
      </c>
      <c r="EJ6" s="13" t="s">
        <v>1309</v>
      </c>
      <c r="EK6" s="13" t="s">
        <v>1266</v>
      </c>
    </row>
    <row r="7" spans="1:141" s="52" customFormat="1" ht="15.6" hidden="1" customHeight="1">
      <c r="B7" s="56"/>
      <c r="C7" s="56"/>
      <c r="D7" s="56"/>
      <c r="E7" s="56"/>
      <c r="F7" s="56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1310</v>
      </c>
      <c r="EC7" s="13" t="s">
        <v>1311</v>
      </c>
      <c r="ED7" s="13" t="s">
        <v>1312</v>
      </c>
      <c r="EE7" s="13" t="s">
        <v>1313</v>
      </c>
      <c r="EF7" s="13" t="s">
        <v>1236</v>
      </c>
      <c r="EG7" s="13" t="s">
        <v>1314</v>
      </c>
      <c r="EH7" s="13" t="s">
        <v>1315</v>
      </c>
      <c r="EI7" s="13" t="s">
        <v>1316</v>
      </c>
      <c r="EJ7" s="13" t="s">
        <v>1317</v>
      </c>
      <c r="EK7" s="13" t="s">
        <v>1266</v>
      </c>
    </row>
    <row r="8" spans="1:141" s="52" customFormat="1" ht="16.149999999999999" customHeight="1">
      <c r="A8" s="55"/>
      <c r="B8" s="16" t="s">
        <v>19</v>
      </c>
      <c r="C8" s="55"/>
      <c r="D8" s="55"/>
      <c r="E8" s="71" t="s">
        <v>1237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1318</v>
      </c>
      <c r="EC8" s="13" t="s">
        <v>1319</v>
      </c>
      <c r="ED8" s="13" t="s">
        <v>1320</v>
      </c>
      <c r="EE8" s="13" t="s">
        <v>1321</v>
      </c>
      <c r="EF8" s="13" t="s">
        <v>1236</v>
      </c>
      <c r="EG8" s="13" t="s">
        <v>1310</v>
      </c>
      <c r="EH8" s="13" t="s">
        <v>1322</v>
      </c>
      <c r="EI8" s="13" t="s">
        <v>1311</v>
      </c>
      <c r="EJ8" s="13" t="s">
        <v>1313</v>
      </c>
      <c r="EK8" s="13" t="s">
        <v>1266</v>
      </c>
    </row>
    <row r="9" spans="1:141" s="52" customFormat="1" ht="16.149999999999999" customHeight="1">
      <c r="B9" s="16"/>
      <c r="C9" s="56"/>
      <c r="D9" s="16"/>
      <c r="E9" s="56"/>
      <c r="F9" s="56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1323</v>
      </c>
      <c r="EC9" s="13" t="s">
        <v>1324</v>
      </c>
      <c r="ED9" s="13" t="s">
        <v>1325</v>
      </c>
      <c r="EE9" s="13" t="s">
        <v>1326</v>
      </c>
      <c r="EF9" s="13" t="s">
        <v>1236</v>
      </c>
      <c r="EG9" s="13" t="s">
        <v>1327</v>
      </c>
      <c r="EH9" s="13" t="s">
        <v>1328</v>
      </c>
      <c r="EI9" s="13" t="s">
        <v>1329</v>
      </c>
      <c r="EJ9" s="13" t="s">
        <v>1330</v>
      </c>
      <c r="EK9" s="13" t="s">
        <v>1266</v>
      </c>
    </row>
    <row r="10" spans="1:141" s="52" customFormat="1" ht="15.6" customHeight="1">
      <c r="B10" s="56"/>
      <c r="C10" s="56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1331</v>
      </c>
      <c r="EC10" s="13" t="s">
        <v>1332</v>
      </c>
      <c r="ED10" s="13" t="s">
        <v>1333</v>
      </c>
      <c r="EE10" s="13" t="s">
        <v>1334</v>
      </c>
      <c r="EF10" s="13" t="s">
        <v>1236</v>
      </c>
      <c r="EG10" s="13" t="s">
        <v>1335</v>
      </c>
      <c r="EH10" s="13" t="s">
        <v>1336</v>
      </c>
      <c r="EI10" s="13" t="s">
        <v>1337</v>
      </c>
      <c r="EJ10" s="13" t="s">
        <v>1338</v>
      </c>
      <c r="EK10" s="13" t="s">
        <v>1266</v>
      </c>
    </row>
    <row r="11" spans="1:141" s="62" customFormat="1" ht="13.9" customHeight="1">
      <c r="A11" s="63"/>
      <c r="B11" s="63"/>
      <c r="C11" s="63"/>
      <c r="D11" s="64"/>
      <c r="E11" s="64"/>
      <c r="F11" s="64"/>
      <c r="G11" s="19" t="s">
        <v>1183</v>
      </c>
      <c r="H11" s="19" t="s">
        <v>1183</v>
      </c>
      <c r="I11" s="19" t="s">
        <v>1183</v>
      </c>
      <c r="J11" s="19" t="s">
        <v>1183</v>
      </c>
      <c r="K11" s="19" t="s">
        <v>1183</v>
      </c>
      <c r="L11" s="19" t="s">
        <v>1183</v>
      </c>
      <c r="M11" s="19" t="s">
        <v>1183</v>
      </c>
      <c r="N11" s="19" t="s">
        <v>1183</v>
      </c>
      <c r="O11" s="19" t="s">
        <v>1183</v>
      </c>
      <c r="P11" s="19" t="s">
        <v>1339</v>
      </c>
      <c r="Q11" s="19" t="s">
        <v>1183</v>
      </c>
      <c r="R11" s="19" t="s">
        <v>1185</v>
      </c>
      <c r="S11" s="24"/>
      <c r="T11" s="24"/>
      <c r="U11" s="24"/>
      <c r="V11" s="24"/>
      <c r="W11" s="24"/>
      <c r="X11" s="24"/>
      <c r="Y11" s="24"/>
      <c r="Z11" s="24"/>
      <c r="AA11" s="80"/>
      <c r="AB11" s="80"/>
      <c r="AC11" s="80"/>
      <c r="AD11" s="80"/>
      <c r="AE11" s="80"/>
      <c r="AF11" s="81"/>
      <c r="AG11" s="81"/>
      <c r="AH11" s="81"/>
      <c r="AI11" s="81"/>
      <c r="AJ11" s="81"/>
      <c r="AK11" s="81"/>
      <c r="EB11" s="13" t="s">
        <v>1340</v>
      </c>
      <c r="EC11" s="13" t="s">
        <v>1341</v>
      </c>
      <c r="ED11" s="13" t="s">
        <v>1342</v>
      </c>
      <c r="EE11" s="13" t="s">
        <v>1343</v>
      </c>
      <c r="EF11" s="13" t="s">
        <v>1236</v>
      </c>
      <c r="EG11" s="13" t="s">
        <v>1344</v>
      </c>
      <c r="EH11" s="13" t="s">
        <v>1345</v>
      </c>
      <c r="EI11" s="13" t="s">
        <v>1346</v>
      </c>
      <c r="EJ11" s="13" t="s">
        <v>1347</v>
      </c>
      <c r="EK11" s="13" t="s">
        <v>1266</v>
      </c>
    </row>
    <row r="12" spans="1:141" s="62" customFormat="1" ht="13.9" customHeight="1">
      <c r="A12" s="19" t="s">
        <v>1239</v>
      </c>
      <c r="B12" s="19" t="s">
        <v>25</v>
      </c>
      <c r="C12" s="19" t="s">
        <v>24</v>
      </c>
      <c r="D12" s="63"/>
      <c r="E12" s="19" t="s">
        <v>1186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>
        <v>7</v>
      </c>
      <c r="N12" s="19">
        <v>8</v>
      </c>
      <c r="O12" s="19">
        <v>9</v>
      </c>
      <c r="P12" s="19" t="s">
        <v>1189</v>
      </c>
      <c r="Q12" s="19" t="s">
        <v>1187</v>
      </c>
      <c r="R12" s="19" t="s">
        <v>1190</v>
      </c>
      <c r="S12" s="24"/>
      <c r="T12" s="24"/>
      <c r="U12" s="24"/>
      <c r="V12" s="24"/>
      <c r="W12" s="24"/>
      <c r="X12" s="24"/>
      <c r="Y12" s="24"/>
      <c r="Z12" s="24"/>
      <c r="AA12" s="80"/>
      <c r="AB12" s="80"/>
      <c r="AC12" s="80"/>
      <c r="AD12" s="80"/>
      <c r="AE12" s="80"/>
      <c r="AF12" s="81"/>
      <c r="AG12" s="81"/>
      <c r="AH12" s="81"/>
      <c r="AI12" s="81"/>
      <c r="AJ12" s="81"/>
      <c r="AK12" s="81"/>
      <c r="EB12" s="13" t="s">
        <v>1348</v>
      </c>
      <c r="EC12" s="13" t="s">
        <v>1349</v>
      </c>
      <c r="ED12" s="13" t="s">
        <v>1350</v>
      </c>
      <c r="EE12" s="13" t="s">
        <v>1351</v>
      </c>
      <c r="EF12" s="13" t="s">
        <v>1236</v>
      </c>
      <c r="EG12" s="13" t="s">
        <v>1352</v>
      </c>
      <c r="EH12" s="13" t="s">
        <v>1353</v>
      </c>
      <c r="EI12" s="13" t="s">
        <v>1354</v>
      </c>
      <c r="EJ12" s="13" t="s">
        <v>1355</v>
      </c>
      <c r="EK12" s="13" t="s">
        <v>1266</v>
      </c>
    </row>
    <row r="13" spans="1:141" s="1" customFormat="1" ht="13.9" customHeight="1">
      <c r="A13" s="24">
        <v>1</v>
      </c>
      <c r="B13" s="1" t="s">
        <v>622</v>
      </c>
      <c r="C13" s="22" t="s">
        <v>621</v>
      </c>
      <c r="E13" s="1" t="s">
        <v>1548</v>
      </c>
      <c r="F13" s="1" t="s">
        <v>8</v>
      </c>
      <c r="G13" s="50">
        <v>213</v>
      </c>
      <c r="H13" s="50">
        <v>255</v>
      </c>
      <c r="I13" s="50">
        <v>234</v>
      </c>
      <c r="J13" s="50">
        <v>159</v>
      </c>
      <c r="K13" s="50">
        <v>202</v>
      </c>
      <c r="L13" s="50">
        <v>196</v>
      </c>
      <c r="M13" s="50">
        <v>212</v>
      </c>
      <c r="N13" s="50">
        <v>183</v>
      </c>
      <c r="O13" s="50">
        <v>268</v>
      </c>
      <c r="P13" s="30">
        <f t="shared" ref="P13:P76" si="0">SUM(G13:O13)</f>
        <v>1922</v>
      </c>
      <c r="Q13" s="30">
        <f t="shared" ref="Q13:Q76" si="1">COUNTIF(G13:O13, "&gt;0" )</f>
        <v>9</v>
      </c>
      <c r="R13" s="30">
        <f t="shared" ref="R13:R76" si="2">IF(Q13=0,0,P13/Q13)</f>
        <v>213.55555555555554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1356</v>
      </c>
      <c r="EC13" s="13" t="s">
        <v>1357</v>
      </c>
      <c r="ED13" s="13" t="s">
        <v>1358</v>
      </c>
      <c r="EE13" s="13" t="s">
        <v>1359</v>
      </c>
      <c r="EF13" s="13" t="s">
        <v>1236</v>
      </c>
      <c r="EG13" s="13" t="s">
        <v>1360</v>
      </c>
      <c r="EH13" s="13" t="s">
        <v>1361</v>
      </c>
      <c r="EI13" s="13" t="s">
        <v>1362</v>
      </c>
      <c r="EJ13" s="13" t="s">
        <v>1363</v>
      </c>
      <c r="EK13" s="13" t="s">
        <v>1266</v>
      </c>
    </row>
    <row r="14" spans="1:141" s="1" customFormat="1" ht="13.9" customHeight="1">
      <c r="A14" s="24">
        <v>2</v>
      </c>
      <c r="B14" s="1" t="s">
        <v>571</v>
      </c>
      <c r="C14" s="22" t="s">
        <v>570</v>
      </c>
      <c r="E14" s="1" t="s">
        <v>1547</v>
      </c>
      <c r="F14" s="1" t="s">
        <v>8</v>
      </c>
      <c r="G14" s="50">
        <v>205</v>
      </c>
      <c r="H14" s="50">
        <v>232</v>
      </c>
      <c r="I14" s="50">
        <v>221</v>
      </c>
      <c r="J14" s="50">
        <v>239</v>
      </c>
      <c r="K14" s="50">
        <v>196</v>
      </c>
      <c r="L14" s="50">
        <v>199</v>
      </c>
      <c r="M14" s="50">
        <v>192</v>
      </c>
      <c r="N14" s="50">
        <v>215</v>
      </c>
      <c r="O14" s="50">
        <v>179</v>
      </c>
      <c r="P14" s="30">
        <f t="shared" si="0"/>
        <v>1878</v>
      </c>
      <c r="Q14" s="30">
        <f t="shared" si="1"/>
        <v>9</v>
      </c>
      <c r="R14" s="30">
        <f t="shared" si="2"/>
        <v>208.66666666666666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1364</v>
      </c>
      <c r="EC14" s="13" t="s">
        <v>1365</v>
      </c>
      <c r="ED14" s="13" t="s">
        <v>1366</v>
      </c>
      <c r="EE14" s="13" t="s">
        <v>1367</v>
      </c>
      <c r="EF14" s="13" t="s">
        <v>1236</v>
      </c>
      <c r="EG14" s="13" t="s">
        <v>1368</v>
      </c>
      <c r="EH14" s="13" t="s">
        <v>1369</v>
      </c>
      <c r="EI14" s="13" t="s">
        <v>1370</v>
      </c>
      <c r="EJ14" s="13" t="s">
        <v>1371</v>
      </c>
      <c r="EK14" s="13" t="s">
        <v>1266</v>
      </c>
    </row>
    <row r="15" spans="1:141" s="1" customFormat="1" ht="13.9" customHeight="1">
      <c r="A15" s="24">
        <v>3</v>
      </c>
      <c r="B15" s="1" t="s">
        <v>216</v>
      </c>
      <c r="C15" s="22" t="s">
        <v>215</v>
      </c>
      <c r="E15" s="1" t="s">
        <v>1537</v>
      </c>
      <c r="F15" s="1" t="s">
        <v>8</v>
      </c>
      <c r="G15" s="50">
        <v>205</v>
      </c>
      <c r="H15" s="50">
        <v>186</v>
      </c>
      <c r="I15" s="50">
        <v>186</v>
      </c>
      <c r="J15" s="50">
        <v>199</v>
      </c>
      <c r="K15" s="50">
        <v>223</v>
      </c>
      <c r="L15" s="50">
        <v>226</v>
      </c>
      <c r="M15" s="50">
        <v>208</v>
      </c>
      <c r="N15" s="50">
        <v>173</v>
      </c>
      <c r="O15" s="50">
        <v>268</v>
      </c>
      <c r="P15" s="30">
        <f t="shared" si="0"/>
        <v>1874</v>
      </c>
      <c r="Q15" s="30">
        <f t="shared" si="1"/>
        <v>9</v>
      </c>
      <c r="R15" s="30">
        <f t="shared" si="2"/>
        <v>208.22222222222223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1372</v>
      </c>
      <c r="EC15" s="13" t="s">
        <v>1373</v>
      </c>
      <c r="ED15" s="13" t="s">
        <v>1374</v>
      </c>
      <c r="EE15" s="13" t="s">
        <v>1375</v>
      </c>
      <c r="EF15" s="13" t="s">
        <v>1236</v>
      </c>
      <c r="EG15" s="13" t="s">
        <v>1376</v>
      </c>
      <c r="EH15" s="13" t="s">
        <v>1377</v>
      </c>
      <c r="EI15" s="13" t="s">
        <v>1378</v>
      </c>
      <c r="EJ15" s="13" t="s">
        <v>1379</v>
      </c>
      <c r="EK15" s="13" t="s">
        <v>1266</v>
      </c>
    </row>
    <row r="16" spans="1:141" s="1" customFormat="1" ht="13.15" customHeight="1">
      <c r="A16" s="24">
        <v>4</v>
      </c>
      <c r="B16" s="1" t="s">
        <v>340</v>
      </c>
      <c r="C16" s="22" t="s">
        <v>339</v>
      </c>
      <c r="E16" s="65" t="s">
        <v>1541</v>
      </c>
      <c r="F16" s="65" t="s">
        <v>8</v>
      </c>
      <c r="G16" s="24">
        <v>171</v>
      </c>
      <c r="H16" s="24">
        <v>187</v>
      </c>
      <c r="I16" s="24">
        <v>205</v>
      </c>
      <c r="J16" s="24">
        <v>248</v>
      </c>
      <c r="K16" s="24">
        <v>220</v>
      </c>
      <c r="L16" s="24">
        <v>175</v>
      </c>
      <c r="M16" s="24">
        <v>181</v>
      </c>
      <c r="N16" s="24">
        <v>216</v>
      </c>
      <c r="O16" s="24">
        <v>267</v>
      </c>
      <c r="P16" s="19">
        <f t="shared" si="0"/>
        <v>1870</v>
      </c>
      <c r="Q16" s="19">
        <f t="shared" si="1"/>
        <v>9</v>
      </c>
      <c r="R16" s="19">
        <f t="shared" si="2"/>
        <v>207.77777777777777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1380</v>
      </c>
      <c r="EC16" s="13" t="s">
        <v>1381</v>
      </c>
      <c r="ED16" s="13" t="s">
        <v>1382</v>
      </c>
      <c r="EE16" s="13" t="s">
        <v>1383</v>
      </c>
      <c r="EF16" s="13" t="s">
        <v>1236</v>
      </c>
      <c r="EG16" s="13" t="s">
        <v>1384</v>
      </c>
      <c r="EH16" s="13" t="s">
        <v>1385</v>
      </c>
      <c r="EI16" s="13" t="s">
        <v>1386</v>
      </c>
      <c r="EJ16" s="13" t="s">
        <v>1387</v>
      </c>
      <c r="EK16" s="13" t="s">
        <v>1266</v>
      </c>
    </row>
    <row r="17" spans="1:141" s="1" customFormat="1" ht="13.9" customHeight="1">
      <c r="A17" s="24">
        <v>5</v>
      </c>
      <c r="B17" s="1" t="s">
        <v>59</v>
      </c>
      <c r="C17" s="22" t="s">
        <v>58</v>
      </c>
      <c r="E17" s="1" t="s">
        <v>1532</v>
      </c>
      <c r="F17" s="1" t="s">
        <v>8</v>
      </c>
      <c r="G17" s="50">
        <v>200</v>
      </c>
      <c r="H17" s="50">
        <v>168</v>
      </c>
      <c r="I17" s="50">
        <v>196</v>
      </c>
      <c r="J17" s="50">
        <v>196</v>
      </c>
      <c r="K17" s="50">
        <v>216</v>
      </c>
      <c r="L17" s="50">
        <v>219</v>
      </c>
      <c r="M17" s="50">
        <v>214</v>
      </c>
      <c r="N17" s="50">
        <v>247</v>
      </c>
      <c r="O17" s="50">
        <v>198</v>
      </c>
      <c r="P17" s="30">
        <f t="shared" si="0"/>
        <v>1854</v>
      </c>
      <c r="Q17" s="30">
        <f t="shared" si="1"/>
        <v>9</v>
      </c>
      <c r="R17" s="30">
        <f t="shared" si="2"/>
        <v>206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1388</v>
      </c>
      <c r="EC17" s="13" t="s">
        <v>1389</v>
      </c>
      <c r="ED17" s="13" t="s">
        <v>1390</v>
      </c>
      <c r="EE17" s="13" t="s">
        <v>1391</v>
      </c>
      <c r="EF17" s="13" t="s">
        <v>1236</v>
      </c>
      <c r="EG17" s="13" t="s">
        <v>1392</v>
      </c>
      <c r="EH17" s="13" t="s">
        <v>1393</v>
      </c>
      <c r="EI17" s="13" t="s">
        <v>1394</v>
      </c>
      <c r="EJ17" s="13" t="s">
        <v>1395</v>
      </c>
      <c r="EK17" s="13" t="s">
        <v>1266</v>
      </c>
    </row>
    <row r="18" spans="1:141" s="1" customFormat="1" ht="13.9" customHeight="1">
      <c r="A18" s="24">
        <v>6</v>
      </c>
      <c r="B18" s="1" t="s">
        <v>502</v>
      </c>
      <c r="C18" s="22" t="s">
        <v>501</v>
      </c>
      <c r="E18" s="1" t="s">
        <v>1546</v>
      </c>
      <c r="F18" s="1" t="s">
        <v>8</v>
      </c>
      <c r="G18" s="50">
        <v>227</v>
      </c>
      <c r="H18" s="50">
        <v>217</v>
      </c>
      <c r="I18" s="50">
        <v>247</v>
      </c>
      <c r="J18" s="50">
        <v>196</v>
      </c>
      <c r="K18" s="50">
        <v>145</v>
      </c>
      <c r="L18" s="50">
        <v>180</v>
      </c>
      <c r="M18" s="50">
        <v>231</v>
      </c>
      <c r="N18" s="50">
        <v>189</v>
      </c>
      <c r="O18" s="50">
        <v>206</v>
      </c>
      <c r="P18" s="30">
        <f t="shared" si="0"/>
        <v>1838</v>
      </c>
      <c r="Q18" s="30">
        <f t="shared" si="1"/>
        <v>9</v>
      </c>
      <c r="R18" s="30">
        <f t="shared" si="2"/>
        <v>204.22222222222223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1396</v>
      </c>
      <c r="EC18" s="13" t="s">
        <v>1397</v>
      </c>
      <c r="ED18" s="13" t="s">
        <v>1398</v>
      </c>
      <c r="EE18" s="13" t="s">
        <v>1399</v>
      </c>
      <c r="EF18" s="13" t="s">
        <v>1236</v>
      </c>
      <c r="EG18" s="13" t="s">
        <v>1400</v>
      </c>
      <c r="EH18" s="13" t="s">
        <v>1401</v>
      </c>
      <c r="EI18" s="13" t="s">
        <v>1402</v>
      </c>
      <c r="EJ18" s="13" t="s">
        <v>1403</v>
      </c>
      <c r="EK18" s="13" t="s">
        <v>1266</v>
      </c>
    </row>
    <row r="19" spans="1:141" s="1" customFormat="1" ht="13.9" customHeight="1">
      <c r="A19" s="24">
        <v>7</v>
      </c>
      <c r="B19" s="1" t="s">
        <v>254</v>
      </c>
      <c r="C19" s="22" t="s">
        <v>253</v>
      </c>
      <c r="E19" s="1" t="s">
        <v>1537</v>
      </c>
      <c r="F19" s="1" t="s">
        <v>8</v>
      </c>
      <c r="G19" s="50">
        <v>213</v>
      </c>
      <c r="H19" s="50">
        <v>217</v>
      </c>
      <c r="I19" s="50">
        <v>202</v>
      </c>
      <c r="J19" s="50">
        <v>204</v>
      </c>
      <c r="K19" s="50">
        <v>228</v>
      </c>
      <c r="L19" s="50">
        <v>191</v>
      </c>
      <c r="M19" s="50">
        <v>189</v>
      </c>
      <c r="N19" s="50">
        <v>190</v>
      </c>
      <c r="O19" s="50">
        <v>203</v>
      </c>
      <c r="P19" s="30">
        <f t="shared" si="0"/>
        <v>1837</v>
      </c>
      <c r="Q19" s="30">
        <f t="shared" si="1"/>
        <v>9</v>
      </c>
      <c r="R19" s="30">
        <f t="shared" si="2"/>
        <v>204.11111111111111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1404</v>
      </c>
      <c r="EC19" s="13" t="s">
        <v>1405</v>
      </c>
      <c r="ED19" s="13" t="s">
        <v>1406</v>
      </c>
      <c r="EE19" s="13" t="s">
        <v>1407</v>
      </c>
      <c r="EF19" s="13" t="s">
        <v>1236</v>
      </c>
      <c r="EG19" s="13" t="s">
        <v>1408</v>
      </c>
      <c r="EH19" s="13" t="s">
        <v>1409</v>
      </c>
      <c r="EI19" s="13" t="s">
        <v>1410</v>
      </c>
      <c r="EJ19" s="13" t="s">
        <v>1411</v>
      </c>
      <c r="EK19" s="13" t="s">
        <v>1266</v>
      </c>
    </row>
    <row r="20" spans="1:141" s="1" customFormat="1" ht="13.9" customHeight="1">
      <c r="A20" s="24">
        <v>8</v>
      </c>
      <c r="B20" s="1" t="s">
        <v>614</v>
      </c>
      <c r="C20" s="22" t="s">
        <v>613</v>
      </c>
      <c r="E20" s="1" t="s">
        <v>1548</v>
      </c>
      <c r="F20" s="1" t="s">
        <v>8</v>
      </c>
      <c r="G20" s="50">
        <v>223</v>
      </c>
      <c r="H20" s="50">
        <v>222</v>
      </c>
      <c r="I20" s="50">
        <v>183</v>
      </c>
      <c r="J20" s="50">
        <v>187</v>
      </c>
      <c r="K20" s="50">
        <v>211</v>
      </c>
      <c r="L20" s="50">
        <v>216</v>
      </c>
      <c r="M20" s="50">
        <v>181</v>
      </c>
      <c r="N20" s="50">
        <v>159</v>
      </c>
      <c r="O20" s="50">
        <v>244</v>
      </c>
      <c r="P20" s="30">
        <f t="shared" si="0"/>
        <v>1826</v>
      </c>
      <c r="Q20" s="30">
        <f t="shared" si="1"/>
        <v>9</v>
      </c>
      <c r="R20" s="30">
        <f t="shared" si="2"/>
        <v>202.88888888888889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1412</v>
      </c>
      <c r="EC20" s="13" t="s">
        <v>1413</v>
      </c>
      <c r="ED20" s="13" t="s">
        <v>1414</v>
      </c>
      <c r="EE20" s="13" t="s">
        <v>1415</v>
      </c>
      <c r="EF20" s="13" t="s">
        <v>1236</v>
      </c>
      <c r="EG20" s="13" t="s">
        <v>1416</v>
      </c>
      <c r="EH20" s="13" t="s">
        <v>1417</v>
      </c>
      <c r="EI20" s="13" t="s">
        <v>1418</v>
      </c>
      <c r="EJ20" s="13" t="s">
        <v>1419</v>
      </c>
      <c r="EK20" s="13" t="s">
        <v>1266</v>
      </c>
    </row>
    <row r="21" spans="1:141" s="1" customFormat="1" ht="13.9" customHeight="1">
      <c r="A21" s="24">
        <v>9</v>
      </c>
      <c r="B21" s="1" t="s">
        <v>510</v>
      </c>
      <c r="C21" s="22" t="s">
        <v>509</v>
      </c>
      <c r="E21" s="1" t="s">
        <v>1546</v>
      </c>
      <c r="F21" s="1" t="s">
        <v>8</v>
      </c>
      <c r="G21" s="50">
        <v>229</v>
      </c>
      <c r="H21" s="50">
        <v>244</v>
      </c>
      <c r="I21" s="50">
        <v>185</v>
      </c>
      <c r="J21" s="50">
        <v>197</v>
      </c>
      <c r="K21" s="50">
        <v>137</v>
      </c>
      <c r="L21" s="50">
        <v>233</v>
      </c>
      <c r="M21" s="50">
        <v>207</v>
      </c>
      <c r="N21" s="50">
        <v>182</v>
      </c>
      <c r="O21" s="50">
        <v>197</v>
      </c>
      <c r="P21" s="30">
        <f t="shared" si="0"/>
        <v>1811</v>
      </c>
      <c r="Q21" s="30">
        <f t="shared" si="1"/>
        <v>9</v>
      </c>
      <c r="R21" s="30">
        <f t="shared" si="2"/>
        <v>201.22222222222223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1420</v>
      </c>
      <c r="EC21" s="13" t="s">
        <v>1421</v>
      </c>
      <c r="ED21" s="13" t="s">
        <v>1422</v>
      </c>
      <c r="EE21" s="13" t="s">
        <v>1423</v>
      </c>
      <c r="EF21" s="13" t="s">
        <v>1236</v>
      </c>
      <c r="EG21" s="13" t="s">
        <v>1396</v>
      </c>
      <c r="EH21" s="13" t="s">
        <v>1424</v>
      </c>
      <c r="EI21" s="13" t="s">
        <v>1397</v>
      </c>
      <c r="EJ21" s="13" t="s">
        <v>1399</v>
      </c>
      <c r="EK21" s="13" t="s">
        <v>1266</v>
      </c>
    </row>
    <row r="22" spans="1:141" s="1" customFormat="1" ht="13.9" customHeight="1">
      <c r="A22" s="24">
        <v>10</v>
      </c>
      <c r="B22" s="1" t="s">
        <v>264</v>
      </c>
      <c r="C22" s="22" t="s">
        <v>263</v>
      </c>
      <c r="E22" s="1" t="s">
        <v>1537</v>
      </c>
      <c r="F22" s="1" t="s">
        <v>8</v>
      </c>
      <c r="G22" s="50">
        <v>193</v>
      </c>
      <c r="H22" s="50">
        <v>169</v>
      </c>
      <c r="I22" s="50">
        <v>209</v>
      </c>
      <c r="J22" s="50">
        <v>213</v>
      </c>
      <c r="K22" s="50">
        <v>234</v>
      </c>
      <c r="L22" s="50">
        <v>226</v>
      </c>
      <c r="M22" s="50">
        <v>193</v>
      </c>
      <c r="N22" s="50">
        <v>173</v>
      </c>
      <c r="O22" s="50">
        <v>189</v>
      </c>
      <c r="P22" s="30">
        <f t="shared" si="0"/>
        <v>1799</v>
      </c>
      <c r="Q22" s="30">
        <f t="shared" si="1"/>
        <v>9</v>
      </c>
      <c r="R22" s="30">
        <f t="shared" si="2"/>
        <v>199.88888888888889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1425</v>
      </c>
      <c r="EC22" s="13" t="s">
        <v>1426</v>
      </c>
      <c r="ED22" s="13" t="s">
        <v>1427</v>
      </c>
      <c r="EE22" s="13" t="s">
        <v>1428</v>
      </c>
      <c r="EF22" s="13" t="s">
        <v>1236</v>
      </c>
      <c r="EG22" s="13" t="s">
        <v>1429</v>
      </c>
      <c r="EH22" s="13" t="s">
        <v>1430</v>
      </c>
      <c r="EI22" s="13" t="s">
        <v>1431</v>
      </c>
      <c r="EJ22" s="13" t="s">
        <v>1432</v>
      </c>
      <c r="EK22" s="13" t="s">
        <v>1266</v>
      </c>
    </row>
    <row r="23" spans="1:141" s="1" customFormat="1" ht="13.9" customHeight="1">
      <c r="A23" s="24">
        <v>11</v>
      </c>
      <c r="B23" s="1" t="s">
        <v>593</v>
      </c>
      <c r="C23" s="22" t="s">
        <v>592</v>
      </c>
      <c r="E23" s="65" t="s">
        <v>1547</v>
      </c>
      <c r="F23" s="65" t="s">
        <v>8</v>
      </c>
      <c r="G23" s="24">
        <v>225</v>
      </c>
      <c r="H23" s="24">
        <v>208</v>
      </c>
      <c r="I23" s="24">
        <v>170</v>
      </c>
      <c r="J23" s="24">
        <v>198</v>
      </c>
      <c r="K23" s="24">
        <v>187</v>
      </c>
      <c r="L23" s="24">
        <v>243</v>
      </c>
      <c r="M23" s="24">
        <v>160</v>
      </c>
      <c r="N23" s="24">
        <v>226</v>
      </c>
      <c r="O23" s="24">
        <v>172</v>
      </c>
      <c r="P23" s="19">
        <f t="shared" si="0"/>
        <v>1789</v>
      </c>
      <c r="Q23" s="19">
        <f t="shared" si="1"/>
        <v>9</v>
      </c>
      <c r="R23" s="19">
        <f t="shared" si="2"/>
        <v>198.77777777777777</v>
      </c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1433</v>
      </c>
      <c r="EC23" s="13" t="s">
        <v>1434</v>
      </c>
      <c r="ED23" s="13" t="s">
        <v>1435</v>
      </c>
      <c r="EE23" s="13" t="s">
        <v>1436</v>
      </c>
      <c r="EF23" s="13" t="s">
        <v>1236</v>
      </c>
      <c r="EG23" s="13" t="s">
        <v>1437</v>
      </c>
      <c r="EH23" s="13" t="s">
        <v>1438</v>
      </c>
      <c r="EI23" s="13" t="s">
        <v>1439</v>
      </c>
      <c r="EJ23" s="13" t="s">
        <v>1440</v>
      </c>
      <c r="EK23" s="13" t="s">
        <v>1266</v>
      </c>
    </row>
    <row r="24" spans="1:141" s="1" customFormat="1" ht="13.9" customHeight="1">
      <c r="A24" s="24">
        <v>12</v>
      </c>
      <c r="B24" s="1" t="s">
        <v>80</v>
      </c>
      <c r="C24" s="22" t="s">
        <v>79</v>
      </c>
      <c r="E24" s="1" t="s">
        <v>1533</v>
      </c>
      <c r="F24" s="1" t="s">
        <v>8</v>
      </c>
      <c r="G24" s="50">
        <v>186</v>
      </c>
      <c r="H24" s="50">
        <v>164</v>
      </c>
      <c r="I24" s="50">
        <v>173</v>
      </c>
      <c r="J24" s="50">
        <v>163</v>
      </c>
      <c r="K24" s="50">
        <v>210</v>
      </c>
      <c r="L24" s="50">
        <v>221</v>
      </c>
      <c r="M24" s="50">
        <v>207</v>
      </c>
      <c r="N24" s="50">
        <v>246</v>
      </c>
      <c r="O24" s="50">
        <v>211</v>
      </c>
      <c r="P24" s="30">
        <f t="shared" si="0"/>
        <v>1781</v>
      </c>
      <c r="Q24" s="30">
        <f t="shared" si="1"/>
        <v>9</v>
      </c>
      <c r="R24" s="30">
        <f t="shared" si="2"/>
        <v>197.88888888888889</v>
      </c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1441</v>
      </c>
      <c r="EC24" s="13" t="s">
        <v>1442</v>
      </c>
      <c r="ED24" s="13" t="s">
        <v>1443</v>
      </c>
      <c r="EE24" s="13" t="s">
        <v>1444</v>
      </c>
      <c r="EF24" s="13" t="s">
        <v>1236</v>
      </c>
      <c r="EG24" s="13" t="s">
        <v>1445</v>
      </c>
      <c r="EH24" s="13" t="s">
        <v>1446</v>
      </c>
      <c r="EI24" s="13" t="s">
        <v>1447</v>
      </c>
      <c r="EJ24" s="13" t="s">
        <v>1448</v>
      </c>
      <c r="EK24" s="13" t="s">
        <v>1266</v>
      </c>
    </row>
    <row r="25" spans="1:141" s="1" customFormat="1" ht="13.9" customHeight="1">
      <c r="A25" s="24">
        <v>13</v>
      </c>
      <c r="B25" s="1" t="s">
        <v>218</v>
      </c>
      <c r="C25" s="22" t="s">
        <v>217</v>
      </c>
      <c r="E25" s="1" t="s">
        <v>1537</v>
      </c>
      <c r="F25" s="1" t="s">
        <v>8</v>
      </c>
      <c r="G25" s="50">
        <v>168</v>
      </c>
      <c r="H25" s="50">
        <v>211</v>
      </c>
      <c r="I25" s="50">
        <v>220</v>
      </c>
      <c r="J25" s="50">
        <v>200</v>
      </c>
      <c r="K25" s="50">
        <v>164</v>
      </c>
      <c r="L25" s="50">
        <v>235</v>
      </c>
      <c r="M25" s="50">
        <v>180</v>
      </c>
      <c r="N25" s="50">
        <v>190</v>
      </c>
      <c r="O25" s="50">
        <v>208</v>
      </c>
      <c r="P25" s="30">
        <f t="shared" si="0"/>
        <v>1776</v>
      </c>
      <c r="Q25" s="30">
        <f t="shared" si="1"/>
        <v>9</v>
      </c>
      <c r="R25" s="30">
        <f t="shared" si="2"/>
        <v>197.33333333333334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1449</v>
      </c>
      <c r="EC25" s="13" t="s">
        <v>1450</v>
      </c>
      <c r="ED25" s="13" t="s">
        <v>1451</v>
      </c>
      <c r="EE25" s="13" t="s">
        <v>1452</v>
      </c>
      <c r="EF25" s="13" t="s">
        <v>1236</v>
      </c>
      <c r="EG25" s="13" t="s">
        <v>1453</v>
      </c>
      <c r="EH25" s="13" t="s">
        <v>1454</v>
      </c>
      <c r="EI25" s="13" t="s">
        <v>1455</v>
      </c>
      <c r="EJ25" s="13" t="s">
        <v>1456</v>
      </c>
      <c r="EK25" s="13" t="s">
        <v>1266</v>
      </c>
    </row>
    <row r="26" spans="1:141" s="1" customFormat="1" ht="13.9" customHeight="1">
      <c r="A26" s="24">
        <v>14</v>
      </c>
      <c r="B26" s="1" t="s">
        <v>608</v>
      </c>
      <c r="C26" s="22" t="s">
        <v>607</v>
      </c>
      <c r="E26" s="1" t="s">
        <v>1548</v>
      </c>
      <c r="F26" s="1" t="s">
        <v>8</v>
      </c>
      <c r="G26" s="50">
        <v>233</v>
      </c>
      <c r="H26" s="50">
        <v>178</v>
      </c>
      <c r="I26" s="50">
        <v>200</v>
      </c>
      <c r="J26" s="50">
        <v>183</v>
      </c>
      <c r="K26" s="50">
        <v>209</v>
      </c>
      <c r="L26" s="50">
        <v>224</v>
      </c>
      <c r="M26" s="50">
        <v>186</v>
      </c>
      <c r="N26" s="50">
        <v>183</v>
      </c>
      <c r="O26" s="50">
        <v>177</v>
      </c>
      <c r="P26" s="30">
        <f t="shared" si="0"/>
        <v>1773</v>
      </c>
      <c r="Q26" s="30">
        <f t="shared" si="1"/>
        <v>9</v>
      </c>
      <c r="R26" s="30">
        <f t="shared" si="2"/>
        <v>197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1258</v>
      </c>
      <c r="EC26" s="13" t="s">
        <v>1259</v>
      </c>
      <c r="ED26" s="13" t="s">
        <v>1260</v>
      </c>
      <c r="EE26" s="13" t="s">
        <v>1261</v>
      </c>
      <c r="EF26" s="13" t="s">
        <v>1247</v>
      </c>
      <c r="EG26" s="13" t="s">
        <v>1457</v>
      </c>
      <c r="EH26" s="13" t="s">
        <v>1458</v>
      </c>
      <c r="EI26" s="13" t="s">
        <v>1459</v>
      </c>
      <c r="EJ26" s="13" t="s">
        <v>1460</v>
      </c>
      <c r="EK26" s="13" t="s">
        <v>1266</v>
      </c>
    </row>
    <row r="27" spans="1:141" s="1" customFormat="1" ht="13.9" customHeight="1">
      <c r="A27" s="24">
        <v>15</v>
      </c>
      <c r="B27" s="1" t="s">
        <v>472</v>
      </c>
      <c r="C27" s="22" t="s">
        <v>471</v>
      </c>
      <c r="E27" s="1" t="s">
        <v>1544</v>
      </c>
      <c r="F27" s="1" t="s">
        <v>8</v>
      </c>
      <c r="G27" s="50">
        <v>197</v>
      </c>
      <c r="H27" s="50">
        <v>156</v>
      </c>
      <c r="I27" s="50">
        <v>233</v>
      </c>
      <c r="J27" s="50">
        <v>194</v>
      </c>
      <c r="K27" s="50">
        <v>264</v>
      </c>
      <c r="L27" s="50">
        <v>222</v>
      </c>
      <c r="M27" s="50">
        <v>154</v>
      </c>
      <c r="N27" s="50">
        <v>154</v>
      </c>
      <c r="O27" s="50">
        <v>190</v>
      </c>
      <c r="P27" s="30">
        <f t="shared" si="0"/>
        <v>1764</v>
      </c>
      <c r="Q27" s="30">
        <f t="shared" si="1"/>
        <v>9</v>
      </c>
      <c r="R27" s="30">
        <f t="shared" si="2"/>
        <v>196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1268</v>
      </c>
      <c r="EC27" s="13" t="s">
        <v>1269</v>
      </c>
      <c r="ED27" s="13" t="s">
        <v>1270</v>
      </c>
      <c r="EE27" s="13" t="s">
        <v>1271</v>
      </c>
      <c r="EF27" s="13" t="s">
        <v>1247</v>
      </c>
      <c r="EG27" s="13" t="s">
        <v>1461</v>
      </c>
      <c r="EH27" s="13" t="s">
        <v>1462</v>
      </c>
      <c r="EI27" s="13" t="s">
        <v>1463</v>
      </c>
      <c r="EJ27" s="13" t="s">
        <v>1464</v>
      </c>
      <c r="EK27" s="13" t="s">
        <v>1266</v>
      </c>
    </row>
    <row r="28" spans="1:141" s="1" customFormat="1" ht="13.9" customHeight="1">
      <c r="A28" s="24">
        <v>16</v>
      </c>
      <c r="B28" s="1" t="s">
        <v>591</v>
      </c>
      <c r="C28" s="22" t="s">
        <v>590</v>
      </c>
      <c r="E28" s="1" t="s">
        <v>1564</v>
      </c>
      <c r="F28" s="1" t="s">
        <v>8</v>
      </c>
      <c r="G28" s="50">
        <v>195</v>
      </c>
      <c r="H28" s="50">
        <v>183</v>
      </c>
      <c r="I28" s="50">
        <v>216</v>
      </c>
      <c r="J28" s="50">
        <v>202</v>
      </c>
      <c r="K28" s="50">
        <v>173</v>
      </c>
      <c r="L28" s="50">
        <v>222</v>
      </c>
      <c r="M28" s="50">
        <v>191</v>
      </c>
      <c r="N28" s="50">
        <v>148</v>
      </c>
      <c r="O28" s="50">
        <v>223</v>
      </c>
      <c r="P28" s="30">
        <f t="shared" si="0"/>
        <v>1753</v>
      </c>
      <c r="Q28" s="30">
        <f t="shared" si="1"/>
        <v>9</v>
      </c>
      <c r="R28" s="30">
        <f t="shared" si="2"/>
        <v>194.77777777777777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1278</v>
      </c>
      <c r="EC28" s="13" t="s">
        <v>1279</v>
      </c>
      <c r="ED28" s="13" t="s">
        <v>1280</v>
      </c>
      <c r="EE28" s="13" t="s">
        <v>1281</v>
      </c>
      <c r="EF28" s="13" t="s">
        <v>1247</v>
      </c>
      <c r="EG28" s="13" t="s">
        <v>1465</v>
      </c>
      <c r="EH28" s="13" t="s">
        <v>1466</v>
      </c>
      <c r="EI28" s="13" t="s">
        <v>1467</v>
      </c>
      <c r="EJ28" s="13" t="s">
        <v>1468</v>
      </c>
      <c r="EK28" s="13" t="s">
        <v>1266</v>
      </c>
    </row>
    <row r="29" spans="1:141" s="1" customFormat="1" ht="13.9" customHeight="1">
      <c r="A29" s="24">
        <v>17</v>
      </c>
      <c r="B29" s="1" t="s">
        <v>702</v>
      </c>
      <c r="C29" s="22" t="s">
        <v>701</v>
      </c>
      <c r="E29" s="1" t="s">
        <v>1552</v>
      </c>
      <c r="F29" s="1" t="s">
        <v>8</v>
      </c>
      <c r="G29" s="50">
        <v>231</v>
      </c>
      <c r="H29" s="50">
        <v>193</v>
      </c>
      <c r="I29" s="50">
        <v>183</v>
      </c>
      <c r="J29" s="50">
        <v>188</v>
      </c>
      <c r="K29" s="50">
        <v>211</v>
      </c>
      <c r="L29" s="50">
        <v>186</v>
      </c>
      <c r="M29" s="50">
        <v>202</v>
      </c>
      <c r="N29" s="50">
        <v>180</v>
      </c>
      <c r="O29" s="50">
        <v>168</v>
      </c>
      <c r="P29" s="30">
        <f t="shared" si="0"/>
        <v>1742</v>
      </c>
      <c r="Q29" s="30">
        <f t="shared" si="1"/>
        <v>9</v>
      </c>
      <c r="R29" s="30">
        <f t="shared" si="2"/>
        <v>193.55555555555554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1286</v>
      </c>
      <c r="EC29" s="13" t="s">
        <v>1287</v>
      </c>
      <c r="ED29" s="13" t="s">
        <v>1288</v>
      </c>
      <c r="EE29" s="13" t="s">
        <v>1289</v>
      </c>
      <c r="EF29" s="13" t="s">
        <v>1247</v>
      </c>
      <c r="EG29" s="13" t="s">
        <v>1469</v>
      </c>
      <c r="EH29" s="13" t="s">
        <v>1470</v>
      </c>
      <c r="EI29" s="13" t="s">
        <v>1471</v>
      </c>
      <c r="EJ29" s="13" t="s">
        <v>1472</v>
      </c>
      <c r="EK29" s="13" t="s">
        <v>1266</v>
      </c>
    </row>
    <row r="30" spans="1:141" s="1" customFormat="1" ht="13.9" customHeight="1">
      <c r="A30" s="24">
        <v>18</v>
      </c>
      <c r="B30" s="1" t="s">
        <v>487</v>
      </c>
      <c r="C30" s="22" t="s">
        <v>486</v>
      </c>
      <c r="E30" s="1" t="s">
        <v>1545</v>
      </c>
      <c r="F30" s="1" t="s">
        <v>8</v>
      </c>
      <c r="G30" s="50">
        <v>201</v>
      </c>
      <c r="H30" s="50">
        <v>149</v>
      </c>
      <c r="I30" s="50">
        <v>180</v>
      </c>
      <c r="J30" s="50">
        <v>192</v>
      </c>
      <c r="K30" s="50">
        <v>170</v>
      </c>
      <c r="L30" s="50">
        <v>190</v>
      </c>
      <c r="M30" s="50">
        <v>196</v>
      </c>
      <c r="N30" s="50">
        <v>187</v>
      </c>
      <c r="O30" s="50">
        <v>277</v>
      </c>
      <c r="P30" s="30">
        <f t="shared" si="0"/>
        <v>1742</v>
      </c>
      <c r="Q30" s="30">
        <f t="shared" si="1"/>
        <v>9</v>
      </c>
      <c r="R30" s="30">
        <f t="shared" si="2"/>
        <v>193.55555555555554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1294</v>
      </c>
      <c r="EC30" s="13" t="s">
        <v>1295</v>
      </c>
      <c r="ED30" s="13" t="s">
        <v>1296</v>
      </c>
      <c r="EE30" s="13" t="s">
        <v>1297</v>
      </c>
      <c r="EF30" s="13" t="s">
        <v>1247</v>
      </c>
      <c r="EG30" s="13" t="s">
        <v>1473</v>
      </c>
      <c r="EH30" s="13" t="s">
        <v>1474</v>
      </c>
      <c r="EI30" s="13" t="s">
        <v>1475</v>
      </c>
      <c r="EJ30" s="13" t="s">
        <v>1476</v>
      </c>
      <c r="EK30" s="13" t="s">
        <v>1266</v>
      </c>
    </row>
    <row r="31" spans="1:141" s="1" customFormat="1" ht="13.9" customHeight="1">
      <c r="A31" s="24">
        <v>19</v>
      </c>
      <c r="B31" s="1" t="s">
        <v>676</v>
      </c>
      <c r="C31" s="22" t="s">
        <v>675</v>
      </c>
      <c r="E31" s="1" t="s">
        <v>1550</v>
      </c>
      <c r="F31" s="1" t="s">
        <v>8</v>
      </c>
      <c r="G31" s="50">
        <v>207</v>
      </c>
      <c r="H31" s="50">
        <v>180</v>
      </c>
      <c r="I31" s="50">
        <v>203</v>
      </c>
      <c r="J31" s="50">
        <v>188</v>
      </c>
      <c r="K31" s="50">
        <v>207</v>
      </c>
      <c r="L31" s="50">
        <v>151</v>
      </c>
      <c r="M31" s="50">
        <v>218</v>
      </c>
      <c r="N31" s="50">
        <v>167</v>
      </c>
      <c r="O31" s="50">
        <v>218</v>
      </c>
      <c r="P31" s="30">
        <f t="shared" si="0"/>
        <v>1739</v>
      </c>
      <c r="Q31" s="30">
        <f t="shared" si="1"/>
        <v>9</v>
      </c>
      <c r="R31" s="30">
        <f t="shared" si="2"/>
        <v>193.22222222222223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1302</v>
      </c>
      <c r="EC31" s="13" t="s">
        <v>1303</v>
      </c>
      <c r="ED31" s="13" t="s">
        <v>1304</v>
      </c>
      <c r="EE31" s="13" t="s">
        <v>1305</v>
      </c>
      <c r="EF31" s="13" t="s">
        <v>1247</v>
      </c>
      <c r="EG31" s="13" t="s">
        <v>1477</v>
      </c>
      <c r="EH31" s="13" t="s">
        <v>1478</v>
      </c>
      <c r="EI31" s="13" t="s">
        <v>1479</v>
      </c>
      <c r="EJ31" s="13" t="s">
        <v>1480</v>
      </c>
      <c r="EK31" s="13" t="s">
        <v>1266</v>
      </c>
    </row>
    <row r="32" spans="1:141" s="1" customFormat="1" ht="13.9" customHeight="1">
      <c r="A32" s="24">
        <v>20</v>
      </c>
      <c r="B32" s="1" t="s">
        <v>483</v>
      </c>
      <c r="C32" s="22" t="s">
        <v>482</v>
      </c>
      <c r="E32" s="1" t="s">
        <v>1545</v>
      </c>
      <c r="F32" s="1" t="s">
        <v>8</v>
      </c>
      <c r="G32" s="50">
        <v>226</v>
      </c>
      <c r="H32" s="50">
        <v>178</v>
      </c>
      <c r="I32" s="50">
        <v>190</v>
      </c>
      <c r="J32" s="50">
        <v>201</v>
      </c>
      <c r="K32" s="50">
        <v>172</v>
      </c>
      <c r="L32" s="50">
        <v>184</v>
      </c>
      <c r="M32" s="50">
        <v>182</v>
      </c>
      <c r="N32" s="50">
        <v>200</v>
      </c>
      <c r="O32" s="50">
        <v>202</v>
      </c>
      <c r="P32" s="30">
        <f t="shared" si="0"/>
        <v>1735</v>
      </c>
      <c r="Q32" s="30">
        <f t="shared" si="1"/>
        <v>9</v>
      </c>
      <c r="R32" s="30">
        <f t="shared" si="2"/>
        <v>192.77777777777777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1310</v>
      </c>
      <c r="EC32" s="13" t="s">
        <v>1311</v>
      </c>
      <c r="ED32" s="13" t="s">
        <v>1312</v>
      </c>
      <c r="EE32" s="13" t="s">
        <v>1313</v>
      </c>
      <c r="EF32" s="13" t="s">
        <v>1247</v>
      </c>
      <c r="EG32" s="13" t="s">
        <v>1481</v>
      </c>
      <c r="EH32" s="13" t="s">
        <v>1482</v>
      </c>
      <c r="EI32" s="13" t="s">
        <v>1483</v>
      </c>
      <c r="EJ32" s="13" t="s">
        <v>1484</v>
      </c>
      <c r="EK32" s="13" t="s">
        <v>1266</v>
      </c>
    </row>
    <row r="33" spans="1:141" s="1" customFormat="1" ht="13.9" customHeight="1">
      <c r="A33" s="24">
        <v>21</v>
      </c>
      <c r="B33" s="1" t="s">
        <v>336</v>
      </c>
      <c r="C33" s="22" t="s">
        <v>335</v>
      </c>
      <c r="E33" s="1" t="s">
        <v>1541</v>
      </c>
      <c r="F33" s="1" t="s">
        <v>8</v>
      </c>
      <c r="G33" s="50">
        <v>192</v>
      </c>
      <c r="H33" s="50">
        <v>151</v>
      </c>
      <c r="I33" s="50">
        <v>213</v>
      </c>
      <c r="J33" s="50">
        <v>202</v>
      </c>
      <c r="K33" s="50">
        <v>202</v>
      </c>
      <c r="L33" s="50">
        <v>207</v>
      </c>
      <c r="M33" s="50">
        <v>184</v>
      </c>
      <c r="N33" s="50">
        <v>206</v>
      </c>
      <c r="O33" s="50">
        <v>174</v>
      </c>
      <c r="P33" s="30">
        <f t="shared" si="0"/>
        <v>1731</v>
      </c>
      <c r="Q33" s="30">
        <f t="shared" si="1"/>
        <v>9</v>
      </c>
      <c r="R33" s="30">
        <f t="shared" si="2"/>
        <v>192.33333333333334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1318</v>
      </c>
      <c r="EC33" s="13" t="s">
        <v>1319</v>
      </c>
      <c r="ED33" s="13" t="s">
        <v>1320</v>
      </c>
      <c r="EE33" s="13" t="s">
        <v>1321</v>
      </c>
      <c r="EF33" s="13" t="s">
        <v>1247</v>
      </c>
      <c r="EG33" s="13" t="s">
        <v>1485</v>
      </c>
      <c r="EH33" s="13" t="s">
        <v>1486</v>
      </c>
      <c r="EI33" s="13" t="s">
        <v>1487</v>
      </c>
      <c r="EJ33" s="13" t="s">
        <v>1488</v>
      </c>
      <c r="EK33" s="13" t="s">
        <v>1266</v>
      </c>
    </row>
    <row r="34" spans="1:141" s="1" customFormat="1" ht="13.9" customHeight="1">
      <c r="A34" s="24">
        <v>22</v>
      </c>
      <c r="B34" s="1" t="s">
        <v>115</v>
      </c>
      <c r="C34" s="22" t="s">
        <v>114</v>
      </c>
      <c r="E34" s="1" t="s">
        <v>1534</v>
      </c>
      <c r="F34" s="1" t="s">
        <v>8</v>
      </c>
      <c r="G34" s="50">
        <v>198</v>
      </c>
      <c r="H34" s="50">
        <v>205</v>
      </c>
      <c r="I34" s="50">
        <v>198</v>
      </c>
      <c r="J34" s="50">
        <v>161</v>
      </c>
      <c r="K34" s="50">
        <v>224</v>
      </c>
      <c r="L34" s="50">
        <v>192</v>
      </c>
      <c r="M34" s="50">
        <v>193</v>
      </c>
      <c r="N34" s="50">
        <v>177</v>
      </c>
      <c r="O34" s="50">
        <v>178</v>
      </c>
      <c r="P34" s="30">
        <f t="shared" si="0"/>
        <v>1726</v>
      </c>
      <c r="Q34" s="30">
        <f t="shared" si="1"/>
        <v>9</v>
      </c>
      <c r="R34" s="30">
        <f t="shared" si="2"/>
        <v>191.77777777777777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1323</v>
      </c>
      <c r="EC34" s="13" t="s">
        <v>1324</v>
      </c>
      <c r="ED34" s="13" t="s">
        <v>1325</v>
      </c>
      <c r="EE34" s="13" t="s">
        <v>1326</v>
      </c>
      <c r="EF34" s="13" t="s">
        <v>1247</v>
      </c>
      <c r="EG34" s="13" t="s">
        <v>1489</v>
      </c>
      <c r="EH34" s="13" t="s">
        <v>1490</v>
      </c>
      <c r="EI34" s="13" t="s">
        <v>1491</v>
      </c>
      <c r="EJ34" s="13" t="s">
        <v>1492</v>
      </c>
      <c r="EK34" s="13" t="s">
        <v>1266</v>
      </c>
    </row>
    <row r="35" spans="1:141" s="1" customFormat="1" ht="13.9" customHeight="1">
      <c r="A35" s="24">
        <v>23</v>
      </c>
      <c r="B35" s="1" t="s">
        <v>595</v>
      </c>
      <c r="C35" s="22" t="s">
        <v>594</v>
      </c>
      <c r="E35" s="65" t="s">
        <v>1564</v>
      </c>
      <c r="F35" s="65" t="s">
        <v>8</v>
      </c>
      <c r="G35" s="24">
        <v>236</v>
      </c>
      <c r="H35" s="24">
        <v>152</v>
      </c>
      <c r="I35" s="24">
        <v>219</v>
      </c>
      <c r="J35" s="24">
        <v>203</v>
      </c>
      <c r="K35" s="24">
        <v>144</v>
      </c>
      <c r="L35" s="24">
        <v>213</v>
      </c>
      <c r="M35" s="24">
        <v>194</v>
      </c>
      <c r="N35" s="24">
        <v>169</v>
      </c>
      <c r="O35" s="24">
        <v>191</v>
      </c>
      <c r="P35" s="19">
        <f t="shared" si="0"/>
        <v>1721</v>
      </c>
      <c r="Q35" s="19">
        <f t="shared" si="1"/>
        <v>9</v>
      </c>
      <c r="R35" s="19">
        <f t="shared" si="2"/>
        <v>191.22222222222223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  <c r="EB35" s="13" t="s">
        <v>1331</v>
      </c>
      <c r="EC35" s="13" t="s">
        <v>1332</v>
      </c>
      <c r="ED35" s="13" t="s">
        <v>1333</v>
      </c>
      <c r="EE35" s="13" t="s">
        <v>1334</v>
      </c>
      <c r="EF35" s="13" t="s">
        <v>1247</v>
      </c>
      <c r="EG35" s="13" t="s">
        <v>1493</v>
      </c>
      <c r="EH35" s="13" t="s">
        <v>1494</v>
      </c>
      <c r="EI35" s="13" t="s">
        <v>1495</v>
      </c>
      <c r="EJ35" s="13" t="s">
        <v>1496</v>
      </c>
      <c r="EK35" s="13" t="s">
        <v>1266</v>
      </c>
    </row>
    <row r="36" spans="1:141" s="1" customFormat="1" ht="13.9" customHeight="1">
      <c r="A36" s="24">
        <v>24</v>
      </c>
      <c r="B36" s="1" t="s">
        <v>720</v>
      </c>
      <c r="C36" s="22" t="s">
        <v>719</v>
      </c>
      <c r="E36" s="1" t="s">
        <v>1552</v>
      </c>
      <c r="F36" s="1" t="s">
        <v>8</v>
      </c>
      <c r="G36" s="50">
        <v>187</v>
      </c>
      <c r="H36" s="50">
        <v>255</v>
      </c>
      <c r="I36" s="50">
        <v>168</v>
      </c>
      <c r="J36" s="50">
        <v>157</v>
      </c>
      <c r="K36" s="50">
        <v>213</v>
      </c>
      <c r="L36" s="50">
        <v>185</v>
      </c>
      <c r="M36" s="50">
        <v>148</v>
      </c>
      <c r="N36" s="50">
        <v>201</v>
      </c>
      <c r="O36" s="50">
        <v>199</v>
      </c>
      <c r="P36" s="30">
        <f t="shared" si="0"/>
        <v>1713</v>
      </c>
      <c r="Q36" s="30">
        <f t="shared" si="1"/>
        <v>9</v>
      </c>
      <c r="R36" s="30">
        <f t="shared" si="2"/>
        <v>190.33333333333334</v>
      </c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  <c r="EB36" s="13" t="s">
        <v>1340</v>
      </c>
      <c r="EC36" s="13" t="s">
        <v>1341</v>
      </c>
      <c r="ED36" s="13" t="s">
        <v>1342</v>
      </c>
      <c r="EE36" s="13" t="s">
        <v>1343</v>
      </c>
      <c r="EF36" s="13" t="s">
        <v>1247</v>
      </c>
      <c r="EG36" s="13" t="s">
        <v>1497</v>
      </c>
      <c r="EH36" s="13" t="s">
        <v>1498</v>
      </c>
      <c r="EI36" s="13" t="s">
        <v>1499</v>
      </c>
      <c r="EJ36" s="13" t="s">
        <v>1500</v>
      </c>
      <c r="EK36" s="13" t="s">
        <v>1266</v>
      </c>
    </row>
    <row r="37" spans="1:141" s="1" customFormat="1" ht="13.9" customHeight="1">
      <c r="A37" s="24">
        <v>25</v>
      </c>
      <c r="B37" s="1" t="s">
        <v>269</v>
      </c>
      <c r="C37" s="22" t="s">
        <v>268</v>
      </c>
      <c r="E37" s="1" t="s">
        <v>1538</v>
      </c>
      <c r="F37" s="1" t="s">
        <v>8</v>
      </c>
      <c r="G37" s="50">
        <v>181</v>
      </c>
      <c r="H37" s="50">
        <v>226</v>
      </c>
      <c r="I37" s="50">
        <v>223</v>
      </c>
      <c r="J37" s="50">
        <v>178</v>
      </c>
      <c r="K37" s="50">
        <v>175</v>
      </c>
      <c r="L37" s="50">
        <v>163</v>
      </c>
      <c r="M37" s="50">
        <v>163</v>
      </c>
      <c r="N37" s="50">
        <v>191</v>
      </c>
      <c r="O37" s="50">
        <v>209</v>
      </c>
      <c r="P37" s="30">
        <f t="shared" si="0"/>
        <v>1709</v>
      </c>
      <c r="Q37" s="30">
        <f t="shared" si="1"/>
        <v>9</v>
      </c>
      <c r="R37" s="30">
        <f t="shared" si="2"/>
        <v>189.88888888888889</v>
      </c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  <c r="EB37" s="13" t="s">
        <v>1348</v>
      </c>
      <c r="EC37" s="13" t="s">
        <v>1349</v>
      </c>
      <c r="ED37" s="13" t="s">
        <v>1350</v>
      </c>
      <c r="EE37" s="13" t="s">
        <v>1351</v>
      </c>
      <c r="EF37" s="13" t="s">
        <v>1247</v>
      </c>
      <c r="EG37" s="13" t="s">
        <v>1501</v>
      </c>
      <c r="EH37" s="13" t="s">
        <v>1502</v>
      </c>
      <c r="EI37" s="13" t="s">
        <v>1503</v>
      </c>
      <c r="EJ37" s="13" t="s">
        <v>1504</v>
      </c>
      <c r="EK37" s="13" t="s">
        <v>1266</v>
      </c>
    </row>
    <row r="38" spans="1:141" s="1" customFormat="1" ht="13.9" customHeight="1">
      <c r="A38" s="24">
        <v>26</v>
      </c>
      <c r="B38" s="1" t="s">
        <v>281</v>
      </c>
      <c r="C38" s="22" t="s">
        <v>280</v>
      </c>
      <c r="E38" s="1" t="s">
        <v>1538</v>
      </c>
      <c r="F38" s="1" t="s">
        <v>8</v>
      </c>
      <c r="G38" s="50">
        <v>207</v>
      </c>
      <c r="H38" s="50">
        <v>194</v>
      </c>
      <c r="I38" s="50">
        <v>204</v>
      </c>
      <c r="J38" s="50">
        <v>166</v>
      </c>
      <c r="K38" s="50">
        <v>201</v>
      </c>
      <c r="L38" s="50">
        <v>183</v>
      </c>
      <c r="M38" s="50">
        <v>203</v>
      </c>
      <c r="N38" s="50">
        <v>181</v>
      </c>
      <c r="O38" s="50">
        <v>170</v>
      </c>
      <c r="P38" s="30">
        <f t="shared" si="0"/>
        <v>1709</v>
      </c>
      <c r="Q38" s="30">
        <f t="shared" si="1"/>
        <v>9</v>
      </c>
      <c r="R38" s="30">
        <f t="shared" si="2"/>
        <v>189.88888888888889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  <c r="EB38" s="13" t="s">
        <v>1356</v>
      </c>
      <c r="EC38" s="13" t="s">
        <v>1357</v>
      </c>
      <c r="ED38" s="13" t="s">
        <v>1358</v>
      </c>
      <c r="EE38" s="13" t="s">
        <v>1359</v>
      </c>
      <c r="EF38" s="13" t="s">
        <v>1247</v>
      </c>
      <c r="EG38" s="13" t="s">
        <v>1505</v>
      </c>
      <c r="EH38" s="13" t="s">
        <v>1506</v>
      </c>
      <c r="EI38" s="13" t="s">
        <v>1507</v>
      </c>
      <c r="EJ38" s="13" t="s">
        <v>1508</v>
      </c>
      <c r="EK38" s="13" t="s">
        <v>1266</v>
      </c>
    </row>
    <row r="39" spans="1:141" s="1" customFormat="1" ht="13.9" customHeight="1">
      <c r="A39" s="24">
        <v>27</v>
      </c>
      <c r="B39" s="1" t="s">
        <v>402</v>
      </c>
      <c r="C39" s="22" t="s">
        <v>401</v>
      </c>
      <c r="E39" s="1" t="s">
        <v>1562</v>
      </c>
      <c r="F39" s="1" t="s">
        <v>8</v>
      </c>
      <c r="G39" s="50">
        <v>167</v>
      </c>
      <c r="H39" s="50">
        <v>201</v>
      </c>
      <c r="I39" s="50">
        <v>189</v>
      </c>
      <c r="J39" s="50">
        <v>190</v>
      </c>
      <c r="K39" s="50">
        <v>155</v>
      </c>
      <c r="L39" s="50">
        <v>188</v>
      </c>
      <c r="M39" s="50">
        <v>232</v>
      </c>
      <c r="N39" s="50">
        <v>208</v>
      </c>
      <c r="O39" s="50">
        <v>178</v>
      </c>
      <c r="P39" s="30">
        <f t="shared" si="0"/>
        <v>1708</v>
      </c>
      <c r="Q39" s="30">
        <f t="shared" si="1"/>
        <v>9</v>
      </c>
      <c r="R39" s="30">
        <f t="shared" si="2"/>
        <v>189.77777777777777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141" s="1" customFormat="1" ht="13.9" customHeight="1">
      <c r="A40" s="24">
        <v>28</v>
      </c>
      <c r="B40" s="1" t="s">
        <v>50</v>
      </c>
      <c r="C40" s="22" t="s">
        <v>49</v>
      </c>
      <c r="E40" s="65" t="s">
        <v>1530</v>
      </c>
      <c r="F40" s="65" t="s">
        <v>8</v>
      </c>
      <c r="G40" s="24">
        <v>166</v>
      </c>
      <c r="H40" s="24">
        <v>176</v>
      </c>
      <c r="I40" s="24">
        <v>138</v>
      </c>
      <c r="J40" s="24">
        <v>214</v>
      </c>
      <c r="K40" s="24">
        <v>236</v>
      </c>
      <c r="L40" s="24">
        <v>224</v>
      </c>
      <c r="M40" s="24">
        <v>138</v>
      </c>
      <c r="N40" s="24">
        <v>222</v>
      </c>
      <c r="O40" s="24">
        <v>193</v>
      </c>
      <c r="P40" s="19">
        <f t="shared" si="0"/>
        <v>1707</v>
      </c>
      <c r="Q40" s="19">
        <f t="shared" si="1"/>
        <v>9</v>
      </c>
      <c r="R40" s="19">
        <f t="shared" si="2"/>
        <v>189.66666666666666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141" s="1" customFormat="1" ht="13.9" customHeight="1">
      <c r="A41" s="24">
        <v>29</v>
      </c>
      <c r="B41" s="1" t="s">
        <v>470</v>
      </c>
      <c r="C41" s="22" t="s">
        <v>469</v>
      </c>
      <c r="E41" s="1" t="s">
        <v>1544</v>
      </c>
      <c r="F41" s="1" t="s">
        <v>8</v>
      </c>
      <c r="G41" s="50">
        <v>175</v>
      </c>
      <c r="H41" s="50">
        <v>223</v>
      </c>
      <c r="I41" s="50">
        <v>200</v>
      </c>
      <c r="J41" s="50">
        <v>194</v>
      </c>
      <c r="K41" s="50">
        <v>178</v>
      </c>
      <c r="L41" s="50">
        <v>210</v>
      </c>
      <c r="M41" s="50">
        <v>187</v>
      </c>
      <c r="N41" s="50">
        <v>162</v>
      </c>
      <c r="O41" s="50">
        <v>177</v>
      </c>
      <c r="P41" s="30">
        <f t="shared" si="0"/>
        <v>1706</v>
      </c>
      <c r="Q41" s="30">
        <f t="shared" si="1"/>
        <v>9</v>
      </c>
      <c r="R41" s="30">
        <f t="shared" si="2"/>
        <v>189.55555555555554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141" s="1" customFormat="1" ht="13.9" customHeight="1">
      <c r="A42" s="24">
        <v>30</v>
      </c>
      <c r="B42" s="1" t="s">
        <v>601</v>
      </c>
      <c r="C42" s="22" t="s">
        <v>600</v>
      </c>
      <c r="E42" s="1" t="s">
        <v>1564</v>
      </c>
      <c r="F42" s="1" t="s">
        <v>8</v>
      </c>
      <c r="G42" s="50">
        <v>248</v>
      </c>
      <c r="H42" s="50">
        <v>128</v>
      </c>
      <c r="I42" s="50">
        <v>180</v>
      </c>
      <c r="J42" s="50">
        <v>159</v>
      </c>
      <c r="K42" s="50">
        <v>194</v>
      </c>
      <c r="L42" s="50">
        <v>175</v>
      </c>
      <c r="M42" s="50">
        <v>170</v>
      </c>
      <c r="N42" s="50">
        <v>203</v>
      </c>
      <c r="O42" s="50">
        <v>247</v>
      </c>
      <c r="P42" s="30">
        <f t="shared" si="0"/>
        <v>1704</v>
      </c>
      <c r="Q42" s="30">
        <f t="shared" si="1"/>
        <v>9</v>
      </c>
      <c r="R42" s="30">
        <f t="shared" si="2"/>
        <v>189.33333333333334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141" s="1" customFormat="1" ht="13.9" customHeight="1">
      <c r="A43" s="24">
        <v>31</v>
      </c>
      <c r="B43" s="1" t="s">
        <v>706</v>
      </c>
      <c r="C43" s="22" t="s">
        <v>705</v>
      </c>
      <c r="E43" s="1" t="s">
        <v>1552</v>
      </c>
      <c r="F43" s="1" t="s">
        <v>8</v>
      </c>
      <c r="G43" s="50">
        <v>191</v>
      </c>
      <c r="H43" s="50">
        <v>200</v>
      </c>
      <c r="I43" s="50">
        <v>242</v>
      </c>
      <c r="J43" s="50">
        <v>195</v>
      </c>
      <c r="K43" s="50">
        <v>179</v>
      </c>
      <c r="L43" s="50">
        <v>170</v>
      </c>
      <c r="M43" s="50">
        <v>158</v>
      </c>
      <c r="N43" s="50">
        <v>188</v>
      </c>
      <c r="O43" s="50">
        <v>180</v>
      </c>
      <c r="P43" s="30">
        <f t="shared" si="0"/>
        <v>1703</v>
      </c>
      <c r="Q43" s="30">
        <f t="shared" si="1"/>
        <v>9</v>
      </c>
      <c r="R43" s="30">
        <f t="shared" si="2"/>
        <v>189.22222222222223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141" s="1" customFormat="1" ht="13.9" customHeight="1">
      <c r="A44" s="24">
        <v>32</v>
      </c>
      <c r="B44" s="1" t="s">
        <v>557</v>
      </c>
      <c r="C44" s="22" t="s">
        <v>556</v>
      </c>
      <c r="E44" s="1" t="s">
        <v>1547</v>
      </c>
      <c r="F44" s="1" t="s">
        <v>8</v>
      </c>
      <c r="G44" s="50">
        <v>211</v>
      </c>
      <c r="H44" s="50">
        <v>198</v>
      </c>
      <c r="I44" s="50">
        <v>232</v>
      </c>
      <c r="J44" s="50">
        <v>171</v>
      </c>
      <c r="K44" s="50">
        <v>0</v>
      </c>
      <c r="L44" s="50">
        <v>268</v>
      </c>
      <c r="M44" s="50">
        <v>215</v>
      </c>
      <c r="N44" s="50">
        <v>198</v>
      </c>
      <c r="O44" s="50">
        <v>209</v>
      </c>
      <c r="P44" s="30">
        <f t="shared" si="0"/>
        <v>1702</v>
      </c>
      <c r="Q44" s="30">
        <f t="shared" si="1"/>
        <v>8</v>
      </c>
      <c r="R44" s="30">
        <f t="shared" si="2"/>
        <v>212.75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" customHeight="1">
      <c r="A45" s="24">
        <v>33</v>
      </c>
      <c r="B45" s="1" t="s">
        <v>406</v>
      </c>
      <c r="C45" s="22" t="s">
        <v>405</v>
      </c>
      <c r="E45" s="65" t="s">
        <v>1543</v>
      </c>
      <c r="F45" s="65" t="s">
        <v>8</v>
      </c>
      <c r="G45" s="24">
        <v>184</v>
      </c>
      <c r="H45" s="24">
        <v>156</v>
      </c>
      <c r="I45" s="24">
        <v>204</v>
      </c>
      <c r="J45" s="24">
        <v>191</v>
      </c>
      <c r="K45" s="24">
        <v>208</v>
      </c>
      <c r="L45" s="24">
        <v>172</v>
      </c>
      <c r="M45" s="24">
        <v>225</v>
      </c>
      <c r="N45" s="24">
        <v>173</v>
      </c>
      <c r="O45" s="24">
        <v>184</v>
      </c>
      <c r="P45" s="19">
        <f t="shared" si="0"/>
        <v>1697</v>
      </c>
      <c r="Q45" s="19">
        <f t="shared" si="1"/>
        <v>9</v>
      </c>
      <c r="R45" s="19">
        <f t="shared" si="2"/>
        <v>188.55555555555554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" customHeight="1">
      <c r="A46" s="24">
        <v>34</v>
      </c>
      <c r="B46" s="1" t="s">
        <v>565</v>
      </c>
      <c r="C46" s="22" t="s">
        <v>564</v>
      </c>
      <c r="E46" s="1" t="s">
        <v>1564</v>
      </c>
      <c r="F46" s="1" t="s">
        <v>8</v>
      </c>
      <c r="G46" s="50">
        <v>201</v>
      </c>
      <c r="H46" s="50">
        <v>180</v>
      </c>
      <c r="I46" s="50">
        <v>235</v>
      </c>
      <c r="J46" s="50">
        <v>179</v>
      </c>
      <c r="K46" s="50">
        <v>215</v>
      </c>
      <c r="L46" s="50">
        <v>175</v>
      </c>
      <c r="M46" s="50">
        <v>189</v>
      </c>
      <c r="N46" s="50">
        <v>148</v>
      </c>
      <c r="O46" s="50">
        <v>170</v>
      </c>
      <c r="P46" s="30">
        <f t="shared" si="0"/>
        <v>1692</v>
      </c>
      <c r="Q46" s="30">
        <f t="shared" si="1"/>
        <v>9</v>
      </c>
      <c r="R46" s="30">
        <f t="shared" si="2"/>
        <v>188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" customHeight="1">
      <c r="A47" s="24">
        <v>35</v>
      </c>
      <c r="B47" s="1" t="s">
        <v>69</v>
      </c>
      <c r="C47" s="22" t="s">
        <v>68</v>
      </c>
      <c r="E47" s="1" t="s">
        <v>1532</v>
      </c>
      <c r="F47" s="1" t="s">
        <v>8</v>
      </c>
      <c r="G47" s="50">
        <v>180</v>
      </c>
      <c r="H47" s="50">
        <v>188</v>
      </c>
      <c r="I47" s="50">
        <v>200</v>
      </c>
      <c r="J47" s="50">
        <v>146</v>
      </c>
      <c r="K47" s="50">
        <v>213</v>
      </c>
      <c r="L47" s="50">
        <v>204</v>
      </c>
      <c r="M47" s="50">
        <v>201</v>
      </c>
      <c r="N47" s="50">
        <v>200</v>
      </c>
      <c r="O47" s="50">
        <v>158</v>
      </c>
      <c r="P47" s="30">
        <f t="shared" si="0"/>
        <v>1690</v>
      </c>
      <c r="Q47" s="30">
        <f t="shared" si="1"/>
        <v>9</v>
      </c>
      <c r="R47" s="30">
        <f t="shared" si="2"/>
        <v>187.77777777777777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" customHeight="1">
      <c r="A48" s="24">
        <v>36</v>
      </c>
      <c r="B48" s="1" t="s">
        <v>65</v>
      </c>
      <c r="C48" s="22" t="s">
        <v>64</v>
      </c>
      <c r="E48" s="1" t="s">
        <v>1532</v>
      </c>
      <c r="F48" s="1" t="s">
        <v>8</v>
      </c>
      <c r="G48" s="50">
        <v>188</v>
      </c>
      <c r="H48" s="50">
        <v>176</v>
      </c>
      <c r="I48" s="50">
        <v>182</v>
      </c>
      <c r="J48" s="50">
        <v>173</v>
      </c>
      <c r="K48" s="50">
        <v>238</v>
      </c>
      <c r="L48" s="50">
        <v>197</v>
      </c>
      <c r="M48" s="50">
        <v>164</v>
      </c>
      <c r="N48" s="50">
        <v>192</v>
      </c>
      <c r="O48" s="50">
        <v>178</v>
      </c>
      <c r="P48" s="30">
        <f t="shared" si="0"/>
        <v>1688</v>
      </c>
      <c r="Q48" s="30">
        <f t="shared" si="1"/>
        <v>9</v>
      </c>
      <c r="R48" s="30">
        <f t="shared" si="2"/>
        <v>187.55555555555554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583</v>
      </c>
      <c r="C49" s="22" t="s">
        <v>582</v>
      </c>
      <c r="E49" s="1" t="s">
        <v>1565</v>
      </c>
      <c r="F49" s="1" t="s">
        <v>8</v>
      </c>
      <c r="G49" s="50">
        <v>183</v>
      </c>
      <c r="H49" s="50">
        <v>190</v>
      </c>
      <c r="I49" s="50">
        <v>221</v>
      </c>
      <c r="J49" s="50">
        <v>153</v>
      </c>
      <c r="K49" s="50">
        <v>194</v>
      </c>
      <c r="L49" s="50">
        <v>194</v>
      </c>
      <c r="M49" s="50">
        <v>196</v>
      </c>
      <c r="N49" s="50">
        <v>168</v>
      </c>
      <c r="O49" s="50">
        <v>182</v>
      </c>
      <c r="P49" s="30">
        <f t="shared" si="0"/>
        <v>1681</v>
      </c>
      <c r="Q49" s="30">
        <f t="shared" si="1"/>
        <v>9</v>
      </c>
      <c r="R49" s="30">
        <f t="shared" si="2"/>
        <v>186.77777777777777</v>
      </c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377</v>
      </c>
      <c r="C50" s="22" t="s">
        <v>376</v>
      </c>
      <c r="E50" s="1" t="s">
        <v>1542</v>
      </c>
      <c r="F50" s="1" t="s">
        <v>8</v>
      </c>
      <c r="G50" s="50">
        <v>195</v>
      </c>
      <c r="H50" s="50">
        <v>220</v>
      </c>
      <c r="I50" s="50">
        <v>211</v>
      </c>
      <c r="J50" s="50">
        <v>192</v>
      </c>
      <c r="K50" s="50">
        <v>169</v>
      </c>
      <c r="L50" s="50">
        <v>191</v>
      </c>
      <c r="M50" s="50">
        <v>189</v>
      </c>
      <c r="N50" s="50">
        <v>139</v>
      </c>
      <c r="O50" s="50">
        <v>171</v>
      </c>
      <c r="P50" s="30">
        <f t="shared" si="0"/>
        <v>1677</v>
      </c>
      <c r="Q50" s="30">
        <f t="shared" si="1"/>
        <v>9</v>
      </c>
      <c r="R50" s="30">
        <f t="shared" si="2"/>
        <v>186.33333333333334</v>
      </c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224</v>
      </c>
      <c r="C51" s="22" t="s">
        <v>223</v>
      </c>
      <c r="E51" s="1" t="s">
        <v>1558</v>
      </c>
      <c r="F51" s="1" t="s">
        <v>8</v>
      </c>
      <c r="G51" s="50">
        <v>244</v>
      </c>
      <c r="H51" s="50">
        <v>151</v>
      </c>
      <c r="I51" s="50">
        <v>188</v>
      </c>
      <c r="J51" s="50">
        <v>186</v>
      </c>
      <c r="K51" s="50">
        <v>154</v>
      </c>
      <c r="L51" s="50">
        <v>148</v>
      </c>
      <c r="M51" s="50">
        <v>221</v>
      </c>
      <c r="N51" s="50">
        <v>175</v>
      </c>
      <c r="O51" s="50">
        <v>202</v>
      </c>
      <c r="P51" s="30">
        <f t="shared" si="0"/>
        <v>1669</v>
      </c>
      <c r="Q51" s="30">
        <f t="shared" si="1"/>
        <v>9</v>
      </c>
      <c r="R51" s="30">
        <f t="shared" si="2"/>
        <v>185.44444444444446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246</v>
      </c>
      <c r="C52" s="22" t="s">
        <v>245</v>
      </c>
      <c r="E52" s="1" t="s">
        <v>1557</v>
      </c>
      <c r="F52" s="1" t="s">
        <v>8</v>
      </c>
      <c r="G52" s="50">
        <v>209</v>
      </c>
      <c r="H52" s="50">
        <v>155</v>
      </c>
      <c r="I52" s="50">
        <v>174</v>
      </c>
      <c r="J52" s="50">
        <v>216</v>
      </c>
      <c r="K52" s="50">
        <v>174</v>
      </c>
      <c r="L52" s="50">
        <v>182</v>
      </c>
      <c r="M52" s="50">
        <v>181</v>
      </c>
      <c r="N52" s="50">
        <v>160</v>
      </c>
      <c r="O52" s="50">
        <v>212</v>
      </c>
      <c r="P52" s="30">
        <f t="shared" si="0"/>
        <v>1663</v>
      </c>
      <c r="Q52" s="30">
        <f t="shared" si="1"/>
        <v>9</v>
      </c>
      <c r="R52" s="30">
        <f t="shared" si="2"/>
        <v>184.77777777777777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581</v>
      </c>
      <c r="C53" s="22" t="s">
        <v>580</v>
      </c>
      <c r="E53" s="1" t="s">
        <v>1565</v>
      </c>
      <c r="F53" s="1" t="s">
        <v>8</v>
      </c>
      <c r="G53" s="50">
        <v>185</v>
      </c>
      <c r="H53" s="50">
        <v>183</v>
      </c>
      <c r="I53" s="50">
        <v>170</v>
      </c>
      <c r="J53" s="50">
        <v>188</v>
      </c>
      <c r="K53" s="50">
        <v>190</v>
      </c>
      <c r="L53" s="50">
        <v>166</v>
      </c>
      <c r="M53" s="50">
        <v>190</v>
      </c>
      <c r="N53" s="50">
        <v>194</v>
      </c>
      <c r="O53" s="50">
        <v>187</v>
      </c>
      <c r="P53" s="30">
        <f t="shared" si="0"/>
        <v>1653</v>
      </c>
      <c r="Q53" s="30">
        <f t="shared" si="1"/>
        <v>9</v>
      </c>
      <c r="R53" s="30">
        <f t="shared" si="2"/>
        <v>183.66666666666666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73</v>
      </c>
      <c r="C54" s="22" t="s">
        <v>72</v>
      </c>
      <c r="E54" s="1" t="s">
        <v>1532</v>
      </c>
      <c r="F54" s="1" t="s">
        <v>8</v>
      </c>
      <c r="G54" s="50">
        <v>157</v>
      </c>
      <c r="H54" s="50">
        <v>229</v>
      </c>
      <c r="I54" s="50">
        <v>173</v>
      </c>
      <c r="J54" s="50">
        <v>211</v>
      </c>
      <c r="K54" s="50">
        <v>201</v>
      </c>
      <c r="L54" s="50">
        <v>169</v>
      </c>
      <c r="M54" s="50">
        <v>159</v>
      </c>
      <c r="N54" s="50">
        <v>183</v>
      </c>
      <c r="O54" s="50">
        <v>167</v>
      </c>
      <c r="P54" s="30">
        <f t="shared" si="0"/>
        <v>1649</v>
      </c>
      <c r="Q54" s="30">
        <f t="shared" si="1"/>
        <v>9</v>
      </c>
      <c r="R54" s="30">
        <f t="shared" si="2"/>
        <v>183.22222222222223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514</v>
      </c>
      <c r="C55" s="22" t="s">
        <v>513</v>
      </c>
      <c r="E55" s="1" t="s">
        <v>1563</v>
      </c>
      <c r="F55" s="1" t="s">
        <v>8</v>
      </c>
      <c r="G55" s="50">
        <v>188</v>
      </c>
      <c r="H55" s="50">
        <v>220</v>
      </c>
      <c r="I55" s="50">
        <v>162</v>
      </c>
      <c r="J55" s="50">
        <v>179</v>
      </c>
      <c r="K55" s="50">
        <v>192</v>
      </c>
      <c r="L55" s="50">
        <v>162</v>
      </c>
      <c r="M55" s="50">
        <v>203</v>
      </c>
      <c r="N55" s="50">
        <v>150</v>
      </c>
      <c r="O55" s="50">
        <v>191</v>
      </c>
      <c r="P55" s="30">
        <f t="shared" si="0"/>
        <v>1647</v>
      </c>
      <c r="Q55" s="30">
        <f t="shared" si="1"/>
        <v>9</v>
      </c>
      <c r="R55" s="30">
        <f t="shared" si="2"/>
        <v>183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670</v>
      </c>
      <c r="C56" s="22" t="s">
        <v>669</v>
      </c>
      <c r="E56" s="1" t="s">
        <v>1550</v>
      </c>
      <c r="F56" s="1" t="s">
        <v>8</v>
      </c>
      <c r="G56" s="50">
        <v>170</v>
      </c>
      <c r="H56" s="50">
        <v>176</v>
      </c>
      <c r="I56" s="50">
        <v>200</v>
      </c>
      <c r="J56" s="50">
        <v>187</v>
      </c>
      <c r="K56" s="50">
        <v>181</v>
      </c>
      <c r="L56" s="50">
        <v>191</v>
      </c>
      <c r="M56" s="50">
        <v>179</v>
      </c>
      <c r="N56" s="50">
        <v>172</v>
      </c>
      <c r="O56" s="50">
        <v>185</v>
      </c>
      <c r="P56" s="30">
        <f t="shared" si="0"/>
        <v>1641</v>
      </c>
      <c r="Q56" s="30">
        <f t="shared" si="1"/>
        <v>9</v>
      </c>
      <c r="R56" s="30">
        <f t="shared" si="2"/>
        <v>182.33333333333334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161</v>
      </c>
      <c r="C57" s="22" t="s">
        <v>160</v>
      </c>
      <c r="E57" s="1" t="s">
        <v>1536</v>
      </c>
      <c r="F57" s="1" t="s">
        <v>8</v>
      </c>
      <c r="G57" s="50">
        <v>173</v>
      </c>
      <c r="H57" s="50">
        <v>183</v>
      </c>
      <c r="I57" s="50">
        <v>182</v>
      </c>
      <c r="J57" s="50">
        <v>195</v>
      </c>
      <c r="K57" s="50">
        <v>155</v>
      </c>
      <c r="L57" s="50">
        <v>196</v>
      </c>
      <c r="M57" s="50">
        <v>185</v>
      </c>
      <c r="N57" s="50">
        <v>188</v>
      </c>
      <c r="O57" s="50">
        <v>181</v>
      </c>
      <c r="P57" s="30">
        <f t="shared" si="0"/>
        <v>1638</v>
      </c>
      <c r="Q57" s="30">
        <f t="shared" si="1"/>
        <v>9</v>
      </c>
      <c r="R57" s="30">
        <f t="shared" si="2"/>
        <v>182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625</v>
      </c>
      <c r="C58" s="22" t="s">
        <v>624</v>
      </c>
      <c r="E58" s="1" t="s">
        <v>1549</v>
      </c>
      <c r="F58" s="1" t="s">
        <v>8</v>
      </c>
      <c r="G58" s="50">
        <v>171</v>
      </c>
      <c r="H58" s="50">
        <v>181</v>
      </c>
      <c r="I58" s="50">
        <v>184</v>
      </c>
      <c r="J58" s="50">
        <v>176</v>
      </c>
      <c r="K58" s="50">
        <v>142</v>
      </c>
      <c r="L58" s="50">
        <v>202</v>
      </c>
      <c r="M58" s="50">
        <v>171</v>
      </c>
      <c r="N58" s="50">
        <v>228</v>
      </c>
      <c r="O58" s="50">
        <v>175</v>
      </c>
      <c r="P58" s="30">
        <f t="shared" si="0"/>
        <v>1630</v>
      </c>
      <c r="Q58" s="30">
        <f t="shared" si="1"/>
        <v>9</v>
      </c>
      <c r="R58" s="30">
        <f t="shared" si="2"/>
        <v>181.11111111111111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408</v>
      </c>
      <c r="C59" s="22" t="s">
        <v>407</v>
      </c>
      <c r="E59" s="1" t="s">
        <v>1561</v>
      </c>
      <c r="F59" s="1" t="s">
        <v>8</v>
      </c>
      <c r="G59" s="50">
        <v>165</v>
      </c>
      <c r="H59" s="50">
        <v>185</v>
      </c>
      <c r="I59" s="50">
        <v>221</v>
      </c>
      <c r="J59" s="50">
        <v>199</v>
      </c>
      <c r="K59" s="50">
        <v>176</v>
      </c>
      <c r="L59" s="50">
        <v>150</v>
      </c>
      <c r="M59" s="50">
        <v>157</v>
      </c>
      <c r="N59" s="50">
        <v>200</v>
      </c>
      <c r="O59" s="50">
        <v>176</v>
      </c>
      <c r="P59" s="30">
        <f t="shared" si="0"/>
        <v>1629</v>
      </c>
      <c r="Q59" s="30">
        <f t="shared" si="1"/>
        <v>9</v>
      </c>
      <c r="R59" s="30">
        <f t="shared" si="2"/>
        <v>181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370</v>
      </c>
      <c r="C60" s="22" t="s">
        <v>369</v>
      </c>
      <c r="E60" s="1" t="s">
        <v>1541</v>
      </c>
      <c r="F60" s="1" t="s">
        <v>8</v>
      </c>
      <c r="G60" s="50">
        <v>161</v>
      </c>
      <c r="H60" s="50">
        <v>168</v>
      </c>
      <c r="I60" s="50">
        <v>181</v>
      </c>
      <c r="J60" s="50">
        <v>137</v>
      </c>
      <c r="K60" s="50">
        <v>139</v>
      </c>
      <c r="L60" s="50">
        <v>222</v>
      </c>
      <c r="M60" s="50">
        <v>265</v>
      </c>
      <c r="N60" s="50">
        <v>170</v>
      </c>
      <c r="O60" s="50">
        <v>184</v>
      </c>
      <c r="P60" s="30">
        <f t="shared" si="0"/>
        <v>1627</v>
      </c>
      <c r="Q60" s="30">
        <f t="shared" si="1"/>
        <v>9</v>
      </c>
      <c r="R60" s="30">
        <f t="shared" si="2"/>
        <v>180.77777777777777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390</v>
      </c>
      <c r="C61" s="22" t="s">
        <v>389</v>
      </c>
      <c r="E61" s="65" t="s">
        <v>1561</v>
      </c>
      <c r="F61" s="65" t="s">
        <v>8</v>
      </c>
      <c r="G61" s="24">
        <v>195</v>
      </c>
      <c r="H61" s="24">
        <v>179</v>
      </c>
      <c r="I61" s="24">
        <v>165</v>
      </c>
      <c r="J61" s="24">
        <v>187</v>
      </c>
      <c r="K61" s="24">
        <v>189</v>
      </c>
      <c r="L61" s="24">
        <v>198</v>
      </c>
      <c r="M61" s="24">
        <v>149</v>
      </c>
      <c r="N61" s="24">
        <v>160</v>
      </c>
      <c r="O61" s="24">
        <v>200</v>
      </c>
      <c r="P61" s="19">
        <f t="shared" si="0"/>
        <v>1622</v>
      </c>
      <c r="Q61" s="19">
        <f t="shared" si="1"/>
        <v>9</v>
      </c>
      <c r="R61" s="19">
        <f t="shared" si="2"/>
        <v>180.22222222222223</v>
      </c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585</v>
      </c>
      <c r="C62" s="22" t="s">
        <v>584</v>
      </c>
      <c r="E62" s="65" t="s">
        <v>1564</v>
      </c>
      <c r="F62" s="65" t="s">
        <v>8</v>
      </c>
      <c r="G62" s="24">
        <v>189</v>
      </c>
      <c r="H62" s="24">
        <v>186</v>
      </c>
      <c r="I62" s="24">
        <v>175</v>
      </c>
      <c r="J62" s="24">
        <v>125</v>
      </c>
      <c r="K62" s="24">
        <v>181</v>
      </c>
      <c r="L62" s="24">
        <v>192</v>
      </c>
      <c r="M62" s="24">
        <v>202</v>
      </c>
      <c r="N62" s="24">
        <v>201</v>
      </c>
      <c r="O62" s="24">
        <v>164</v>
      </c>
      <c r="P62" s="19">
        <f t="shared" si="0"/>
        <v>1615</v>
      </c>
      <c r="Q62" s="19">
        <f t="shared" si="1"/>
        <v>9</v>
      </c>
      <c r="R62" s="19">
        <f t="shared" si="2"/>
        <v>179.44444444444446</v>
      </c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599</v>
      </c>
      <c r="C63" s="22" t="s">
        <v>598</v>
      </c>
      <c r="E63" s="1" t="s">
        <v>1565</v>
      </c>
      <c r="F63" s="1" t="s">
        <v>8</v>
      </c>
      <c r="G63" s="50">
        <v>201</v>
      </c>
      <c r="H63" s="50">
        <v>146</v>
      </c>
      <c r="I63" s="50">
        <v>216</v>
      </c>
      <c r="J63" s="50">
        <v>127</v>
      </c>
      <c r="K63" s="50">
        <v>208</v>
      </c>
      <c r="L63" s="50">
        <v>171</v>
      </c>
      <c r="M63" s="50">
        <v>174</v>
      </c>
      <c r="N63" s="50">
        <v>195</v>
      </c>
      <c r="O63" s="50">
        <v>175</v>
      </c>
      <c r="P63" s="30">
        <f t="shared" si="0"/>
        <v>1613</v>
      </c>
      <c r="Q63" s="30">
        <f t="shared" si="1"/>
        <v>9</v>
      </c>
      <c r="R63" s="30">
        <f t="shared" si="2"/>
        <v>179.22222222222223</v>
      </c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352</v>
      </c>
      <c r="C64" s="22" t="s">
        <v>351</v>
      </c>
      <c r="E64" s="1" t="s">
        <v>1560</v>
      </c>
      <c r="F64" s="1" t="s">
        <v>8</v>
      </c>
      <c r="G64" s="50">
        <v>173</v>
      </c>
      <c r="H64" s="50">
        <v>178</v>
      </c>
      <c r="I64" s="50">
        <v>162</v>
      </c>
      <c r="J64" s="50">
        <v>178</v>
      </c>
      <c r="K64" s="50">
        <v>157</v>
      </c>
      <c r="L64" s="50">
        <v>220</v>
      </c>
      <c r="M64" s="50">
        <v>207</v>
      </c>
      <c r="N64" s="50">
        <v>176</v>
      </c>
      <c r="O64" s="50">
        <v>160</v>
      </c>
      <c r="P64" s="30">
        <f t="shared" si="0"/>
        <v>1611</v>
      </c>
      <c r="Q64" s="30">
        <f t="shared" si="1"/>
        <v>9</v>
      </c>
      <c r="R64" s="30">
        <f t="shared" si="2"/>
        <v>179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388</v>
      </c>
      <c r="C65" s="22" t="s">
        <v>387</v>
      </c>
      <c r="E65" s="65" t="s">
        <v>1543</v>
      </c>
      <c r="F65" s="65" t="s">
        <v>8</v>
      </c>
      <c r="G65" s="24">
        <v>166</v>
      </c>
      <c r="H65" s="24">
        <v>184</v>
      </c>
      <c r="I65" s="24">
        <v>183</v>
      </c>
      <c r="J65" s="24">
        <v>174</v>
      </c>
      <c r="K65" s="24">
        <v>206</v>
      </c>
      <c r="L65" s="24">
        <v>184</v>
      </c>
      <c r="M65" s="24">
        <v>162</v>
      </c>
      <c r="N65" s="24">
        <v>158</v>
      </c>
      <c r="O65" s="24">
        <v>189</v>
      </c>
      <c r="P65" s="19">
        <f t="shared" si="0"/>
        <v>1606</v>
      </c>
      <c r="Q65" s="19">
        <f t="shared" si="1"/>
        <v>9</v>
      </c>
      <c r="R65" s="19">
        <f t="shared" si="2"/>
        <v>178.44444444444446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136</v>
      </c>
      <c r="C66" s="22" t="s">
        <v>135</v>
      </c>
      <c r="E66" s="1" t="s">
        <v>1535</v>
      </c>
      <c r="F66" s="1" t="s">
        <v>8</v>
      </c>
      <c r="G66" s="50">
        <v>162</v>
      </c>
      <c r="H66" s="50">
        <v>183</v>
      </c>
      <c r="I66" s="50">
        <v>164</v>
      </c>
      <c r="J66" s="50">
        <v>172</v>
      </c>
      <c r="K66" s="50">
        <v>181</v>
      </c>
      <c r="L66" s="50">
        <v>158</v>
      </c>
      <c r="M66" s="50">
        <v>186</v>
      </c>
      <c r="N66" s="50">
        <v>204</v>
      </c>
      <c r="O66" s="50">
        <v>196</v>
      </c>
      <c r="P66" s="30">
        <f t="shared" si="0"/>
        <v>1606</v>
      </c>
      <c r="Q66" s="30">
        <f t="shared" si="1"/>
        <v>9</v>
      </c>
      <c r="R66" s="30">
        <f t="shared" si="2"/>
        <v>178.44444444444446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404</v>
      </c>
      <c r="C67" s="22" t="s">
        <v>403</v>
      </c>
      <c r="E67" s="1" t="s">
        <v>1562</v>
      </c>
      <c r="F67" s="1" t="s">
        <v>8</v>
      </c>
      <c r="G67" s="50">
        <v>183</v>
      </c>
      <c r="H67" s="50">
        <v>183</v>
      </c>
      <c r="I67" s="50">
        <v>171</v>
      </c>
      <c r="J67" s="50">
        <v>192</v>
      </c>
      <c r="K67" s="50">
        <v>191</v>
      </c>
      <c r="L67" s="50">
        <v>163</v>
      </c>
      <c r="M67" s="50">
        <v>150</v>
      </c>
      <c r="N67" s="50">
        <v>167</v>
      </c>
      <c r="O67" s="50">
        <v>202</v>
      </c>
      <c r="P67" s="30">
        <f t="shared" si="0"/>
        <v>1602</v>
      </c>
      <c r="Q67" s="30">
        <f t="shared" si="1"/>
        <v>9</v>
      </c>
      <c r="R67" s="30">
        <f t="shared" si="2"/>
        <v>178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542</v>
      </c>
      <c r="C68" s="22" t="s">
        <v>541</v>
      </c>
      <c r="E68" s="1" t="s">
        <v>1546</v>
      </c>
      <c r="F68" s="1" t="s">
        <v>8</v>
      </c>
      <c r="G68" s="50">
        <v>167</v>
      </c>
      <c r="H68" s="50">
        <v>162</v>
      </c>
      <c r="I68" s="50">
        <v>0</v>
      </c>
      <c r="J68" s="50">
        <v>174</v>
      </c>
      <c r="K68" s="50">
        <v>193</v>
      </c>
      <c r="L68" s="50">
        <v>256</v>
      </c>
      <c r="M68" s="50">
        <v>209</v>
      </c>
      <c r="N68" s="50">
        <v>235</v>
      </c>
      <c r="O68" s="50">
        <v>205</v>
      </c>
      <c r="P68" s="30">
        <f t="shared" si="0"/>
        <v>1601</v>
      </c>
      <c r="Q68" s="30">
        <f t="shared" si="1"/>
        <v>8</v>
      </c>
      <c r="R68" s="30">
        <f t="shared" si="2"/>
        <v>200.125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111</v>
      </c>
      <c r="C69" s="22" t="s">
        <v>110</v>
      </c>
      <c r="E69" s="1" t="s">
        <v>1534</v>
      </c>
      <c r="F69" s="1" t="s">
        <v>8</v>
      </c>
      <c r="G69" s="50">
        <v>160</v>
      </c>
      <c r="H69" s="50">
        <v>186</v>
      </c>
      <c r="I69" s="50">
        <v>161</v>
      </c>
      <c r="J69" s="50">
        <v>170</v>
      </c>
      <c r="K69" s="50">
        <v>166</v>
      </c>
      <c r="L69" s="50">
        <v>140</v>
      </c>
      <c r="M69" s="50">
        <v>169</v>
      </c>
      <c r="N69" s="50">
        <v>205</v>
      </c>
      <c r="O69" s="50">
        <v>235</v>
      </c>
      <c r="P69" s="30">
        <f t="shared" si="0"/>
        <v>1592</v>
      </c>
      <c r="Q69" s="30">
        <f t="shared" si="1"/>
        <v>9</v>
      </c>
      <c r="R69" s="30">
        <f t="shared" si="2"/>
        <v>176.88888888888889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381</v>
      </c>
      <c r="C70" s="22" t="s">
        <v>380</v>
      </c>
      <c r="E70" s="1" t="s">
        <v>1542</v>
      </c>
      <c r="F70" s="1" t="s">
        <v>8</v>
      </c>
      <c r="G70" s="50">
        <v>200</v>
      </c>
      <c r="H70" s="50">
        <v>161</v>
      </c>
      <c r="I70" s="50">
        <v>202</v>
      </c>
      <c r="J70" s="50">
        <v>144</v>
      </c>
      <c r="K70" s="50">
        <v>180</v>
      </c>
      <c r="L70" s="50">
        <v>172</v>
      </c>
      <c r="M70" s="50">
        <v>158</v>
      </c>
      <c r="N70" s="50">
        <v>190</v>
      </c>
      <c r="O70" s="50">
        <v>185</v>
      </c>
      <c r="P70" s="30">
        <f t="shared" si="0"/>
        <v>1592</v>
      </c>
      <c r="Q70" s="30">
        <f t="shared" si="1"/>
        <v>9</v>
      </c>
      <c r="R70" s="30">
        <f t="shared" si="2"/>
        <v>176.88888888888889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674</v>
      </c>
      <c r="C71" s="22" t="s">
        <v>673</v>
      </c>
      <c r="E71" s="1" t="s">
        <v>1550</v>
      </c>
      <c r="F71" s="1" t="s">
        <v>8</v>
      </c>
      <c r="G71" s="50">
        <v>179</v>
      </c>
      <c r="H71" s="50">
        <v>166</v>
      </c>
      <c r="I71" s="50">
        <v>189</v>
      </c>
      <c r="J71" s="50">
        <v>235</v>
      </c>
      <c r="K71" s="50">
        <v>180</v>
      </c>
      <c r="L71" s="50">
        <v>161</v>
      </c>
      <c r="M71" s="50">
        <v>168</v>
      </c>
      <c r="N71" s="50">
        <v>152</v>
      </c>
      <c r="O71" s="50">
        <v>147</v>
      </c>
      <c r="P71" s="30">
        <f t="shared" si="0"/>
        <v>1577</v>
      </c>
      <c r="Q71" s="30">
        <f t="shared" si="1"/>
        <v>9</v>
      </c>
      <c r="R71" s="30">
        <f t="shared" si="2"/>
        <v>175.22222222222223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107</v>
      </c>
      <c r="C72" s="22" t="s">
        <v>106</v>
      </c>
      <c r="E72" s="1" t="s">
        <v>1534</v>
      </c>
      <c r="F72" s="1" t="s">
        <v>8</v>
      </c>
      <c r="G72" s="50">
        <v>168</v>
      </c>
      <c r="H72" s="50">
        <v>196</v>
      </c>
      <c r="I72" s="50">
        <v>165</v>
      </c>
      <c r="J72" s="50">
        <v>171</v>
      </c>
      <c r="K72" s="50">
        <v>148</v>
      </c>
      <c r="L72" s="50">
        <v>168</v>
      </c>
      <c r="M72" s="50">
        <v>188</v>
      </c>
      <c r="N72" s="50">
        <v>165</v>
      </c>
      <c r="O72" s="50">
        <v>199</v>
      </c>
      <c r="P72" s="30">
        <f t="shared" si="0"/>
        <v>1568</v>
      </c>
      <c r="Q72" s="30">
        <f t="shared" si="1"/>
        <v>9</v>
      </c>
      <c r="R72" s="30">
        <f t="shared" si="2"/>
        <v>174.22222222222223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42</v>
      </c>
      <c r="C73" s="22" t="s">
        <v>41</v>
      </c>
      <c r="E73" s="1" t="s">
        <v>1553</v>
      </c>
      <c r="F73" s="1" t="s">
        <v>8</v>
      </c>
      <c r="G73" s="50">
        <v>244</v>
      </c>
      <c r="H73" s="50">
        <v>151</v>
      </c>
      <c r="I73" s="50">
        <v>146</v>
      </c>
      <c r="J73" s="50">
        <v>166</v>
      </c>
      <c r="K73" s="50">
        <v>152</v>
      </c>
      <c r="L73" s="50">
        <v>206</v>
      </c>
      <c r="M73" s="50">
        <v>155</v>
      </c>
      <c r="N73" s="50">
        <v>130</v>
      </c>
      <c r="O73" s="50">
        <v>213</v>
      </c>
      <c r="P73" s="30">
        <f t="shared" si="0"/>
        <v>1563</v>
      </c>
      <c r="Q73" s="30">
        <f t="shared" si="1"/>
        <v>9</v>
      </c>
      <c r="R73" s="30">
        <f t="shared" si="2"/>
        <v>173.66666666666666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256</v>
      </c>
      <c r="C74" s="22" t="s">
        <v>255</v>
      </c>
      <c r="E74" s="1" t="s">
        <v>1558</v>
      </c>
      <c r="F74" s="1" t="s">
        <v>8</v>
      </c>
      <c r="G74" s="50">
        <v>191</v>
      </c>
      <c r="H74" s="50">
        <v>148</v>
      </c>
      <c r="I74" s="50">
        <v>168</v>
      </c>
      <c r="J74" s="50">
        <v>192</v>
      </c>
      <c r="K74" s="50">
        <v>198</v>
      </c>
      <c r="L74" s="50">
        <v>171</v>
      </c>
      <c r="M74" s="50">
        <v>179</v>
      </c>
      <c r="N74" s="50">
        <v>142</v>
      </c>
      <c r="O74" s="50">
        <v>173</v>
      </c>
      <c r="P74" s="30">
        <f t="shared" si="0"/>
        <v>1562</v>
      </c>
      <c r="Q74" s="30">
        <f t="shared" si="1"/>
        <v>9</v>
      </c>
      <c r="R74" s="30">
        <f t="shared" si="2"/>
        <v>173.55555555555554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400</v>
      </c>
      <c r="C75" s="22" t="s">
        <v>399</v>
      </c>
      <c r="E75" s="65" t="s">
        <v>1562</v>
      </c>
      <c r="F75" s="65" t="s">
        <v>8</v>
      </c>
      <c r="G75" s="24">
        <v>173</v>
      </c>
      <c r="H75" s="24">
        <v>182</v>
      </c>
      <c r="I75" s="24">
        <v>162</v>
      </c>
      <c r="J75" s="24">
        <v>177</v>
      </c>
      <c r="K75" s="24">
        <v>161</v>
      </c>
      <c r="L75" s="24">
        <v>155</v>
      </c>
      <c r="M75" s="24">
        <v>173</v>
      </c>
      <c r="N75" s="24">
        <v>180</v>
      </c>
      <c r="O75" s="24">
        <v>189</v>
      </c>
      <c r="P75" s="19">
        <f t="shared" si="0"/>
        <v>1552</v>
      </c>
      <c r="Q75" s="19">
        <f t="shared" si="1"/>
        <v>9</v>
      </c>
      <c r="R75" s="19">
        <f t="shared" si="2"/>
        <v>172.44444444444446</v>
      </c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563</v>
      </c>
      <c r="C76" s="22" t="s">
        <v>562</v>
      </c>
      <c r="E76" s="1" t="s">
        <v>1565</v>
      </c>
      <c r="F76" s="1" t="s">
        <v>8</v>
      </c>
      <c r="G76" s="50">
        <v>160</v>
      </c>
      <c r="H76" s="50">
        <v>162</v>
      </c>
      <c r="I76" s="50">
        <v>168</v>
      </c>
      <c r="J76" s="50">
        <v>204</v>
      </c>
      <c r="K76" s="50">
        <v>146</v>
      </c>
      <c r="L76" s="50">
        <v>184</v>
      </c>
      <c r="M76" s="50">
        <v>158</v>
      </c>
      <c r="N76" s="50">
        <v>178</v>
      </c>
      <c r="O76" s="50">
        <v>184</v>
      </c>
      <c r="P76" s="30">
        <f t="shared" si="0"/>
        <v>1544</v>
      </c>
      <c r="Q76" s="30">
        <f t="shared" si="1"/>
        <v>9</v>
      </c>
      <c r="R76" s="30">
        <f t="shared" si="2"/>
        <v>171.55555555555554</v>
      </c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128</v>
      </c>
      <c r="C77" s="22" t="s">
        <v>127</v>
      </c>
      <c r="E77" s="1" t="s">
        <v>1556</v>
      </c>
      <c r="F77" s="1" t="s">
        <v>8</v>
      </c>
      <c r="G77" s="50">
        <v>148</v>
      </c>
      <c r="H77" s="50">
        <v>159</v>
      </c>
      <c r="I77" s="50">
        <v>214</v>
      </c>
      <c r="J77" s="50">
        <v>183</v>
      </c>
      <c r="K77" s="50">
        <v>168</v>
      </c>
      <c r="L77" s="50">
        <v>127</v>
      </c>
      <c r="M77" s="50">
        <v>159</v>
      </c>
      <c r="N77" s="50">
        <v>173</v>
      </c>
      <c r="O77" s="50">
        <v>211</v>
      </c>
      <c r="P77" s="30">
        <f t="shared" ref="P77:P140" si="3">SUM(G77:O77)</f>
        <v>1542</v>
      </c>
      <c r="Q77" s="30">
        <f t="shared" ref="Q77:Q140" si="4">COUNTIF(G77:O77, "&gt;0" )</f>
        <v>9</v>
      </c>
      <c r="R77" s="30">
        <f t="shared" ref="R77:R140" si="5">IF(Q77=0,0,P77/Q77)</f>
        <v>171.33333333333334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685</v>
      </c>
      <c r="C78" s="22" t="s">
        <v>684</v>
      </c>
      <c r="E78" s="1" t="s">
        <v>1551</v>
      </c>
      <c r="F78" s="1" t="s">
        <v>8</v>
      </c>
      <c r="G78" s="50">
        <v>159</v>
      </c>
      <c r="H78" s="50">
        <v>164</v>
      </c>
      <c r="I78" s="50">
        <v>199</v>
      </c>
      <c r="J78" s="50">
        <v>181</v>
      </c>
      <c r="K78" s="50">
        <v>136</v>
      </c>
      <c r="L78" s="50">
        <v>160</v>
      </c>
      <c r="M78" s="50">
        <v>155</v>
      </c>
      <c r="N78" s="50">
        <v>140</v>
      </c>
      <c r="O78" s="50">
        <v>236</v>
      </c>
      <c r="P78" s="30">
        <f t="shared" si="3"/>
        <v>1530</v>
      </c>
      <c r="Q78" s="30">
        <f t="shared" si="4"/>
        <v>9</v>
      </c>
      <c r="R78" s="30">
        <f t="shared" si="5"/>
        <v>170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460</v>
      </c>
      <c r="C79" s="22" t="s">
        <v>459</v>
      </c>
      <c r="E79" s="1" t="s">
        <v>1544</v>
      </c>
      <c r="F79" s="1" t="s">
        <v>8</v>
      </c>
      <c r="G79" s="50">
        <v>192</v>
      </c>
      <c r="H79" s="50">
        <v>139</v>
      </c>
      <c r="I79" s="50">
        <v>157</v>
      </c>
      <c r="J79" s="50">
        <v>174</v>
      </c>
      <c r="K79" s="50">
        <v>176</v>
      </c>
      <c r="L79" s="50">
        <v>190</v>
      </c>
      <c r="M79" s="50">
        <v>178</v>
      </c>
      <c r="N79" s="50">
        <v>174</v>
      </c>
      <c r="O79" s="50">
        <v>138</v>
      </c>
      <c r="P79" s="30">
        <f t="shared" si="3"/>
        <v>1518</v>
      </c>
      <c r="Q79" s="30">
        <f t="shared" si="4"/>
        <v>9</v>
      </c>
      <c r="R79" s="30">
        <f t="shared" si="5"/>
        <v>168.66666666666666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142</v>
      </c>
      <c r="C80" s="22" t="s">
        <v>141</v>
      </c>
      <c r="E80" s="1" t="s">
        <v>1535</v>
      </c>
      <c r="F80" s="1" t="s">
        <v>8</v>
      </c>
      <c r="G80" s="50">
        <v>0</v>
      </c>
      <c r="H80" s="50">
        <v>195</v>
      </c>
      <c r="I80" s="50">
        <v>192</v>
      </c>
      <c r="J80" s="50">
        <v>179</v>
      </c>
      <c r="K80" s="50">
        <v>182</v>
      </c>
      <c r="L80" s="50">
        <v>197</v>
      </c>
      <c r="M80" s="50">
        <v>187</v>
      </c>
      <c r="N80" s="50">
        <v>205</v>
      </c>
      <c r="O80" s="50">
        <v>180</v>
      </c>
      <c r="P80" s="30">
        <f t="shared" si="3"/>
        <v>1517</v>
      </c>
      <c r="Q80" s="30">
        <f t="shared" si="4"/>
        <v>8</v>
      </c>
      <c r="R80" s="30">
        <f t="shared" si="5"/>
        <v>189.625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683</v>
      </c>
      <c r="C81" s="22" t="s">
        <v>682</v>
      </c>
      <c r="E81" s="65" t="s">
        <v>1551</v>
      </c>
      <c r="F81" s="65" t="s">
        <v>8</v>
      </c>
      <c r="G81" s="24">
        <v>149</v>
      </c>
      <c r="H81" s="24">
        <v>184</v>
      </c>
      <c r="I81" s="24">
        <v>144</v>
      </c>
      <c r="J81" s="24">
        <v>147</v>
      </c>
      <c r="K81" s="24">
        <v>213</v>
      </c>
      <c r="L81" s="24">
        <v>144</v>
      </c>
      <c r="M81" s="24">
        <v>188</v>
      </c>
      <c r="N81" s="24">
        <v>177</v>
      </c>
      <c r="O81" s="24">
        <v>162</v>
      </c>
      <c r="P81" s="19">
        <f t="shared" si="3"/>
        <v>1508</v>
      </c>
      <c r="Q81" s="19">
        <f t="shared" si="4"/>
        <v>9</v>
      </c>
      <c r="R81" s="19">
        <f t="shared" si="5"/>
        <v>167.55555555555554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126</v>
      </c>
      <c r="C82" s="22" t="s">
        <v>125</v>
      </c>
      <c r="E82" s="1" t="s">
        <v>1535</v>
      </c>
      <c r="F82" s="1" t="s">
        <v>8</v>
      </c>
      <c r="G82" s="50">
        <v>173</v>
      </c>
      <c r="H82" s="50">
        <v>185</v>
      </c>
      <c r="I82" s="50">
        <v>159</v>
      </c>
      <c r="J82" s="50">
        <v>0</v>
      </c>
      <c r="K82" s="50">
        <v>162</v>
      </c>
      <c r="L82" s="50">
        <v>164</v>
      </c>
      <c r="M82" s="50">
        <v>200</v>
      </c>
      <c r="N82" s="50">
        <v>236</v>
      </c>
      <c r="O82" s="50">
        <v>226</v>
      </c>
      <c r="P82" s="30">
        <f t="shared" si="3"/>
        <v>1505</v>
      </c>
      <c r="Q82" s="30">
        <f t="shared" si="4"/>
        <v>8</v>
      </c>
      <c r="R82" s="30">
        <f t="shared" si="5"/>
        <v>188.125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151</v>
      </c>
      <c r="C83" s="22" t="s">
        <v>150</v>
      </c>
      <c r="E83" s="1" t="s">
        <v>1536</v>
      </c>
      <c r="F83" s="1" t="s">
        <v>8</v>
      </c>
      <c r="G83" s="50">
        <v>196</v>
      </c>
      <c r="H83" s="50">
        <v>204</v>
      </c>
      <c r="I83" s="50">
        <v>181</v>
      </c>
      <c r="J83" s="50">
        <v>144</v>
      </c>
      <c r="K83" s="50">
        <v>0</v>
      </c>
      <c r="L83" s="50">
        <v>216</v>
      </c>
      <c r="M83" s="50">
        <v>172</v>
      </c>
      <c r="N83" s="50">
        <v>206</v>
      </c>
      <c r="O83" s="50">
        <v>177</v>
      </c>
      <c r="P83" s="30">
        <f t="shared" si="3"/>
        <v>1496</v>
      </c>
      <c r="Q83" s="30">
        <f t="shared" si="4"/>
        <v>8</v>
      </c>
      <c r="R83" s="30">
        <f t="shared" si="5"/>
        <v>187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468</v>
      </c>
      <c r="C84" s="22" t="s">
        <v>467</v>
      </c>
      <c r="E84" s="1" t="s">
        <v>1544</v>
      </c>
      <c r="F84" s="1" t="s">
        <v>8</v>
      </c>
      <c r="G84" s="50">
        <v>132</v>
      </c>
      <c r="H84" s="50">
        <v>161</v>
      </c>
      <c r="I84" s="50">
        <v>185</v>
      </c>
      <c r="J84" s="50">
        <v>180</v>
      </c>
      <c r="K84" s="50">
        <v>170</v>
      </c>
      <c r="L84" s="50">
        <v>150</v>
      </c>
      <c r="M84" s="50">
        <v>149</v>
      </c>
      <c r="N84" s="50">
        <v>158</v>
      </c>
      <c r="O84" s="50">
        <v>200</v>
      </c>
      <c r="P84" s="30">
        <f t="shared" si="3"/>
        <v>1485</v>
      </c>
      <c r="Q84" s="30">
        <f t="shared" si="4"/>
        <v>9</v>
      </c>
      <c r="R84" s="30">
        <f t="shared" si="5"/>
        <v>165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559</v>
      </c>
      <c r="C85" s="22" t="s">
        <v>558</v>
      </c>
      <c r="E85" s="1" t="s">
        <v>1565</v>
      </c>
      <c r="F85" s="1" t="s">
        <v>8</v>
      </c>
      <c r="G85" s="50">
        <v>160</v>
      </c>
      <c r="H85" s="50">
        <v>208</v>
      </c>
      <c r="I85" s="50">
        <v>139</v>
      </c>
      <c r="J85" s="50">
        <v>166</v>
      </c>
      <c r="K85" s="50">
        <v>156</v>
      </c>
      <c r="L85" s="50">
        <v>177</v>
      </c>
      <c r="M85" s="50">
        <v>133</v>
      </c>
      <c r="N85" s="50">
        <v>166</v>
      </c>
      <c r="O85" s="50">
        <v>173</v>
      </c>
      <c r="P85" s="30">
        <f t="shared" si="3"/>
        <v>1478</v>
      </c>
      <c r="Q85" s="30">
        <f t="shared" si="4"/>
        <v>9</v>
      </c>
      <c r="R85" s="30">
        <f t="shared" si="5"/>
        <v>164.22222222222223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647</v>
      </c>
      <c r="C86" s="22" t="s">
        <v>646</v>
      </c>
      <c r="E86" s="1" t="s">
        <v>1549</v>
      </c>
      <c r="F86" s="1" t="s">
        <v>8</v>
      </c>
      <c r="G86" s="50">
        <v>145</v>
      </c>
      <c r="H86" s="50">
        <v>166</v>
      </c>
      <c r="I86" s="50">
        <v>183</v>
      </c>
      <c r="J86" s="50">
        <v>204</v>
      </c>
      <c r="K86" s="50">
        <v>178</v>
      </c>
      <c r="L86" s="50">
        <v>130</v>
      </c>
      <c r="M86" s="50">
        <v>178</v>
      </c>
      <c r="N86" s="50">
        <v>157</v>
      </c>
      <c r="O86" s="50">
        <v>133</v>
      </c>
      <c r="P86" s="30">
        <f t="shared" si="3"/>
        <v>1474</v>
      </c>
      <c r="Q86" s="30">
        <f t="shared" si="4"/>
        <v>9</v>
      </c>
      <c r="R86" s="30">
        <f t="shared" si="5"/>
        <v>163.77777777777777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491</v>
      </c>
      <c r="C87" s="22" t="s">
        <v>490</v>
      </c>
      <c r="E87" s="1" t="s">
        <v>1545</v>
      </c>
      <c r="F87" s="1" t="s">
        <v>8</v>
      </c>
      <c r="G87" s="50">
        <v>245</v>
      </c>
      <c r="H87" s="50">
        <v>0</v>
      </c>
      <c r="I87" s="50">
        <v>195</v>
      </c>
      <c r="J87" s="50">
        <v>158</v>
      </c>
      <c r="K87" s="50">
        <v>210</v>
      </c>
      <c r="L87" s="50">
        <v>139</v>
      </c>
      <c r="M87" s="50">
        <v>166</v>
      </c>
      <c r="N87" s="50">
        <v>203</v>
      </c>
      <c r="O87" s="50">
        <v>155</v>
      </c>
      <c r="P87" s="30">
        <f t="shared" si="3"/>
        <v>1471</v>
      </c>
      <c r="Q87" s="30">
        <f t="shared" si="4"/>
        <v>8</v>
      </c>
      <c r="R87" s="30">
        <f t="shared" si="5"/>
        <v>183.875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373</v>
      </c>
      <c r="C88" s="22" t="s">
        <v>372</v>
      </c>
      <c r="E88" s="65" t="s">
        <v>1542</v>
      </c>
      <c r="F88" s="65" t="s">
        <v>8</v>
      </c>
      <c r="G88" s="24">
        <v>188</v>
      </c>
      <c r="H88" s="24">
        <v>143</v>
      </c>
      <c r="I88" s="24">
        <v>158</v>
      </c>
      <c r="J88" s="24">
        <v>148</v>
      </c>
      <c r="K88" s="24">
        <v>177</v>
      </c>
      <c r="L88" s="24">
        <v>149</v>
      </c>
      <c r="M88" s="24">
        <v>190</v>
      </c>
      <c r="N88" s="24">
        <v>143</v>
      </c>
      <c r="O88" s="24">
        <v>172</v>
      </c>
      <c r="P88" s="19">
        <f t="shared" si="3"/>
        <v>1468</v>
      </c>
      <c r="Q88" s="19">
        <f t="shared" si="4"/>
        <v>9</v>
      </c>
      <c r="R88" s="19">
        <f t="shared" si="5"/>
        <v>163.11111111111111</v>
      </c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375</v>
      </c>
      <c r="C89" s="22" t="s">
        <v>374</v>
      </c>
      <c r="E89" s="1" t="s">
        <v>1542</v>
      </c>
      <c r="F89" s="1" t="s">
        <v>8</v>
      </c>
      <c r="G89" s="50">
        <v>167</v>
      </c>
      <c r="H89" s="50">
        <v>191</v>
      </c>
      <c r="I89" s="50">
        <v>174</v>
      </c>
      <c r="J89" s="50">
        <v>193</v>
      </c>
      <c r="K89" s="50">
        <v>148</v>
      </c>
      <c r="L89" s="50">
        <v>139</v>
      </c>
      <c r="M89" s="50">
        <v>146</v>
      </c>
      <c r="N89" s="50">
        <v>150</v>
      </c>
      <c r="O89" s="50">
        <v>159</v>
      </c>
      <c r="P89" s="30">
        <f t="shared" si="3"/>
        <v>1467</v>
      </c>
      <c r="Q89" s="30">
        <f t="shared" si="4"/>
        <v>9</v>
      </c>
      <c r="R89" s="30">
        <f t="shared" si="5"/>
        <v>163</v>
      </c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138</v>
      </c>
      <c r="C90" s="22" t="s">
        <v>137</v>
      </c>
      <c r="E90" s="1" t="s">
        <v>1535</v>
      </c>
      <c r="F90" s="1" t="s">
        <v>8</v>
      </c>
      <c r="G90" s="50">
        <v>161</v>
      </c>
      <c r="H90" s="50">
        <v>131</v>
      </c>
      <c r="I90" s="50">
        <v>0</v>
      </c>
      <c r="J90" s="50">
        <v>213</v>
      </c>
      <c r="K90" s="50">
        <v>205</v>
      </c>
      <c r="L90" s="50">
        <v>153</v>
      </c>
      <c r="M90" s="50">
        <v>202</v>
      </c>
      <c r="N90" s="50">
        <v>202</v>
      </c>
      <c r="O90" s="50">
        <v>199</v>
      </c>
      <c r="P90" s="30">
        <f t="shared" si="3"/>
        <v>1466</v>
      </c>
      <c r="Q90" s="30">
        <f t="shared" si="4"/>
        <v>8</v>
      </c>
      <c r="R90" s="30">
        <f t="shared" si="5"/>
        <v>183.25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1516</v>
      </c>
      <c r="C91" s="22" t="s">
        <v>1515</v>
      </c>
      <c r="E91" s="1" t="s">
        <v>1214</v>
      </c>
      <c r="F91" s="1" t="s">
        <v>8</v>
      </c>
      <c r="G91" s="50">
        <v>0</v>
      </c>
      <c r="H91" s="50">
        <v>174</v>
      </c>
      <c r="I91" s="50">
        <v>194</v>
      </c>
      <c r="J91" s="50">
        <v>194</v>
      </c>
      <c r="K91" s="50">
        <v>165</v>
      </c>
      <c r="L91" s="50">
        <v>135</v>
      </c>
      <c r="M91" s="50">
        <v>198</v>
      </c>
      <c r="N91" s="50">
        <v>171</v>
      </c>
      <c r="O91" s="50">
        <v>234</v>
      </c>
      <c r="P91" s="30">
        <f t="shared" si="3"/>
        <v>1465</v>
      </c>
      <c r="Q91" s="30">
        <f t="shared" si="4"/>
        <v>8</v>
      </c>
      <c r="R91" s="30">
        <f t="shared" si="5"/>
        <v>183.125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122</v>
      </c>
      <c r="C92" s="22" t="s">
        <v>121</v>
      </c>
      <c r="E92" s="1" t="s">
        <v>1556</v>
      </c>
      <c r="F92" s="1" t="s">
        <v>8</v>
      </c>
      <c r="G92" s="50">
        <v>100</v>
      </c>
      <c r="H92" s="50">
        <v>192</v>
      </c>
      <c r="I92" s="50">
        <v>141</v>
      </c>
      <c r="J92" s="50">
        <v>189</v>
      </c>
      <c r="K92" s="50">
        <v>186</v>
      </c>
      <c r="L92" s="50">
        <v>186</v>
      </c>
      <c r="M92" s="50">
        <v>158</v>
      </c>
      <c r="N92" s="50">
        <v>150</v>
      </c>
      <c r="O92" s="50">
        <v>158</v>
      </c>
      <c r="P92" s="30">
        <f t="shared" si="3"/>
        <v>1460</v>
      </c>
      <c r="Q92" s="30">
        <f t="shared" si="4"/>
        <v>9</v>
      </c>
      <c r="R92" s="30">
        <f t="shared" si="5"/>
        <v>162.22222222222223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392</v>
      </c>
      <c r="C93" s="22" t="s">
        <v>391</v>
      </c>
      <c r="E93" s="1" t="s">
        <v>1561</v>
      </c>
      <c r="F93" s="1" t="s">
        <v>8</v>
      </c>
      <c r="G93" s="50">
        <v>0</v>
      </c>
      <c r="H93" s="50">
        <v>191</v>
      </c>
      <c r="I93" s="50">
        <v>157</v>
      </c>
      <c r="J93" s="50">
        <v>179</v>
      </c>
      <c r="K93" s="50">
        <v>192</v>
      </c>
      <c r="L93" s="50">
        <v>191</v>
      </c>
      <c r="M93" s="50">
        <v>158</v>
      </c>
      <c r="N93" s="50">
        <v>191</v>
      </c>
      <c r="O93" s="50">
        <v>201</v>
      </c>
      <c r="P93" s="30">
        <f t="shared" si="3"/>
        <v>1460</v>
      </c>
      <c r="Q93" s="30">
        <f t="shared" si="4"/>
        <v>8</v>
      </c>
      <c r="R93" s="30">
        <f t="shared" si="5"/>
        <v>182.5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159</v>
      </c>
      <c r="C94" s="22" t="s">
        <v>158</v>
      </c>
      <c r="E94" s="1" t="s">
        <v>1536</v>
      </c>
      <c r="F94" s="1" t="s">
        <v>8</v>
      </c>
      <c r="G94" s="50">
        <v>239</v>
      </c>
      <c r="H94" s="50">
        <v>133</v>
      </c>
      <c r="I94" s="50">
        <v>0</v>
      </c>
      <c r="J94" s="50">
        <v>203</v>
      </c>
      <c r="K94" s="50">
        <v>210</v>
      </c>
      <c r="L94" s="50">
        <v>157</v>
      </c>
      <c r="M94" s="50">
        <v>194</v>
      </c>
      <c r="N94" s="50">
        <v>168</v>
      </c>
      <c r="O94" s="50">
        <v>154</v>
      </c>
      <c r="P94" s="30">
        <f t="shared" si="3"/>
        <v>1458</v>
      </c>
      <c r="Q94" s="30">
        <f t="shared" si="4"/>
        <v>8</v>
      </c>
      <c r="R94" s="30">
        <f t="shared" si="5"/>
        <v>182.25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418</v>
      </c>
      <c r="C95" s="22" t="s">
        <v>417</v>
      </c>
      <c r="E95" s="1" t="s">
        <v>1561</v>
      </c>
      <c r="F95" s="1" t="s">
        <v>8</v>
      </c>
      <c r="G95" s="50">
        <v>174</v>
      </c>
      <c r="H95" s="50">
        <v>199</v>
      </c>
      <c r="I95" s="50">
        <v>172</v>
      </c>
      <c r="J95" s="50">
        <v>173</v>
      </c>
      <c r="K95" s="50">
        <v>175</v>
      </c>
      <c r="L95" s="50">
        <v>0</v>
      </c>
      <c r="M95" s="50">
        <v>167</v>
      </c>
      <c r="N95" s="50">
        <v>167</v>
      </c>
      <c r="O95" s="50">
        <v>228</v>
      </c>
      <c r="P95" s="30">
        <f t="shared" si="3"/>
        <v>1455</v>
      </c>
      <c r="Q95" s="30">
        <f t="shared" si="4"/>
        <v>8</v>
      </c>
      <c r="R95" s="30">
        <f t="shared" si="5"/>
        <v>181.875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516</v>
      </c>
      <c r="C96" s="22" t="s">
        <v>515</v>
      </c>
      <c r="E96" s="1" t="s">
        <v>1563</v>
      </c>
      <c r="F96" s="1" t="s">
        <v>8</v>
      </c>
      <c r="G96" s="50">
        <v>184</v>
      </c>
      <c r="H96" s="50">
        <v>209</v>
      </c>
      <c r="I96" s="50">
        <v>188</v>
      </c>
      <c r="J96" s="50">
        <v>190</v>
      </c>
      <c r="K96" s="50">
        <v>205</v>
      </c>
      <c r="L96" s="50">
        <v>145</v>
      </c>
      <c r="M96" s="50">
        <v>136</v>
      </c>
      <c r="N96" s="50">
        <v>0</v>
      </c>
      <c r="O96" s="50">
        <v>194</v>
      </c>
      <c r="P96" s="30">
        <f t="shared" si="3"/>
        <v>1451</v>
      </c>
      <c r="Q96" s="30">
        <f t="shared" si="4"/>
        <v>8</v>
      </c>
      <c r="R96" s="30">
        <f t="shared" si="5"/>
        <v>181.375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48</v>
      </c>
      <c r="C97" s="22" t="s">
        <v>47</v>
      </c>
      <c r="E97" s="1" t="s">
        <v>1530</v>
      </c>
      <c r="F97" s="1" t="s">
        <v>8</v>
      </c>
      <c r="G97" s="50">
        <v>156</v>
      </c>
      <c r="H97" s="50">
        <v>214</v>
      </c>
      <c r="I97" s="50">
        <v>222</v>
      </c>
      <c r="J97" s="50">
        <v>189</v>
      </c>
      <c r="K97" s="50">
        <v>203</v>
      </c>
      <c r="L97" s="50">
        <v>139</v>
      </c>
      <c r="M97" s="50">
        <v>153</v>
      </c>
      <c r="N97" s="50">
        <v>0</v>
      </c>
      <c r="O97" s="50">
        <v>165</v>
      </c>
      <c r="P97" s="30">
        <f t="shared" si="3"/>
        <v>1441</v>
      </c>
      <c r="Q97" s="30">
        <f t="shared" si="4"/>
        <v>8</v>
      </c>
      <c r="R97" s="30">
        <f t="shared" si="5"/>
        <v>180.125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34</v>
      </c>
      <c r="C98" s="22" t="s">
        <v>33</v>
      </c>
      <c r="E98" s="1" t="s">
        <v>1530</v>
      </c>
      <c r="F98" s="1" t="s">
        <v>8</v>
      </c>
      <c r="G98" s="50">
        <v>206</v>
      </c>
      <c r="H98" s="50">
        <v>200</v>
      </c>
      <c r="I98" s="50">
        <v>140</v>
      </c>
      <c r="J98" s="50">
        <v>186</v>
      </c>
      <c r="K98" s="50">
        <v>168</v>
      </c>
      <c r="L98" s="50">
        <v>172</v>
      </c>
      <c r="M98" s="50">
        <v>0</v>
      </c>
      <c r="N98" s="50">
        <v>197</v>
      </c>
      <c r="O98" s="50">
        <v>171</v>
      </c>
      <c r="P98" s="30">
        <f t="shared" si="3"/>
        <v>1440</v>
      </c>
      <c r="Q98" s="30">
        <f t="shared" si="4"/>
        <v>8</v>
      </c>
      <c r="R98" s="30">
        <f t="shared" si="5"/>
        <v>180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38</v>
      </c>
      <c r="C99" s="22" t="s">
        <v>37</v>
      </c>
      <c r="E99" s="1" t="s">
        <v>1530</v>
      </c>
      <c r="F99" s="1" t="s">
        <v>8</v>
      </c>
      <c r="G99" s="50">
        <v>171</v>
      </c>
      <c r="H99" s="50">
        <v>156</v>
      </c>
      <c r="I99" s="50">
        <v>0</v>
      </c>
      <c r="J99" s="50">
        <v>165</v>
      </c>
      <c r="K99" s="50">
        <v>187</v>
      </c>
      <c r="L99" s="50">
        <v>173</v>
      </c>
      <c r="M99" s="50">
        <v>178</v>
      </c>
      <c r="N99" s="50">
        <v>197</v>
      </c>
      <c r="O99" s="50">
        <v>213</v>
      </c>
      <c r="P99" s="30">
        <f t="shared" si="3"/>
        <v>1440</v>
      </c>
      <c r="Q99" s="30">
        <f t="shared" si="4"/>
        <v>8</v>
      </c>
      <c r="R99" s="30">
        <f t="shared" si="5"/>
        <v>180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499</v>
      </c>
      <c r="C100" s="22" t="s">
        <v>498</v>
      </c>
      <c r="E100" s="1" t="s">
        <v>1545</v>
      </c>
      <c r="F100" s="1" t="s">
        <v>8</v>
      </c>
      <c r="G100" s="50">
        <v>135</v>
      </c>
      <c r="H100" s="50">
        <v>190</v>
      </c>
      <c r="I100" s="50">
        <v>205</v>
      </c>
      <c r="J100" s="50">
        <v>162</v>
      </c>
      <c r="K100" s="50">
        <v>182</v>
      </c>
      <c r="L100" s="50">
        <v>164</v>
      </c>
      <c r="M100" s="50">
        <v>0</v>
      </c>
      <c r="N100" s="50">
        <v>201</v>
      </c>
      <c r="O100" s="50">
        <v>200</v>
      </c>
      <c r="P100" s="30">
        <f t="shared" si="3"/>
        <v>1439</v>
      </c>
      <c r="Q100" s="30">
        <f t="shared" si="4"/>
        <v>8</v>
      </c>
      <c r="R100" s="30">
        <f t="shared" si="5"/>
        <v>179.875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279</v>
      </c>
      <c r="C101" s="22" t="s">
        <v>278</v>
      </c>
      <c r="E101" s="1" t="s">
        <v>1538</v>
      </c>
      <c r="F101" s="1" t="s">
        <v>8</v>
      </c>
      <c r="G101" s="50">
        <v>195</v>
      </c>
      <c r="H101" s="50">
        <v>256</v>
      </c>
      <c r="I101" s="50">
        <v>163</v>
      </c>
      <c r="J101" s="50">
        <v>193</v>
      </c>
      <c r="K101" s="50">
        <v>170</v>
      </c>
      <c r="L101" s="50">
        <v>114</v>
      </c>
      <c r="M101" s="50">
        <v>0</v>
      </c>
      <c r="N101" s="50">
        <v>175</v>
      </c>
      <c r="O101" s="50">
        <v>172</v>
      </c>
      <c r="P101" s="30">
        <f t="shared" si="3"/>
        <v>1438</v>
      </c>
      <c r="Q101" s="30">
        <f t="shared" si="4"/>
        <v>8</v>
      </c>
      <c r="R101" s="30">
        <f t="shared" si="5"/>
        <v>179.75</v>
      </c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422</v>
      </c>
      <c r="C102" s="22" t="s">
        <v>421</v>
      </c>
      <c r="E102" s="1" t="s">
        <v>1543</v>
      </c>
      <c r="F102" s="1" t="s">
        <v>8</v>
      </c>
      <c r="G102" s="50">
        <v>172</v>
      </c>
      <c r="H102" s="50">
        <v>186</v>
      </c>
      <c r="I102" s="50">
        <v>191</v>
      </c>
      <c r="J102" s="50">
        <v>204</v>
      </c>
      <c r="K102" s="50">
        <v>193</v>
      </c>
      <c r="L102" s="50">
        <v>128</v>
      </c>
      <c r="M102" s="50">
        <v>0</v>
      </c>
      <c r="N102" s="50">
        <v>177</v>
      </c>
      <c r="O102" s="50">
        <v>184</v>
      </c>
      <c r="P102" s="30">
        <f t="shared" si="3"/>
        <v>1435</v>
      </c>
      <c r="Q102" s="30">
        <f t="shared" si="4"/>
        <v>8</v>
      </c>
      <c r="R102" s="30">
        <f t="shared" si="5"/>
        <v>179.375</v>
      </c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40</v>
      </c>
      <c r="C103" s="22" t="s">
        <v>39</v>
      </c>
      <c r="E103" s="1" t="s">
        <v>1553</v>
      </c>
      <c r="F103" s="1" t="s">
        <v>8</v>
      </c>
      <c r="G103" s="50">
        <v>177</v>
      </c>
      <c r="H103" s="50">
        <v>180</v>
      </c>
      <c r="I103" s="50">
        <v>156</v>
      </c>
      <c r="J103" s="50">
        <v>145</v>
      </c>
      <c r="K103" s="50">
        <v>183</v>
      </c>
      <c r="L103" s="50">
        <v>124</v>
      </c>
      <c r="M103" s="50">
        <v>181</v>
      </c>
      <c r="N103" s="50">
        <v>150</v>
      </c>
      <c r="O103" s="50">
        <v>136</v>
      </c>
      <c r="P103" s="30">
        <f t="shared" si="3"/>
        <v>1432</v>
      </c>
      <c r="Q103" s="30">
        <f t="shared" si="4"/>
        <v>9</v>
      </c>
      <c r="R103" s="30">
        <f t="shared" si="5"/>
        <v>159.11111111111111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691</v>
      </c>
      <c r="C104" s="22" t="s">
        <v>690</v>
      </c>
      <c r="E104" s="1" t="s">
        <v>1551</v>
      </c>
      <c r="F104" s="1" t="s">
        <v>8</v>
      </c>
      <c r="G104" s="50">
        <v>167</v>
      </c>
      <c r="H104" s="50">
        <v>130</v>
      </c>
      <c r="I104" s="50">
        <v>199</v>
      </c>
      <c r="J104" s="50">
        <v>175</v>
      </c>
      <c r="K104" s="50">
        <v>157</v>
      </c>
      <c r="L104" s="50">
        <v>149</v>
      </c>
      <c r="M104" s="50">
        <v>147</v>
      </c>
      <c r="N104" s="50">
        <v>133</v>
      </c>
      <c r="O104" s="50">
        <v>165</v>
      </c>
      <c r="P104" s="30">
        <f t="shared" si="3"/>
        <v>1422</v>
      </c>
      <c r="Q104" s="30">
        <f t="shared" si="4"/>
        <v>9</v>
      </c>
      <c r="R104" s="30">
        <f t="shared" si="5"/>
        <v>158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86</v>
      </c>
      <c r="C105" s="22" t="s">
        <v>85</v>
      </c>
      <c r="E105" s="1" t="s">
        <v>1533</v>
      </c>
      <c r="F105" s="1" t="s">
        <v>8</v>
      </c>
      <c r="G105" s="50">
        <v>149</v>
      </c>
      <c r="H105" s="50">
        <v>0</v>
      </c>
      <c r="I105" s="50">
        <v>192</v>
      </c>
      <c r="J105" s="50">
        <v>196</v>
      </c>
      <c r="K105" s="50">
        <v>180</v>
      </c>
      <c r="L105" s="50">
        <v>190</v>
      </c>
      <c r="M105" s="50">
        <v>188</v>
      </c>
      <c r="N105" s="50">
        <v>164</v>
      </c>
      <c r="O105" s="50">
        <v>157</v>
      </c>
      <c r="P105" s="30">
        <f t="shared" si="3"/>
        <v>1416</v>
      </c>
      <c r="Q105" s="30">
        <f t="shared" si="4"/>
        <v>8</v>
      </c>
      <c r="R105" s="30">
        <f t="shared" si="5"/>
        <v>177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333</v>
      </c>
      <c r="C106" s="22" t="s">
        <v>332</v>
      </c>
      <c r="E106" s="1" t="s">
        <v>1540</v>
      </c>
      <c r="F106" s="1" t="s">
        <v>8</v>
      </c>
      <c r="G106" s="50">
        <v>213</v>
      </c>
      <c r="H106" s="50">
        <v>174</v>
      </c>
      <c r="I106" s="50">
        <v>139</v>
      </c>
      <c r="J106" s="50">
        <v>0</v>
      </c>
      <c r="K106" s="50">
        <v>175</v>
      </c>
      <c r="L106" s="50">
        <v>176</v>
      </c>
      <c r="M106" s="50">
        <v>163</v>
      </c>
      <c r="N106" s="50">
        <v>173</v>
      </c>
      <c r="O106" s="50">
        <v>200</v>
      </c>
      <c r="P106" s="30">
        <f t="shared" si="3"/>
        <v>1413</v>
      </c>
      <c r="Q106" s="30">
        <f t="shared" si="4"/>
        <v>8</v>
      </c>
      <c r="R106" s="30">
        <f t="shared" si="5"/>
        <v>176.625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240</v>
      </c>
      <c r="C107" s="22" t="s">
        <v>239</v>
      </c>
      <c r="E107" s="1" t="s">
        <v>1558</v>
      </c>
      <c r="F107" s="1" t="s">
        <v>8</v>
      </c>
      <c r="G107" s="50">
        <v>169</v>
      </c>
      <c r="H107" s="50">
        <v>165</v>
      </c>
      <c r="I107" s="50">
        <v>179</v>
      </c>
      <c r="J107" s="50">
        <v>193</v>
      </c>
      <c r="K107" s="50">
        <v>138</v>
      </c>
      <c r="L107" s="50">
        <v>137</v>
      </c>
      <c r="M107" s="50">
        <v>144</v>
      </c>
      <c r="N107" s="50">
        <v>135</v>
      </c>
      <c r="O107" s="50">
        <v>142</v>
      </c>
      <c r="P107" s="30">
        <f t="shared" si="3"/>
        <v>1402</v>
      </c>
      <c r="Q107" s="30">
        <f t="shared" si="4"/>
        <v>9</v>
      </c>
      <c r="R107" s="30">
        <f t="shared" si="5"/>
        <v>155.77777777777777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416</v>
      </c>
      <c r="C108" s="22" t="s">
        <v>415</v>
      </c>
      <c r="E108" s="1" t="s">
        <v>1562</v>
      </c>
      <c r="F108" s="1" t="s">
        <v>8</v>
      </c>
      <c r="G108" s="50">
        <v>170</v>
      </c>
      <c r="H108" s="50">
        <v>209</v>
      </c>
      <c r="I108" s="50">
        <v>149</v>
      </c>
      <c r="J108" s="50">
        <v>203</v>
      </c>
      <c r="K108" s="50">
        <v>174</v>
      </c>
      <c r="L108" s="50">
        <v>241</v>
      </c>
      <c r="M108" s="50">
        <v>153</v>
      </c>
      <c r="N108" s="50">
        <v>102</v>
      </c>
      <c r="O108" s="50">
        <v>0</v>
      </c>
      <c r="P108" s="30">
        <f t="shared" si="3"/>
        <v>1401</v>
      </c>
      <c r="Q108" s="30">
        <f t="shared" si="4"/>
        <v>8</v>
      </c>
      <c r="R108" s="30">
        <f t="shared" si="5"/>
        <v>175.125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288</v>
      </c>
      <c r="C109" s="22" t="s">
        <v>287</v>
      </c>
      <c r="E109" s="1" t="s">
        <v>1539</v>
      </c>
      <c r="F109" s="1" t="s">
        <v>8</v>
      </c>
      <c r="G109" s="50">
        <v>145</v>
      </c>
      <c r="H109" s="50">
        <v>222</v>
      </c>
      <c r="I109" s="50">
        <v>135</v>
      </c>
      <c r="J109" s="50">
        <v>146</v>
      </c>
      <c r="K109" s="50">
        <v>132</v>
      </c>
      <c r="L109" s="50">
        <v>183</v>
      </c>
      <c r="M109" s="50">
        <v>178</v>
      </c>
      <c r="N109" s="50">
        <v>117</v>
      </c>
      <c r="O109" s="50">
        <v>142</v>
      </c>
      <c r="P109" s="30">
        <f t="shared" si="3"/>
        <v>1400</v>
      </c>
      <c r="Q109" s="30">
        <f t="shared" si="4"/>
        <v>9</v>
      </c>
      <c r="R109" s="30">
        <f t="shared" si="5"/>
        <v>155.55555555555554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368</v>
      </c>
      <c r="C110" s="22" t="s">
        <v>367</v>
      </c>
      <c r="E110" s="1" t="s">
        <v>1541</v>
      </c>
      <c r="F110" s="1" t="s">
        <v>8</v>
      </c>
      <c r="G110" s="50">
        <v>172</v>
      </c>
      <c r="H110" s="50">
        <v>140</v>
      </c>
      <c r="I110" s="50">
        <v>0</v>
      </c>
      <c r="J110" s="50">
        <v>190</v>
      </c>
      <c r="K110" s="50">
        <v>159</v>
      </c>
      <c r="L110" s="50">
        <v>178</v>
      </c>
      <c r="M110" s="50">
        <v>199</v>
      </c>
      <c r="N110" s="50">
        <v>178</v>
      </c>
      <c r="O110" s="50">
        <v>182</v>
      </c>
      <c r="P110" s="30">
        <f t="shared" si="3"/>
        <v>1398</v>
      </c>
      <c r="Q110" s="30">
        <f t="shared" si="4"/>
        <v>8</v>
      </c>
      <c r="R110" s="30">
        <f t="shared" si="5"/>
        <v>174.75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71</v>
      </c>
      <c r="C111" s="22" t="s">
        <v>70</v>
      </c>
      <c r="E111" s="65" t="s">
        <v>1555</v>
      </c>
      <c r="F111" s="65" t="s">
        <v>8</v>
      </c>
      <c r="G111" s="24">
        <v>165</v>
      </c>
      <c r="H111" s="24">
        <v>169</v>
      </c>
      <c r="I111" s="24">
        <v>187</v>
      </c>
      <c r="J111" s="24">
        <v>131</v>
      </c>
      <c r="K111" s="24">
        <v>142</v>
      </c>
      <c r="L111" s="24">
        <v>183</v>
      </c>
      <c r="M111" s="24">
        <v>136</v>
      </c>
      <c r="N111" s="24">
        <v>157</v>
      </c>
      <c r="O111" s="24">
        <v>122</v>
      </c>
      <c r="P111" s="19">
        <f t="shared" si="3"/>
        <v>1392</v>
      </c>
      <c r="Q111" s="19">
        <f t="shared" si="4"/>
        <v>9</v>
      </c>
      <c r="R111" s="19">
        <f t="shared" si="5"/>
        <v>154.66666666666666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271</v>
      </c>
      <c r="C112" s="22" t="s">
        <v>270</v>
      </c>
      <c r="E112" s="65" t="s">
        <v>1538</v>
      </c>
      <c r="F112" s="65" t="s">
        <v>8</v>
      </c>
      <c r="G112" s="24">
        <v>177</v>
      </c>
      <c r="H112" s="24">
        <v>183</v>
      </c>
      <c r="I112" s="24">
        <v>169</v>
      </c>
      <c r="J112" s="24">
        <v>233</v>
      </c>
      <c r="K112" s="24">
        <v>137</v>
      </c>
      <c r="L112" s="24">
        <v>178</v>
      </c>
      <c r="M112" s="24">
        <v>139</v>
      </c>
      <c r="N112" s="24">
        <v>0</v>
      </c>
      <c r="O112" s="24">
        <v>161</v>
      </c>
      <c r="P112" s="19">
        <f t="shared" si="3"/>
        <v>1377</v>
      </c>
      <c r="Q112" s="19">
        <f t="shared" si="4"/>
        <v>8</v>
      </c>
      <c r="R112" s="19">
        <f t="shared" si="5"/>
        <v>172.125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314</v>
      </c>
      <c r="C113" s="22" t="s">
        <v>313</v>
      </c>
      <c r="E113" s="65" t="s">
        <v>1539</v>
      </c>
      <c r="F113" s="65" t="s">
        <v>8</v>
      </c>
      <c r="G113" s="24">
        <v>0</v>
      </c>
      <c r="H113" s="24">
        <v>182</v>
      </c>
      <c r="I113" s="24">
        <v>155</v>
      </c>
      <c r="J113" s="24">
        <v>179</v>
      </c>
      <c r="K113" s="24">
        <v>182</v>
      </c>
      <c r="L113" s="24">
        <v>177</v>
      </c>
      <c r="M113" s="24">
        <v>170</v>
      </c>
      <c r="N113" s="24">
        <v>180</v>
      </c>
      <c r="O113" s="24">
        <v>146</v>
      </c>
      <c r="P113" s="19">
        <f t="shared" si="3"/>
        <v>1371</v>
      </c>
      <c r="Q113" s="19">
        <f t="shared" si="4"/>
        <v>8</v>
      </c>
      <c r="R113" s="19">
        <f t="shared" si="5"/>
        <v>171.375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88</v>
      </c>
      <c r="C114" s="22" t="s">
        <v>87</v>
      </c>
      <c r="E114" s="1" t="s">
        <v>1533</v>
      </c>
      <c r="F114" s="1" t="s">
        <v>8</v>
      </c>
      <c r="G114" s="50">
        <v>184</v>
      </c>
      <c r="H114" s="50">
        <v>171</v>
      </c>
      <c r="I114" s="50">
        <v>153</v>
      </c>
      <c r="J114" s="50">
        <v>171</v>
      </c>
      <c r="K114" s="50">
        <v>169</v>
      </c>
      <c r="L114" s="50">
        <v>144</v>
      </c>
      <c r="M114" s="50">
        <v>0</v>
      </c>
      <c r="N114" s="50">
        <v>212</v>
      </c>
      <c r="O114" s="50">
        <v>158</v>
      </c>
      <c r="P114" s="30">
        <f t="shared" si="3"/>
        <v>1362</v>
      </c>
      <c r="Q114" s="30">
        <f t="shared" si="4"/>
        <v>8</v>
      </c>
      <c r="R114" s="30">
        <f t="shared" si="5"/>
        <v>170.25</v>
      </c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124</v>
      </c>
      <c r="C115" s="22" t="s">
        <v>123</v>
      </c>
      <c r="E115" s="65" t="s">
        <v>1556</v>
      </c>
      <c r="F115" s="65" t="s">
        <v>8</v>
      </c>
      <c r="G115" s="24">
        <v>161</v>
      </c>
      <c r="H115" s="24">
        <v>199</v>
      </c>
      <c r="I115" s="24">
        <v>147</v>
      </c>
      <c r="J115" s="24">
        <v>0</v>
      </c>
      <c r="K115" s="24">
        <v>144</v>
      </c>
      <c r="L115" s="24">
        <v>180</v>
      </c>
      <c r="M115" s="24">
        <v>172</v>
      </c>
      <c r="N115" s="24">
        <v>166</v>
      </c>
      <c r="O115" s="24">
        <v>191</v>
      </c>
      <c r="P115" s="19">
        <f t="shared" si="3"/>
        <v>1360</v>
      </c>
      <c r="Q115" s="19">
        <f t="shared" si="4"/>
        <v>8</v>
      </c>
      <c r="R115" s="19">
        <f t="shared" si="5"/>
        <v>170</v>
      </c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704</v>
      </c>
      <c r="C116" s="22" t="s">
        <v>703</v>
      </c>
      <c r="E116" s="1" t="s">
        <v>1566</v>
      </c>
      <c r="F116" s="1" t="s">
        <v>8</v>
      </c>
      <c r="G116" s="50">
        <v>215</v>
      </c>
      <c r="H116" s="50">
        <v>156</v>
      </c>
      <c r="I116" s="50">
        <v>140</v>
      </c>
      <c r="J116" s="50">
        <v>129</v>
      </c>
      <c r="K116" s="50">
        <v>145</v>
      </c>
      <c r="L116" s="50">
        <v>173</v>
      </c>
      <c r="M116" s="50">
        <v>136</v>
      </c>
      <c r="N116" s="50">
        <v>115</v>
      </c>
      <c r="O116" s="50">
        <v>146</v>
      </c>
      <c r="P116" s="30">
        <f t="shared" si="3"/>
        <v>1355</v>
      </c>
      <c r="Q116" s="30">
        <f t="shared" si="4"/>
        <v>9</v>
      </c>
      <c r="R116" s="30">
        <f t="shared" si="5"/>
        <v>150.55555555555554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524</v>
      </c>
      <c r="C117" s="22" t="s">
        <v>523</v>
      </c>
      <c r="E117" s="1" t="s">
        <v>1546</v>
      </c>
      <c r="F117" s="1" t="s">
        <v>8</v>
      </c>
      <c r="G117" s="50">
        <v>222</v>
      </c>
      <c r="H117" s="50">
        <v>193</v>
      </c>
      <c r="I117" s="50">
        <v>154</v>
      </c>
      <c r="J117" s="50">
        <v>0</v>
      </c>
      <c r="K117" s="50">
        <v>235</v>
      </c>
      <c r="L117" s="50">
        <v>195</v>
      </c>
      <c r="M117" s="50">
        <v>136</v>
      </c>
      <c r="N117" s="50">
        <v>0</v>
      </c>
      <c r="O117" s="50">
        <v>214</v>
      </c>
      <c r="P117" s="30">
        <f t="shared" si="3"/>
        <v>1349</v>
      </c>
      <c r="Q117" s="30">
        <f t="shared" si="4"/>
        <v>7</v>
      </c>
      <c r="R117" s="30">
        <f t="shared" si="5"/>
        <v>192.71428571428572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398</v>
      </c>
      <c r="C118" s="22" t="s">
        <v>397</v>
      </c>
      <c r="E118" s="1" t="s">
        <v>1562</v>
      </c>
      <c r="F118" s="1" t="s">
        <v>8</v>
      </c>
      <c r="G118" s="50">
        <v>165</v>
      </c>
      <c r="H118" s="50">
        <v>164</v>
      </c>
      <c r="I118" s="50">
        <v>213</v>
      </c>
      <c r="J118" s="50">
        <v>169</v>
      </c>
      <c r="K118" s="50">
        <v>0</v>
      </c>
      <c r="L118" s="50">
        <v>174</v>
      </c>
      <c r="M118" s="50">
        <v>168</v>
      </c>
      <c r="N118" s="50">
        <v>138</v>
      </c>
      <c r="O118" s="50">
        <v>158</v>
      </c>
      <c r="P118" s="30">
        <f t="shared" si="3"/>
        <v>1349</v>
      </c>
      <c r="Q118" s="30">
        <f t="shared" si="4"/>
        <v>8</v>
      </c>
      <c r="R118" s="30">
        <f t="shared" si="5"/>
        <v>168.625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722</v>
      </c>
      <c r="C119" s="22" t="s">
        <v>721</v>
      </c>
      <c r="E119" s="1" t="s">
        <v>1566</v>
      </c>
      <c r="F119" s="1" t="s">
        <v>8</v>
      </c>
      <c r="G119" s="50">
        <v>122</v>
      </c>
      <c r="H119" s="50">
        <v>113</v>
      </c>
      <c r="I119" s="50">
        <v>141</v>
      </c>
      <c r="J119" s="50">
        <v>169</v>
      </c>
      <c r="K119" s="50">
        <v>176</v>
      </c>
      <c r="L119" s="50">
        <v>138</v>
      </c>
      <c r="M119" s="50">
        <v>128</v>
      </c>
      <c r="N119" s="50">
        <v>199</v>
      </c>
      <c r="O119" s="50">
        <v>146</v>
      </c>
      <c r="P119" s="30">
        <f t="shared" si="3"/>
        <v>1332</v>
      </c>
      <c r="Q119" s="30">
        <f t="shared" si="4"/>
        <v>9</v>
      </c>
      <c r="R119" s="30">
        <f t="shared" si="5"/>
        <v>148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710</v>
      </c>
      <c r="C120" s="22" t="s">
        <v>709</v>
      </c>
      <c r="E120" s="1" t="s">
        <v>1566</v>
      </c>
      <c r="F120" s="1" t="s">
        <v>8</v>
      </c>
      <c r="G120" s="50">
        <v>123</v>
      </c>
      <c r="H120" s="50">
        <v>148</v>
      </c>
      <c r="I120" s="50">
        <v>196</v>
      </c>
      <c r="J120" s="50">
        <v>135</v>
      </c>
      <c r="K120" s="50">
        <v>130</v>
      </c>
      <c r="L120" s="50">
        <v>129</v>
      </c>
      <c r="M120" s="50">
        <v>137</v>
      </c>
      <c r="N120" s="50">
        <v>178</v>
      </c>
      <c r="O120" s="50">
        <v>148</v>
      </c>
      <c r="P120" s="30">
        <f t="shared" si="3"/>
        <v>1324</v>
      </c>
      <c r="Q120" s="30">
        <f t="shared" si="4"/>
        <v>9</v>
      </c>
      <c r="R120" s="30">
        <f t="shared" si="5"/>
        <v>147.11111111111111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1526</v>
      </c>
      <c r="C121" s="22" t="s">
        <v>8</v>
      </c>
      <c r="E121" s="1" t="s">
        <v>1194</v>
      </c>
      <c r="F121" s="1" t="s">
        <v>8</v>
      </c>
      <c r="G121" s="50">
        <v>161</v>
      </c>
      <c r="H121" s="50">
        <v>200</v>
      </c>
      <c r="I121" s="50">
        <v>138</v>
      </c>
      <c r="J121" s="50">
        <v>233</v>
      </c>
      <c r="K121" s="50">
        <v>107</v>
      </c>
      <c r="L121" s="50">
        <v>172</v>
      </c>
      <c r="M121" s="50">
        <v>123</v>
      </c>
      <c r="N121" s="50">
        <v>0</v>
      </c>
      <c r="O121" s="50">
        <v>181</v>
      </c>
      <c r="P121" s="30">
        <f t="shared" si="3"/>
        <v>1315</v>
      </c>
      <c r="Q121" s="30">
        <f t="shared" si="4"/>
        <v>8</v>
      </c>
      <c r="R121" s="30">
        <f t="shared" si="5"/>
        <v>164.375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140</v>
      </c>
      <c r="C122" s="22" t="s">
        <v>139</v>
      </c>
      <c r="E122" s="1" t="s">
        <v>1535</v>
      </c>
      <c r="F122" s="1" t="s">
        <v>8</v>
      </c>
      <c r="G122" s="50">
        <v>159</v>
      </c>
      <c r="H122" s="50">
        <v>177</v>
      </c>
      <c r="I122" s="50">
        <v>234</v>
      </c>
      <c r="J122" s="50">
        <v>189</v>
      </c>
      <c r="K122" s="50">
        <v>170</v>
      </c>
      <c r="L122" s="50">
        <v>0</v>
      </c>
      <c r="M122" s="50">
        <v>0</v>
      </c>
      <c r="N122" s="50">
        <v>171</v>
      </c>
      <c r="O122" s="50">
        <v>199</v>
      </c>
      <c r="P122" s="30">
        <f t="shared" si="3"/>
        <v>1299</v>
      </c>
      <c r="Q122" s="30">
        <f t="shared" si="4"/>
        <v>7</v>
      </c>
      <c r="R122" s="30">
        <f t="shared" si="5"/>
        <v>185.57142857142858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63</v>
      </c>
      <c r="C123" s="22" t="s">
        <v>62</v>
      </c>
      <c r="E123" s="1" t="s">
        <v>1555</v>
      </c>
      <c r="F123" s="1" t="s">
        <v>8</v>
      </c>
      <c r="G123" s="50">
        <v>135</v>
      </c>
      <c r="H123" s="50">
        <v>105</v>
      </c>
      <c r="I123" s="50">
        <v>127</v>
      </c>
      <c r="J123" s="50">
        <v>166</v>
      </c>
      <c r="K123" s="50">
        <v>148</v>
      </c>
      <c r="L123" s="50">
        <v>143</v>
      </c>
      <c r="M123" s="50">
        <v>156</v>
      </c>
      <c r="N123" s="50">
        <v>138</v>
      </c>
      <c r="O123" s="50">
        <v>180</v>
      </c>
      <c r="P123" s="30">
        <f t="shared" si="3"/>
        <v>1298</v>
      </c>
      <c r="Q123" s="30">
        <f t="shared" si="4"/>
        <v>9</v>
      </c>
      <c r="R123" s="30">
        <f t="shared" si="5"/>
        <v>144.22222222222223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46</v>
      </c>
      <c r="C124" s="22" t="s">
        <v>45</v>
      </c>
      <c r="E124" s="1" t="s">
        <v>1553</v>
      </c>
      <c r="F124" s="1" t="s">
        <v>8</v>
      </c>
      <c r="G124" s="50">
        <v>143</v>
      </c>
      <c r="H124" s="50">
        <v>155</v>
      </c>
      <c r="I124" s="50">
        <v>142</v>
      </c>
      <c r="J124" s="50">
        <v>146</v>
      </c>
      <c r="K124" s="50">
        <v>148</v>
      </c>
      <c r="L124" s="50">
        <v>154</v>
      </c>
      <c r="M124" s="50">
        <v>115</v>
      </c>
      <c r="N124" s="50">
        <v>132</v>
      </c>
      <c r="O124" s="50">
        <v>160</v>
      </c>
      <c r="P124" s="30">
        <f t="shared" si="3"/>
        <v>1295</v>
      </c>
      <c r="Q124" s="30">
        <f t="shared" si="4"/>
        <v>9</v>
      </c>
      <c r="R124" s="30">
        <f t="shared" si="5"/>
        <v>143.88888888888889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67</v>
      </c>
      <c r="C125" s="22" t="s">
        <v>66</v>
      </c>
      <c r="E125" s="65" t="s">
        <v>1555</v>
      </c>
      <c r="F125" s="65" t="s">
        <v>8</v>
      </c>
      <c r="G125" s="24">
        <v>133</v>
      </c>
      <c r="H125" s="24">
        <v>126</v>
      </c>
      <c r="I125" s="24">
        <v>126</v>
      </c>
      <c r="J125" s="24">
        <v>157</v>
      </c>
      <c r="K125" s="24">
        <v>119</v>
      </c>
      <c r="L125" s="24">
        <v>129</v>
      </c>
      <c r="M125" s="24">
        <v>140</v>
      </c>
      <c r="N125" s="24">
        <v>180</v>
      </c>
      <c r="O125" s="24">
        <v>179</v>
      </c>
      <c r="P125" s="19">
        <f t="shared" si="3"/>
        <v>1289</v>
      </c>
      <c r="Q125" s="19">
        <f t="shared" si="4"/>
        <v>9</v>
      </c>
      <c r="R125" s="19">
        <f t="shared" si="5"/>
        <v>143.22222222222223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29</v>
      </c>
      <c r="C126" s="22" t="s">
        <v>28</v>
      </c>
      <c r="E126" s="1" t="s">
        <v>1553</v>
      </c>
      <c r="F126" s="1" t="s">
        <v>8</v>
      </c>
      <c r="G126" s="50">
        <v>159</v>
      </c>
      <c r="H126" s="50">
        <v>111</v>
      </c>
      <c r="I126" s="50">
        <v>127</v>
      </c>
      <c r="J126" s="50">
        <v>94</v>
      </c>
      <c r="K126" s="50">
        <v>220</v>
      </c>
      <c r="L126" s="50">
        <v>137</v>
      </c>
      <c r="M126" s="50">
        <v>136</v>
      </c>
      <c r="N126" s="50">
        <v>151</v>
      </c>
      <c r="O126" s="50">
        <v>151</v>
      </c>
      <c r="P126" s="30">
        <f t="shared" si="3"/>
        <v>1286</v>
      </c>
      <c r="Q126" s="30">
        <f t="shared" si="4"/>
        <v>9</v>
      </c>
      <c r="R126" s="30">
        <f t="shared" si="5"/>
        <v>142.88888888888889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597</v>
      </c>
      <c r="C127" s="22" t="s">
        <v>596</v>
      </c>
      <c r="E127" s="1" t="s">
        <v>1547</v>
      </c>
      <c r="F127" s="1" t="s">
        <v>8</v>
      </c>
      <c r="G127" s="50">
        <v>180</v>
      </c>
      <c r="H127" s="50">
        <v>179</v>
      </c>
      <c r="I127" s="50">
        <v>0</v>
      </c>
      <c r="J127" s="50">
        <v>0</v>
      </c>
      <c r="K127" s="50">
        <v>192</v>
      </c>
      <c r="L127" s="50">
        <v>0</v>
      </c>
      <c r="M127" s="50">
        <v>255</v>
      </c>
      <c r="N127" s="50">
        <v>222</v>
      </c>
      <c r="O127" s="50">
        <v>256</v>
      </c>
      <c r="P127" s="30">
        <f t="shared" si="3"/>
        <v>1284</v>
      </c>
      <c r="Q127" s="30">
        <f t="shared" si="4"/>
        <v>6</v>
      </c>
      <c r="R127" s="30">
        <f t="shared" si="5"/>
        <v>214</v>
      </c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82</v>
      </c>
      <c r="C128" s="22" t="s">
        <v>81</v>
      </c>
      <c r="E128" s="1" t="s">
        <v>1533</v>
      </c>
      <c r="F128" s="1" t="s">
        <v>8</v>
      </c>
      <c r="G128" s="50">
        <v>205</v>
      </c>
      <c r="H128" s="50">
        <v>162</v>
      </c>
      <c r="I128" s="50">
        <v>0</v>
      </c>
      <c r="J128" s="50">
        <v>173</v>
      </c>
      <c r="K128" s="50">
        <v>183</v>
      </c>
      <c r="L128" s="50">
        <v>211</v>
      </c>
      <c r="M128" s="50">
        <v>161</v>
      </c>
      <c r="N128" s="50">
        <v>181</v>
      </c>
      <c r="O128" s="50">
        <v>0</v>
      </c>
      <c r="P128" s="30">
        <f t="shared" si="3"/>
        <v>1276</v>
      </c>
      <c r="Q128" s="30">
        <f t="shared" si="4"/>
        <v>7</v>
      </c>
      <c r="R128" s="30">
        <f t="shared" si="5"/>
        <v>182.28571428571428</v>
      </c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379</v>
      </c>
      <c r="C129" s="22" t="s">
        <v>378</v>
      </c>
      <c r="E129" s="1" t="s">
        <v>1542</v>
      </c>
      <c r="F129" s="1" t="s">
        <v>8</v>
      </c>
      <c r="G129" s="50">
        <v>168</v>
      </c>
      <c r="H129" s="50">
        <v>160</v>
      </c>
      <c r="I129" s="50">
        <v>158</v>
      </c>
      <c r="J129" s="50">
        <v>119</v>
      </c>
      <c r="K129" s="50">
        <v>170</v>
      </c>
      <c r="L129" s="50">
        <v>109</v>
      </c>
      <c r="M129" s="50">
        <v>156</v>
      </c>
      <c r="N129" s="50">
        <v>118</v>
      </c>
      <c r="O129" s="50">
        <v>111</v>
      </c>
      <c r="P129" s="30">
        <f t="shared" si="3"/>
        <v>1269</v>
      </c>
      <c r="Q129" s="30">
        <f t="shared" si="4"/>
        <v>9</v>
      </c>
      <c r="R129" s="30">
        <f t="shared" si="5"/>
        <v>141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695</v>
      </c>
      <c r="C130" s="22" t="s">
        <v>694</v>
      </c>
      <c r="E130" s="1" t="s">
        <v>1551</v>
      </c>
      <c r="F130" s="1" t="s">
        <v>8</v>
      </c>
      <c r="G130" s="50">
        <v>130</v>
      </c>
      <c r="H130" s="50">
        <v>192</v>
      </c>
      <c r="I130" s="50">
        <v>153</v>
      </c>
      <c r="J130" s="50">
        <v>183</v>
      </c>
      <c r="K130" s="50">
        <v>171</v>
      </c>
      <c r="L130" s="50">
        <v>134</v>
      </c>
      <c r="M130" s="50">
        <v>0</v>
      </c>
      <c r="N130" s="50">
        <v>149</v>
      </c>
      <c r="O130" s="50">
        <v>155</v>
      </c>
      <c r="P130" s="30">
        <f t="shared" si="3"/>
        <v>1267</v>
      </c>
      <c r="Q130" s="30">
        <f t="shared" si="4"/>
        <v>8</v>
      </c>
      <c r="R130" s="30">
        <f t="shared" si="5"/>
        <v>158.375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317</v>
      </c>
      <c r="C131" s="22" t="s">
        <v>316</v>
      </c>
      <c r="E131" s="1" t="s">
        <v>1540</v>
      </c>
      <c r="F131" s="1" t="s">
        <v>8</v>
      </c>
      <c r="G131" s="50">
        <v>189</v>
      </c>
      <c r="H131" s="50">
        <v>209</v>
      </c>
      <c r="I131" s="50">
        <v>161</v>
      </c>
      <c r="J131" s="50">
        <v>181</v>
      </c>
      <c r="K131" s="50">
        <v>0</v>
      </c>
      <c r="L131" s="50">
        <v>176</v>
      </c>
      <c r="M131" s="50">
        <v>187</v>
      </c>
      <c r="N131" s="50">
        <v>163</v>
      </c>
      <c r="O131" s="50">
        <v>0</v>
      </c>
      <c r="P131" s="30">
        <f t="shared" si="3"/>
        <v>1266</v>
      </c>
      <c r="Q131" s="30">
        <f t="shared" si="4"/>
        <v>7</v>
      </c>
      <c r="R131" s="30">
        <f t="shared" si="5"/>
        <v>180.85714285714286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323</v>
      </c>
      <c r="C132" s="22" t="s">
        <v>322</v>
      </c>
      <c r="E132" s="1" t="s">
        <v>1540</v>
      </c>
      <c r="F132" s="1" t="s">
        <v>8</v>
      </c>
      <c r="G132" s="50">
        <v>125</v>
      </c>
      <c r="H132" s="50">
        <v>0</v>
      </c>
      <c r="I132" s="50">
        <v>256</v>
      </c>
      <c r="J132" s="50">
        <v>151</v>
      </c>
      <c r="K132" s="50">
        <v>205</v>
      </c>
      <c r="L132" s="50">
        <v>162</v>
      </c>
      <c r="M132" s="50">
        <v>0</v>
      </c>
      <c r="N132" s="50">
        <v>192</v>
      </c>
      <c r="O132" s="50">
        <v>173</v>
      </c>
      <c r="P132" s="30">
        <f t="shared" si="3"/>
        <v>1264</v>
      </c>
      <c r="Q132" s="30">
        <f t="shared" si="4"/>
        <v>7</v>
      </c>
      <c r="R132" s="30">
        <f t="shared" si="5"/>
        <v>180.57142857142858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616</v>
      </c>
      <c r="C133" s="22" t="s">
        <v>615</v>
      </c>
      <c r="E133" s="1" t="s">
        <v>1548</v>
      </c>
      <c r="F133" s="1" t="s">
        <v>8</v>
      </c>
      <c r="G133" s="50">
        <v>161</v>
      </c>
      <c r="H133" s="50">
        <v>0</v>
      </c>
      <c r="I133" s="50">
        <v>0</v>
      </c>
      <c r="J133" s="50">
        <v>225</v>
      </c>
      <c r="K133" s="50">
        <v>216</v>
      </c>
      <c r="L133" s="50">
        <v>167</v>
      </c>
      <c r="M133" s="50">
        <v>0</v>
      </c>
      <c r="N133" s="50">
        <v>213</v>
      </c>
      <c r="O133" s="50">
        <v>279</v>
      </c>
      <c r="P133" s="30">
        <f t="shared" si="3"/>
        <v>1261</v>
      </c>
      <c r="Q133" s="30">
        <f t="shared" si="4"/>
        <v>6</v>
      </c>
      <c r="R133" s="30">
        <f t="shared" si="5"/>
        <v>210.16666666666666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645</v>
      </c>
      <c r="C134" s="22" t="s">
        <v>644</v>
      </c>
      <c r="E134" s="1" t="s">
        <v>1549</v>
      </c>
      <c r="F134" s="1" t="s">
        <v>8</v>
      </c>
      <c r="G134" s="50">
        <v>191</v>
      </c>
      <c r="H134" s="50">
        <v>201</v>
      </c>
      <c r="I134" s="50">
        <v>149</v>
      </c>
      <c r="J134" s="50">
        <v>173</v>
      </c>
      <c r="K134" s="50">
        <v>158</v>
      </c>
      <c r="L134" s="50">
        <v>218</v>
      </c>
      <c r="M134" s="50">
        <v>152</v>
      </c>
      <c r="N134" s="50">
        <v>0</v>
      </c>
      <c r="O134" s="50">
        <v>0</v>
      </c>
      <c r="P134" s="30">
        <f t="shared" si="3"/>
        <v>1242</v>
      </c>
      <c r="Q134" s="30">
        <f t="shared" si="4"/>
        <v>7</v>
      </c>
      <c r="R134" s="30">
        <f t="shared" si="5"/>
        <v>177.42857142857142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384</v>
      </c>
      <c r="C135" s="22" t="s">
        <v>383</v>
      </c>
      <c r="E135" s="1" t="s">
        <v>1543</v>
      </c>
      <c r="F135" s="1" t="s">
        <v>8</v>
      </c>
      <c r="G135" s="50">
        <v>246</v>
      </c>
      <c r="H135" s="50">
        <v>167</v>
      </c>
      <c r="I135" s="50">
        <v>170</v>
      </c>
      <c r="J135" s="50">
        <v>169</v>
      </c>
      <c r="K135" s="50">
        <v>162</v>
      </c>
      <c r="L135" s="50">
        <v>169</v>
      </c>
      <c r="M135" s="50">
        <v>149</v>
      </c>
      <c r="N135" s="50">
        <v>0</v>
      </c>
      <c r="O135" s="50">
        <v>0</v>
      </c>
      <c r="P135" s="30">
        <f t="shared" si="3"/>
        <v>1232</v>
      </c>
      <c r="Q135" s="30">
        <f t="shared" si="4"/>
        <v>7</v>
      </c>
      <c r="R135" s="30">
        <f t="shared" si="5"/>
        <v>176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230</v>
      </c>
      <c r="C136" s="22" t="s">
        <v>229</v>
      </c>
      <c r="E136" s="1" t="s">
        <v>1557</v>
      </c>
      <c r="F136" s="1" t="s">
        <v>8</v>
      </c>
      <c r="G136" s="50">
        <v>0</v>
      </c>
      <c r="H136" s="50">
        <v>175</v>
      </c>
      <c r="I136" s="50">
        <v>155</v>
      </c>
      <c r="J136" s="50">
        <v>165</v>
      </c>
      <c r="K136" s="50">
        <v>210</v>
      </c>
      <c r="L136" s="50">
        <v>190</v>
      </c>
      <c r="M136" s="50">
        <v>163</v>
      </c>
      <c r="N136" s="50">
        <v>161</v>
      </c>
      <c r="O136" s="50">
        <v>0</v>
      </c>
      <c r="P136" s="30">
        <f t="shared" si="3"/>
        <v>1219</v>
      </c>
      <c r="Q136" s="30">
        <f t="shared" si="4"/>
        <v>7</v>
      </c>
      <c r="R136" s="30">
        <f t="shared" si="5"/>
        <v>174.14285714285714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292</v>
      </c>
      <c r="C137" s="22" t="s">
        <v>291</v>
      </c>
      <c r="E137" s="1" t="s">
        <v>1539</v>
      </c>
      <c r="F137" s="1" t="s">
        <v>8</v>
      </c>
      <c r="G137" s="50">
        <v>168</v>
      </c>
      <c r="H137" s="50">
        <v>140</v>
      </c>
      <c r="I137" s="50">
        <v>141</v>
      </c>
      <c r="J137" s="50">
        <v>0</v>
      </c>
      <c r="K137" s="50">
        <v>166</v>
      </c>
      <c r="L137" s="50">
        <v>153</v>
      </c>
      <c r="M137" s="50">
        <v>172</v>
      </c>
      <c r="N137" s="50">
        <v>142</v>
      </c>
      <c r="O137" s="50">
        <v>133</v>
      </c>
      <c r="P137" s="30">
        <f t="shared" si="3"/>
        <v>1215</v>
      </c>
      <c r="Q137" s="30">
        <f t="shared" si="4"/>
        <v>8</v>
      </c>
      <c r="R137" s="30">
        <f t="shared" si="5"/>
        <v>151.875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718</v>
      </c>
      <c r="C138" s="22" t="s">
        <v>717</v>
      </c>
      <c r="E138" s="1" t="s">
        <v>1566</v>
      </c>
      <c r="F138" s="1" t="s">
        <v>8</v>
      </c>
      <c r="G138" s="50">
        <v>155</v>
      </c>
      <c r="H138" s="50">
        <v>146</v>
      </c>
      <c r="I138" s="50">
        <v>136</v>
      </c>
      <c r="J138" s="50">
        <v>120</v>
      </c>
      <c r="K138" s="50">
        <v>162</v>
      </c>
      <c r="L138" s="50">
        <v>144</v>
      </c>
      <c r="M138" s="50">
        <v>190</v>
      </c>
      <c r="N138" s="50">
        <v>153</v>
      </c>
      <c r="O138" s="50">
        <v>9</v>
      </c>
      <c r="P138" s="30">
        <f t="shared" si="3"/>
        <v>1215</v>
      </c>
      <c r="Q138" s="30">
        <f t="shared" si="4"/>
        <v>9</v>
      </c>
      <c r="R138" s="30">
        <f t="shared" si="5"/>
        <v>135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410</v>
      </c>
      <c r="C139" s="22" t="s">
        <v>409</v>
      </c>
      <c r="E139" s="1" t="s">
        <v>1543</v>
      </c>
      <c r="F139" s="1" t="s">
        <v>8</v>
      </c>
      <c r="G139" s="50">
        <v>0</v>
      </c>
      <c r="H139" s="50">
        <v>0</v>
      </c>
      <c r="I139" s="50">
        <v>0</v>
      </c>
      <c r="J139" s="50">
        <v>192</v>
      </c>
      <c r="K139" s="50">
        <v>179</v>
      </c>
      <c r="L139" s="50">
        <v>214</v>
      </c>
      <c r="M139" s="50">
        <v>191</v>
      </c>
      <c r="N139" s="50">
        <v>255</v>
      </c>
      <c r="O139" s="50">
        <v>183</v>
      </c>
      <c r="P139" s="30">
        <f t="shared" si="3"/>
        <v>1214</v>
      </c>
      <c r="Q139" s="30">
        <f t="shared" si="4"/>
        <v>6</v>
      </c>
      <c r="R139" s="30">
        <f t="shared" si="5"/>
        <v>202.33333333333334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327</v>
      </c>
      <c r="C140" s="22" t="s">
        <v>326</v>
      </c>
      <c r="E140" s="1" t="s">
        <v>1540</v>
      </c>
      <c r="F140" s="1" t="s">
        <v>8</v>
      </c>
      <c r="G140" s="50">
        <v>151</v>
      </c>
      <c r="H140" s="50">
        <v>0</v>
      </c>
      <c r="I140" s="50">
        <v>195</v>
      </c>
      <c r="J140" s="50">
        <v>159</v>
      </c>
      <c r="K140" s="50">
        <v>0</v>
      </c>
      <c r="L140" s="50">
        <v>182</v>
      </c>
      <c r="M140" s="50">
        <v>174</v>
      </c>
      <c r="N140" s="50">
        <v>169</v>
      </c>
      <c r="O140" s="50">
        <v>182</v>
      </c>
      <c r="P140" s="30">
        <f t="shared" si="3"/>
        <v>1212</v>
      </c>
      <c r="Q140" s="30">
        <f t="shared" si="4"/>
        <v>7</v>
      </c>
      <c r="R140" s="30">
        <f t="shared" si="5"/>
        <v>173.14285714285714</v>
      </c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1525</v>
      </c>
      <c r="C141" s="22" t="s">
        <v>8</v>
      </c>
      <c r="E141" s="1" t="s">
        <v>1194</v>
      </c>
      <c r="F141" s="1" t="s">
        <v>8</v>
      </c>
      <c r="G141" s="50">
        <v>159</v>
      </c>
      <c r="H141" s="50">
        <v>148</v>
      </c>
      <c r="I141" s="50">
        <v>0</v>
      </c>
      <c r="J141" s="50">
        <v>130</v>
      </c>
      <c r="K141" s="50">
        <v>0</v>
      </c>
      <c r="L141" s="50">
        <v>188</v>
      </c>
      <c r="M141" s="50">
        <v>202</v>
      </c>
      <c r="N141" s="50">
        <v>187</v>
      </c>
      <c r="O141" s="50">
        <v>194</v>
      </c>
      <c r="P141" s="30">
        <f t="shared" ref="P141:P204" si="6">SUM(G141:O141)</f>
        <v>1208</v>
      </c>
      <c r="Q141" s="30">
        <f t="shared" ref="Q141:Q204" si="7">COUNTIF(G141:O141, "&gt;0" )</f>
        <v>7</v>
      </c>
      <c r="R141" s="30">
        <f t="shared" ref="R141:R204" si="8">IF(Q141=0,0,P141/Q141)</f>
        <v>172.57142857142858</v>
      </c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573</v>
      </c>
      <c r="C142" s="22" t="s">
        <v>572</v>
      </c>
      <c r="E142" s="1" t="s">
        <v>1547</v>
      </c>
      <c r="F142" s="1" t="s">
        <v>8</v>
      </c>
      <c r="G142" s="50">
        <v>141</v>
      </c>
      <c r="H142" s="50">
        <v>0</v>
      </c>
      <c r="I142" s="50">
        <v>227</v>
      </c>
      <c r="J142" s="50">
        <v>256</v>
      </c>
      <c r="K142" s="50">
        <v>173</v>
      </c>
      <c r="L142" s="50">
        <v>202</v>
      </c>
      <c r="M142" s="50">
        <v>0</v>
      </c>
      <c r="N142" s="50">
        <v>0</v>
      </c>
      <c r="O142" s="50">
        <v>205</v>
      </c>
      <c r="P142" s="30">
        <f t="shared" si="6"/>
        <v>1204</v>
      </c>
      <c r="Q142" s="30">
        <f t="shared" si="7"/>
        <v>6</v>
      </c>
      <c r="R142" s="30">
        <f t="shared" si="8"/>
        <v>200.66666666666666</v>
      </c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61</v>
      </c>
      <c r="C143" s="22" t="s">
        <v>60</v>
      </c>
      <c r="E143" s="1" t="s">
        <v>1555</v>
      </c>
      <c r="F143" s="1" t="s">
        <v>8</v>
      </c>
      <c r="G143" s="50">
        <v>131</v>
      </c>
      <c r="H143" s="50">
        <v>159</v>
      </c>
      <c r="I143" s="50">
        <v>148</v>
      </c>
      <c r="J143" s="50">
        <v>120</v>
      </c>
      <c r="K143" s="50">
        <v>141</v>
      </c>
      <c r="L143" s="50">
        <v>143</v>
      </c>
      <c r="M143" s="50">
        <v>127</v>
      </c>
      <c r="N143" s="50">
        <v>125</v>
      </c>
      <c r="O143" s="50">
        <v>104</v>
      </c>
      <c r="P143" s="30">
        <f t="shared" si="6"/>
        <v>1198</v>
      </c>
      <c r="Q143" s="30">
        <f t="shared" si="7"/>
        <v>9</v>
      </c>
      <c r="R143" s="30">
        <f t="shared" si="8"/>
        <v>133.11111111111111</v>
      </c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726</v>
      </c>
      <c r="C144" s="22" t="s">
        <v>725</v>
      </c>
      <c r="E144" s="1" t="s">
        <v>1552</v>
      </c>
      <c r="F144" s="1" t="s">
        <v>8</v>
      </c>
      <c r="G144" s="50">
        <v>186</v>
      </c>
      <c r="H144" s="50">
        <v>159</v>
      </c>
      <c r="I144" s="50">
        <v>173</v>
      </c>
      <c r="J144" s="50">
        <v>187</v>
      </c>
      <c r="K144" s="50">
        <v>166</v>
      </c>
      <c r="L144" s="50">
        <v>145</v>
      </c>
      <c r="M144" s="50">
        <v>0</v>
      </c>
      <c r="N144" s="50">
        <v>0</v>
      </c>
      <c r="O144" s="50">
        <v>177</v>
      </c>
      <c r="P144" s="30">
        <f t="shared" si="6"/>
        <v>1193</v>
      </c>
      <c r="Q144" s="30">
        <f t="shared" si="7"/>
        <v>7</v>
      </c>
      <c r="R144" s="30">
        <f t="shared" si="8"/>
        <v>170.42857142857142</v>
      </c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294</v>
      </c>
      <c r="C145" s="22" t="s">
        <v>293</v>
      </c>
      <c r="E145" s="65" t="s">
        <v>1539</v>
      </c>
      <c r="F145" s="65" t="s">
        <v>8</v>
      </c>
      <c r="G145" s="24">
        <v>188</v>
      </c>
      <c r="H145" s="24">
        <v>188</v>
      </c>
      <c r="I145" s="24">
        <v>174</v>
      </c>
      <c r="J145" s="24">
        <v>166</v>
      </c>
      <c r="K145" s="24">
        <v>0</v>
      </c>
      <c r="L145" s="24">
        <v>154</v>
      </c>
      <c r="M145" s="24">
        <v>163</v>
      </c>
      <c r="N145" s="24">
        <v>130</v>
      </c>
      <c r="O145" s="24">
        <v>0</v>
      </c>
      <c r="P145" s="19">
        <f t="shared" si="6"/>
        <v>1163</v>
      </c>
      <c r="Q145" s="19">
        <f t="shared" si="7"/>
        <v>7</v>
      </c>
      <c r="R145" s="19">
        <f t="shared" si="8"/>
        <v>166.14285714285714</v>
      </c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77</v>
      </c>
      <c r="C146" s="22" t="s">
        <v>76</v>
      </c>
      <c r="E146" s="1" t="s">
        <v>1555</v>
      </c>
      <c r="F146" s="1" t="s">
        <v>8</v>
      </c>
      <c r="G146" s="50">
        <v>121</v>
      </c>
      <c r="H146" s="50">
        <v>106</v>
      </c>
      <c r="I146" s="50">
        <v>103</v>
      </c>
      <c r="J146" s="50">
        <v>100</v>
      </c>
      <c r="K146" s="50">
        <v>163</v>
      </c>
      <c r="L146" s="50">
        <v>127</v>
      </c>
      <c r="M146" s="50">
        <v>109</v>
      </c>
      <c r="N146" s="50">
        <v>169</v>
      </c>
      <c r="O146" s="50">
        <v>165</v>
      </c>
      <c r="P146" s="30">
        <f t="shared" si="6"/>
        <v>1163</v>
      </c>
      <c r="Q146" s="30">
        <f t="shared" si="7"/>
        <v>9</v>
      </c>
      <c r="R146" s="30">
        <f t="shared" si="8"/>
        <v>129.22222222222223</v>
      </c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512</v>
      </c>
      <c r="C147" s="22" t="s">
        <v>511</v>
      </c>
      <c r="E147" s="1" t="s">
        <v>1563</v>
      </c>
      <c r="F147" s="1" t="s">
        <v>8</v>
      </c>
      <c r="G147" s="50">
        <v>0</v>
      </c>
      <c r="H147" s="50">
        <v>0</v>
      </c>
      <c r="I147" s="50">
        <v>190</v>
      </c>
      <c r="J147" s="50">
        <v>170</v>
      </c>
      <c r="K147" s="50">
        <v>191</v>
      </c>
      <c r="L147" s="50">
        <v>0</v>
      </c>
      <c r="M147" s="50">
        <v>192</v>
      </c>
      <c r="N147" s="50">
        <v>205</v>
      </c>
      <c r="O147" s="50">
        <v>196</v>
      </c>
      <c r="P147" s="30">
        <f t="shared" si="6"/>
        <v>1144</v>
      </c>
      <c r="Q147" s="30">
        <f t="shared" si="7"/>
        <v>6</v>
      </c>
      <c r="R147" s="30">
        <f t="shared" si="8"/>
        <v>190.66666666666666</v>
      </c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532</v>
      </c>
      <c r="C148" s="22" t="s">
        <v>531</v>
      </c>
      <c r="E148" s="1" t="s">
        <v>1563</v>
      </c>
      <c r="F148" s="1" t="s">
        <v>8</v>
      </c>
      <c r="G148" s="50">
        <v>181</v>
      </c>
      <c r="H148" s="50">
        <v>132</v>
      </c>
      <c r="I148" s="50">
        <v>0</v>
      </c>
      <c r="J148" s="50">
        <v>203</v>
      </c>
      <c r="K148" s="50">
        <v>149</v>
      </c>
      <c r="L148" s="50">
        <v>178</v>
      </c>
      <c r="M148" s="50">
        <v>150</v>
      </c>
      <c r="N148" s="50">
        <v>140</v>
      </c>
      <c r="O148" s="50">
        <v>0</v>
      </c>
      <c r="P148" s="30">
        <f t="shared" si="6"/>
        <v>1133</v>
      </c>
      <c r="Q148" s="30">
        <f t="shared" si="7"/>
        <v>7</v>
      </c>
      <c r="R148" s="30">
        <f t="shared" si="8"/>
        <v>161.85714285714286</v>
      </c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298</v>
      </c>
      <c r="C149" s="22" t="s">
        <v>297</v>
      </c>
      <c r="E149" s="1" t="s">
        <v>1539</v>
      </c>
      <c r="F149" s="1" t="s">
        <v>8</v>
      </c>
      <c r="G149" s="50">
        <v>147</v>
      </c>
      <c r="H149" s="50">
        <v>136</v>
      </c>
      <c r="I149" s="50">
        <v>0</v>
      </c>
      <c r="J149" s="50">
        <v>174</v>
      </c>
      <c r="K149" s="50">
        <v>175</v>
      </c>
      <c r="L149" s="50">
        <v>178</v>
      </c>
      <c r="M149" s="50">
        <v>146</v>
      </c>
      <c r="N149" s="50">
        <v>0</v>
      </c>
      <c r="O149" s="50">
        <v>174</v>
      </c>
      <c r="P149" s="30">
        <f t="shared" si="6"/>
        <v>1130</v>
      </c>
      <c r="Q149" s="30">
        <f t="shared" si="7"/>
        <v>7</v>
      </c>
      <c r="R149" s="30">
        <f t="shared" si="8"/>
        <v>161.42857142857142</v>
      </c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144</v>
      </c>
      <c r="C150" s="22" t="s">
        <v>143</v>
      </c>
      <c r="E150" s="1" t="s">
        <v>1556</v>
      </c>
      <c r="F150" s="1" t="s">
        <v>8</v>
      </c>
      <c r="G150" s="50">
        <v>105</v>
      </c>
      <c r="H150" s="50">
        <v>0</v>
      </c>
      <c r="I150" s="50">
        <v>0</v>
      </c>
      <c r="J150" s="50">
        <v>203</v>
      </c>
      <c r="K150" s="50">
        <v>127</v>
      </c>
      <c r="L150" s="50">
        <v>170</v>
      </c>
      <c r="M150" s="50">
        <v>216</v>
      </c>
      <c r="N150" s="50">
        <v>155</v>
      </c>
      <c r="O150" s="50">
        <v>146</v>
      </c>
      <c r="P150" s="30">
        <f t="shared" si="6"/>
        <v>1122</v>
      </c>
      <c r="Q150" s="30">
        <f t="shared" si="7"/>
        <v>7</v>
      </c>
      <c r="R150" s="30">
        <f t="shared" si="8"/>
        <v>160.28571428571428</v>
      </c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680</v>
      </c>
      <c r="C151" s="22" t="s">
        <v>679</v>
      </c>
      <c r="E151" s="1" t="s">
        <v>1550</v>
      </c>
      <c r="F151" s="1" t="s">
        <v>8</v>
      </c>
      <c r="G151" s="50">
        <v>194</v>
      </c>
      <c r="H151" s="50">
        <v>157</v>
      </c>
      <c r="I151" s="50">
        <v>179</v>
      </c>
      <c r="J151" s="50">
        <v>0</v>
      </c>
      <c r="K151" s="50">
        <v>0</v>
      </c>
      <c r="L151" s="50">
        <v>0</v>
      </c>
      <c r="M151" s="50">
        <v>193</v>
      </c>
      <c r="N151" s="50">
        <v>182</v>
      </c>
      <c r="O151" s="50">
        <v>205</v>
      </c>
      <c r="P151" s="30">
        <f t="shared" si="6"/>
        <v>1110</v>
      </c>
      <c r="Q151" s="30">
        <f t="shared" si="7"/>
        <v>6</v>
      </c>
      <c r="R151" s="30">
        <f t="shared" si="8"/>
        <v>185</v>
      </c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260</v>
      </c>
      <c r="C152" s="22" t="s">
        <v>259</v>
      </c>
      <c r="E152" s="1" t="s">
        <v>1558</v>
      </c>
      <c r="F152" s="1" t="s">
        <v>8</v>
      </c>
      <c r="G152" s="50">
        <v>202</v>
      </c>
      <c r="H152" s="50">
        <v>174</v>
      </c>
      <c r="I152" s="50">
        <v>230</v>
      </c>
      <c r="J152" s="50">
        <v>192</v>
      </c>
      <c r="K152" s="50">
        <v>170</v>
      </c>
      <c r="L152" s="50">
        <v>125</v>
      </c>
      <c r="M152" s="50">
        <v>0</v>
      </c>
      <c r="N152" s="50">
        <v>0</v>
      </c>
      <c r="O152" s="50">
        <v>0</v>
      </c>
      <c r="P152" s="30">
        <f t="shared" si="6"/>
        <v>1093</v>
      </c>
      <c r="Q152" s="30">
        <f t="shared" si="7"/>
        <v>6</v>
      </c>
      <c r="R152" s="30">
        <f t="shared" si="8"/>
        <v>182.16666666666666</v>
      </c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520</v>
      </c>
      <c r="C153" s="22" t="s">
        <v>519</v>
      </c>
      <c r="E153" s="1" t="s">
        <v>1546</v>
      </c>
      <c r="F153" s="1" t="s">
        <v>8</v>
      </c>
      <c r="G153" s="50">
        <v>177</v>
      </c>
      <c r="H153" s="50">
        <v>192</v>
      </c>
      <c r="I153" s="50">
        <v>199</v>
      </c>
      <c r="J153" s="50">
        <v>0</v>
      </c>
      <c r="K153" s="50">
        <v>0</v>
      </c>
      <c r="L153" s="50">
        <v>183</v>
      </c>
      <c r="M153" s="50">
        <v>177</v>
      </c>
      <c r="N153" s="50">
        <v>153</v>
      </c>
      <c r="O153" s="50">
        <v>0</v>
      </c>
      <c r="P153" s="30">
        <f t="shared" si="6"/>
        <v>1081</v>
      </c>
      <c r="Q153" s="30">
        <f t="shared" si="7"/>
        <v>6</v>
      </c>
      <c r="R153" s="30">
        <f t="shared" si="8"/>
        <v>180.16666666666666</v>
      </c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604</v>
      </c>
      <c r="C154" s="22" t="s">
        <v>603</v>
      </c>
      <c r="E154" s="1" t="s">
        <v>1548</v>
      </c>
      <c r="F154" s="1" t="s">
        <v>8</v>
      </c>
      <c r="G154" s="50">
        <v>0</v>
      </c>
      <c r="H154" s="50">
        <v>194</v>
      </c>
      <c r="I154" s="50">
        <v>178</v>
      </c>
      <c r="J154" s="50">
        <v>188</v>
      </c>
      <c r="K154" s="50">
        <v>181</v>
      </c>
      <c r="L154" s="50">
        <v>172</v>
      </c>
      <c r="M154" s="50">
        <v>163</v>
      </c>
      <c r="N154" s="50">
        <v>0</v>
      </c>
      <c r="O154" s="50">
        <v>0</v>
      </c>
      <c r="P154" s="30">
        <f t="shared" si="6"/>
        <v>1076</v>
      </c>
      <c r="Q154" s="30">
        <f t="shared" si="7"/>
        <v>6</v>
      </c>
      <c r="R154" s="30">
        <f t="shared" si="8"/>
        <v>179.33333333333334</v>
      </c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57</v>
      </c>
      <c r="C155" s="22" t="s">
        <v>56</v>
      </c>
      <c r="E155" s="1" t="s">
        <v>1532</v>
      </c>
      <c r="F155" s="1" t="s">
        <v>8</v>
      </c>
      <c r="G155" s="50">
        <v>169</v>
      </c>
      <c r="H155" s="50">
        <v>0</v>
      </c>
      <c r="I155" s="50">
        <v>0</v>
      </c>
      <c r="J155" s="50">
        <v>202</v>
      </c>
      <c r="K155" s="50">
        <v>233</v>
      </c>
      <c r="L155" s="50">
        <v>152</v>
      </c>
      <c r="M155" s="50">
        <v>157</v>
      </c>
      <c r="N155" s="50">
        <v>0</v>
      </c>
      <c r="O155" s="50">
        <v>153</v>
      </c>
      <c r="P155" s="30">
        <f t="shared" si="6"/>
        <v>1066</v>
      </c>
      <c r="Q155" s="30">
        <f t="shared" si="7"/>
        <v>6</v>
      </c>
      <c r="R155" s="30">
        <f t="shared" si="8"/>
        <v>177.66666666666666</v>
      </c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534</v>
      </c>
      <c r="C156" s="22" t="s">
        <v>533</v>
      </c>
      <c r="E156" s="1" t="s">
        <v>1563</v>
      </c>
      <c r="F156" s="1" t="s">
        <v>8</v>
      </c>
      <c r="G156" s="50">
        <v>192</v>
      </c>
      <c r="H156" s="50">
        <v>146</v>
      </c>
      <c r="I156" s="50">
        <v>177</v>
      </c>
      <c r="J156" s="50">
        <v>241</v>
      </c>
      <c r="K156" s="50">
        <v>163</v>
      </c>
      <c r="L156" s="50">
        <v>0</v>
      </c>
      <c r="M156" s="50">
        <v>0</v>
      </c>
      <c r="N156" s="50">
        <v>0</v>
      </c>
      <c r="O156" s="50">
        <v>147</v>
      </c>
      <c r="P156" s="30">
        <f t="shared" si="6"/>
        <v>1066</v>
      </c>
      <c r="Q156" s="30">
        <f t="shared" si="7"/>
        <v>6</v>
      </c>
      <c r="R156" s="30">
        <f t="shared" si="8"/>
        <v>177.66666666666666</v>
      </c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132</v>
      </c>
      <c r="C157" s="22" t="s">
        <v>131</v>
      </c>
      <c r="E157" s="1" t="s">
        <v>1556</v>
      </c>
      <c r="F157" s="1" t="s">
        <v>8</v>
      </c>
      <c r="G157" s="50">
        <v>0</v>
      </c>
      <c r="H157" s="50">
        <v>196</v>
      </c>
      <c r="I157" s="50">
        <v>147</v>
      </c>
      <c r="J157" s="50">
        <v>140</v>
      </c>
      <c r="K157" s="50">
        <v>0</v>
      </c>
      <c r="L157" s="50">
        <v>155</v>
      </c>
      <c r="M157" s="50">
        <v>135</v>
      </c>
      <c r="N157" s="50">
        <v>135</v>
      </c>
      <c r="O157" s="50">
        <v>152</v>
      </c>
      <c r="P157" s="30">
        <f t="shared" si="6"/>
        <v>1060</v>
      </c>
      <c r="Q157" s="30">
        <f t="shared" si="7"/>
        <v>7</v>
      </c>
      <c r="R157" s="30">
        <f t="shared" si="8"/>
        <v>151.42857142857142</v>
      </c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44</v>
      </c>
      <c r="C158" s="22" t="s">
        <v>43</v>
      </c>
      <c r="E158" s="1" t="s">
        <v>1530</v>
      </c>
      <c r="F158" s="1" t="s">
        <v>8</v>
      </c>
      <c r="G158" s="50">
        <v>116</v>
      </c>
      <c r="H158" s="50">
        <v>0</v>
      </c>
      <c r="I158" s="50">
        <v>166</v>
      </c>
      <c r="J158" s="50">
        <v>179</v>
      </c>
      <c r="K158" s="50">
        <v>147</v>
      </c>
      <c r="L158" s="50">
        <v>145</v>
      </c>
      <c r="M158" s="50">
        <v>154</v>
      </c>
      <c r="N158" s="50">
        <v>139</v>
      </c>
      <c r="O158" s="50">
        <v>0</v>
      </c>
      <c r="P158" s="30">
        <f t="shared" si="6"/>
        <v>1046</v>
      </c>
      <c r="Q158" s="30">
        <f t="shared" si="7"/>
        <v>7</v>
      </c>
      <c r="R158" s="30">
        <f t="shared" si="8"/>
        <v>149.42857142857142</v>
      </c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250</v>
      </c>
      <c r="C159" s="22" t="s">
        <v>249</v>
      </c>
      <c r="E159" s="1" t="s">
        <v>1557</v>
      </c>
      <c r="F159" s="1" t="s">
        <v>8</v>
      </c>
      <c r="G159" s="50">
        <v>0</v>
      </c>
      <c r="H159" s="50">
        <v>205</v>
      </c>
      <c r="I159" s="50">
        <v>149</v>
      </c>
      <c r="J159" s="50">
        <v>0</v>
      </c>
      <c r="K159" s="50">
        <v>0</v>
      </c>
      <c r="L159" s="50">
        <v>189</v>
      </c>
      <c r="M159" s="50">
        <v>160</v>
      </c>
      <c r="N159" s="50">
        <v>172</v>
      </c>
      <c r="O159" s="50">
        <v>165</v>
      </c>
      <c r="P159" s="30">
        <f t="shared" si="6"/>
        <v>1040</v>
      </c>
      <c r="Q159" s="30">
        <f t="shared" si="7"/>
        <v>6</v>
      </c>
      <c r="R159" s="30">
        <f t="shared" si="8"/>
        <v>173.33333333333334</v>
      </c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424</v>
      </c>
      <c r="C160" s="22" t="s">
        <v>423</v>
      </c>
      <c r="E160" s="1" t="s">
        <v>1543</v>
      </c>
      <c r="F160" s="1" t="s">
        <v>8</v>
      </c>
      <c r="G160" s="50">
        <v>155</v>
      </c>
      <c r="H160" s="50">
        <v>165</v>
      </c>
      <c r="I160" s="50">
        <v>150</v>
      </c>
      <c r="J160" s="50">
        <v>0</v>
      </c>
      <c r="K160" s="50">
        <v>0</v>
      </c>
      <c r="L160" s="50">
        <v>0</v>
      </c>
      <c r="M160" s="50">
        <v>159</v>
      </c>
      <c r="N160" s="50">
        <v>197</v>
      </c>
      <c r="O160" s="50">
        <v>214</v>
      </c>
      <c r="P160" s="30">
        <f t="shared" si="6"/>
        <v>1040</v>
      </c>
      <c r="Q160" s="30">
        <f t="shared" si="7"/>
        <v>6</v>
      </c>
      <c r="R160" s="30">
        <f t="shared" si="8"/>
        <v>173.33333333333334</v>
      </c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163</v>
      </c>
      <c r="C161" s="22" t="s">
        <v>162</v>
      </c>
      <c r="E161" s="65" t="s">
        <v>1536</v>
      </c>
      <c r="F161" s="65" t="s">
        <v>8</v>
      </c>
      <c r="G161" s="24">
        <v>137</v>
      </c>
      <c r="H161" s="24">
        <v>0</v>
      </c>
      <c r="I161" s="24">
        <v>171</v>
      </c>
      <c r="J161" s="24">
        <v>179</v>
      </c>
      <c r="K161" s="24">
        <v>157</v>
      </c>
      <c r="L161" s="24">
        <v>0</v>
      </c>
      <c r="M161" s="24">
        <v>0</v>
      </c>
      <c r="N161" s="24">
        <v>185</v>
      </c>
      <c r="O161" s="24">
        <v>181</v>
      </c>
      <c r="P161" s="19">
        <f t="shared" si="6"/>
        <v>1010</v>
      </c>
      <c r="Q161" s="19">
        <f t="shared" si="7"/>
        <v>6</v>
      </c>
      <c r="R161" s="19">
        <f t="shared" si="8"/>
        <v>168.33333333333334</v>
      </c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394</v>
      </c>
      <c r="C162" s="22" t="s">
        <v>393</v>
      </c>
      <c r="E162" s="1" t="s">
        <v>1561</v>
      </c>
      <c r="F162" s="1" t="s">
        <v>8</v>
      </c>
      <c r="G162" s="50">
        <v>243</v>
      </c>
      <c r="H162" s="50">
        <v>134</v>
      </c>
      <c r="I162" s="50">
        <v>162</v>
      </c>
      <c r="J162" s="50">
        <v>172</v>
      </c>
      <c r="K162" s="50">
        <v>134</v>
      </c>
      <c r="L162" s="50">
        <v>160</v>
      </c>
      <c r="M162" s="50">
        <v>0</v>
      </c>
      <c r="N162" s="50">
        <v>0</v>
      </c>
      <c r="O162" s="50">
        <v>0</v>
      </c>
      <c r="P162" s="30">
        <f t="shared" si="6"/>
        <v>1005</v>
      </c>
      <c r="Q162" s="30">
        <f t="shared" si="7"/>
        <v>6</v>
      </c>
      <c r="R162" s="30">
        <f t="shared" si="8"/>
        <v>167.5</v>
      </c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155</v>
      </c>
      <c r="C163" s="22" t="s">
        <v>154</v>
      </c>
      <c r="E163" s="1" t="s">
        <v>1536</v>
      </c>
      <c r="F163" s="1" t="s">
        <v>8</v>
      </c>
      <c r="G163" s="50">
        <v>168</v>
      </c>
      <c r="H163" s="50">
        <v>146</v>
      </c>
      <c r="I163" s="50">
        <v>0</v>
      </c>
      <c r="J163" s="50">
        <v>0</v>
      </c>
      <c r="K163" s="50">
        <v>169</v>
      </c>
      <c r="L163" s="50">
        <v>0</v>
      </c>
      <c r="M163" s="50">
        <v>166</v>
      </c>
      <c r="N163" s="50">
        <v>179</v>
      </c>
      <c r="O163" s="50">
        <v>168</v>
      </c>
      <c r="P163" s="30">
        <f t="shared" si="6"/>
        <v>996</v>
      </c>
      <c r="Q163" s="30">
        <f t="shared" si="7"/>
        <v>6</v>
      </c>
      <c r="R163" s="30">
        <f t="shared" si="8"/>
        <v>166</v>
      </c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350</v>
      </c>
      <c r="C164" s="22" t="s">
        <v>349</v>
      </c>
      <c r="E164" s="1" t="s">
        <v>1560</v>
      </c>
      <c r="F164" s="1" t="s">
        <v>8</v>
      </c>
      <c r="G164" s="50">
        <v>0</v>
      </c>
      <c r="H164" s="50">
        <v>161</v>
      </c>
      <c r="I164" s="50">
        <v>162</v>
      </c>
      <c r="J164" s="50">
        <v>156</v>
      </c>
      <c r="K164" s="50">
        <v>0</v>
      </c>
      <c r="L164" s="50">
        <v>0</v>
      </c>
      <c r="M164" s="50">
        <v>159</v>
      </c>
      <c r="N164" s="50">
        <v>199</v>
      </c>
      <c r="O164" s="50">
        <v>147</v>
      </c>
      <c r="P164" s="30">
        <f t="shared" si="6"/>
        <v>984</v>
      </c>
      <c r="Q164" s="30">
        <f t="shared" si="7"/>
        <v>6</v>
      </c>
      <c r="R164" s="30">
        <f t="shared" si="8"/>
        <v>164</v>
      </c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342</v>
      </c>
      <c r="C165" s="22" t="s">
        <v>341</v>
      </c>
      <c r="E165" s="65" t="s">
        <v>1560</v>
      </c>
      <c r="F165" s="65" t="s">
        <v>8</v>
      </c>
      <c r="G165" s="24">
        <v>180</v>
      </c>
      <c r="H165" s="24">
        <v>150</v>
      </c>
      <c r="I165" s="24">
        <v>150</v>
      </c>
      <c r="J165" s="24">
        <v>0</v>
      </c>
      <c r="K165" s="24">
        <v>0</v>
      </c>
      <c r="L165" s="24">
        <v>157</v>
      </c>
      <c r="M165" s="24">
        <v>152</v>
      </c>
      <c r="N165" s="24">
        <v>0</v>
      </c>
      <c r="O165" s="24">
        <v>192</v>
      </c>
      <c r="P165" s="19">
        <f t="shared" si="6"/>
        <v>981</v>
      </c>
      <c r="Q165" s="19">
        <f t="shared" si="7"/>
        <v>6</v>
      </c>
      <c r="R165" s="19">
        <f t="shared" si="8"/>
        <v>163.5</v>
      </c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724</v>
      </c>
      <c r="C166" s="22" t="s">
        <v>723</v>
      </c>
      <c r="E166" s="1" t="s">
        <v>1566</v>
      </c>
      <c r="F166" s="1" t="s">
        <v>8</v>
      </c>
      <c r="G166" s="50">
        <v>95</v>
      </c>
      <c r="H166" s="50">
        <v>136</v>
      </c>
      <c r="I166" s="50">
        <v>102</v>
      </c>
      <c r="J166" s="50">
        <v>103</v>
      </c>
      <c r="K166" s="50">
        <v>97</v>
      </c>
      <c r="L166" s="50">
        <v>95</v>
      </c>
      <c r="M166" s="50">
        <v>102</v>
      </c>
      <c r="N166" s="50">
        <v>99</v>
      </c>
      <c r="O166" s="50">
        <v>125</v>
      </c>
      <c r="P166" s="30">
        <f t="shared" si="6"/>
        <v>954</v>
      </c>
      <c r="Q166" s="30">
        <f t="shared" si="7"/>
        <v>9</v>
      </c>
      <c r="R166" s="30">
        <f t="shared" si="8"/>
        <v>106</v>
      </c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708</v>
      </c>
      <c r="C167" s="22" t="s">
        <v>707</v>
      </c>
      <c r="E167" s="65" t="s">
        <v>1552</v>
      </c>
      <c r="F167" s="65" t="s">
        <v>8</v>
      </c>
      <c r="G167" s="24">
        <v>0</v>
      </c>
      <c r="H167" s="24">
        <v>0</v>
      </c>
      <c r="I167" s="24">
        <v>0</v>
      </c>
      <c r="J167" s="24">
        <v>179</v>
      </c>
      <c r="K167" s="24">
        <v>258</v>
      </c>
      <c r="L167" s="24">
        <v>209</v>
      </c>
      <c r="M167" s="24">
        <v>170</v>
      </c>
      <c r="N167" s="24">
        <v>132</v>
      </c>
      <c r="O167" s="24">
        <v>0</v>
      </c>
      <c r="P167" s="19">
        <f t="shared" si="6"/>
        <v>948</v>
      </c>
      <c r="Q167" s="19">
        <f t="shared" si="7"/>
        <v>5</v>
      </c>
      <c r="R167" s="19">
        <f t="shared" si="8"/>
        <v>189.6</v>
      </c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242</v>
      </c>
      <c r="C168" s="22" t="s">
        <v>241</v>
      </c>
      <c r="E168" s="1" t="s">
        <v>1558</v>
      </c>
      <c r="F168" s="1" t="s">
        <v>8</v>
      </c>
      <c r="G168" s="50">
        <v>139</v>
      </c>
      <c r="H168" s="50">
        <v>167</v>
      </c>
      <c r="I168" s="50">
        <v>157</v>
      </c>
      <c r="J168" s="50">
        <v>186</v>
      </c>
      <c r="K168" s="50">
        <v>136</v>
      </c>
      <c r="L168" s="50">
        <v>0</v>
      </c>
      <c r="M168" s="50">
        <v>148</v>
      </c>
      <c r="N168" s="50">
        <v>0</v>
      </c>
      <c r="O168" s="50">
        <v>0</v>
      </c>
      <c r="P168" s="30">
        <f t="shared" si="6"/>
        <v>933</v>
      </c>
      <c r="Q168" s="30">
        <f t="shared" si="7"/>
        <v>6</v>
      </c>
      <c r="R168" s="30">
        <f t="shared" si="8"/>
        <v>155.5</v>
      </c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248</v>
      </c>
      <c r="C169" s="22" t="s">
        <v>247</v>
      </c>
      <c r="E169" s="1" t="s">
        <v>1557</v>
      </c>
      <c r="F169" s="1" t="s">
        <v>8</v>
      </c>
      <c r="G169" s="50">
        <v>152</v>
      </c>
      <c r="H169" s="50">
        <v>0</v>
      </c>
      <c r="I169" s="50">
        <v>0</v>
      </c>
      <c r="J169" s="50">
        <v>179</v>
      </c>
      <c r="K169" s="50">
        <v>220</v>
      </c>
      <c r="L169" s="50">
        <v>0</v>
      </c>
      <c r="M169" s="50">
        <v>0</v>
      </c>
      <c r="N169" s="50">
        <v>164</v>
      </c>
      <c r="O169" s="50">
        <v>209</v>
      </c>
      <c r="P169" s="30">
        <f t="shared" si="6"/>
        <v>924</v>
      </c>
      <c r="Q169" s="30">
        <f t="shared" si="7"/>
        <v>5</v>
      </c>
      <c r="R169" s="30">
        <f t="shared" si="8"/>
        <v>184.8</v>
      </c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236</v>
      </c>
      <c r="C170" s="22" t="s">
        <v>235</v>
      </c>
      <c r="E170" s="1" t="s">
        <v>1557</v>
      </c>
      <c r="F170" s="1" t="s">
        <v>8</v>
      </c>
      <c r="G170" s="50">
        <v>148</v>
      </c>
      <c r="H170" s="50">
        <v>0</v>
      </c>
      <c r="I170" s="50">
        <v>0</v>
      </c>
      <c r="J170" s="50">
        <v>169</v>
      </c>
      <c r="K170" s="50">
        <v>257</v>
      </c>
      <c r="L170" s="50">
        <v>0</v>
      </c>
      <c r="M170" s="50">
        <v>0</v>
      </c>
      <c r="N170" s="50">
        <v>183</v>
      </c>
      <c r="O170" s="50">
        <v>163</v>
      </c>
      <c r="P170" s="30">
        <f t="shared" si="6"/>
        <v>920</v>
      </c>
      <c r="Q170" s="30">
        <f t="shared" si="7"/>
        <v>5</v>
      </c>
      <c r="R170" s="30">
        <f t="shared" si="8"/>
        <v>184</v>
      </c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362</v>
      </c>
      <c r="C171" s="22" t="s">
        <v>361</v>
      </c>
      <c r="E171" s="1" t="s">
        <v>1560</v>
      </c>
      <c r="F171" s="1" t="s">
        <v>8</v>
      </c>
      <c r="G171" s="50">
        <v>169</v>
      </c>
      <c r="H171" s="50">
        <v>121</v>
      </c>
      <c r="I171" s="50">
        <v>0</v>
      </c>
      <c r="J171" s="50">
        <v>157</v>
      </c>
      <c r="K171" s="50">
        <v>130</v>
      </c>
      <c r="L171" s="50">
        <v>0</v>
      </c>
      <c r="M171" s="50">
        <v>0</v>
      </c>
      <c r="N171" s="50">
        <v>163</v>
      </c>
      <c r="O171" s="50">
        <v>172</v>
      </c>
      <c r="P171" s="30">
        <f t="shared" si="6"/>
        <v>912</v>
      </c>
      <c r="Q171" s="30">
        <f t="shared" si="7"/>
        <v>6</v>
      </c>
      <c r="R171" s="30">
        <f t="shared" si="8"/>
        <v>152</v>
      </c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479</v>
      </c>
      <c r="C172" s="22" t="s">
        <v>478</v>
      </c>
      <c r="E172" s="1" t="s">
        <v>1545</v>
      </c>
      <c r="F172" s="1" t="s">
        <v>8</v>
      </c>
      <c r="G172" s="50">
        <v>0</v>
      </c>
      <c r="H172" s="50">
        <v>152</v>
      </c>
      <c r="I172" s="50">
        <v>0</v>
      </c>
      <c r="J172" s="50">
        <v>146</v>
      </c>
      <c r="K172" s="50">
        <v>0</v>
      </c>
      <c r="L172" s="50">
        <v>0</v>
      </c>
      <c r="M172" s="50">
        <v>207</v>
      </c>
      <c r="N172" s="50">
        <v>200</v>
      </c>
      <c r="O172" s="50">
        <v>205</v>
      </c>
      <c r="P172" s="30">
        <f t="shared" si="6"/>
        <v>910</v>
      </c>
      <c r="Q172" s="30">
        <f t="shared" si="7"/>
        <v>5</v>
      </c>
      <c r="R172" s="30">
        <f t="shared" si="8"/>
        <v>182</v>
      </c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655</v>
      </c>
      <c r="C173" s="22" t="s">
        <v>654</v>
      </c>
      <c r="E173" s="1" t="s">
        <v>1549</v>
      </c>
      <c r="F173" s="1" t="s">
        <v>8</v>
      </c>
      <c r="G173" s="50">
        <v>0</v>
      </c>
      <c r="H173" s="50">
        <v>154</v>
      </c>
      <c r="I173" s="50">
        <v>146</v>
      </c>
      <c r="J173" s="50">
        <v>0</v>
      </c>
      <c r="K173" s="50">
        <v>0</v>
      </c>
      <c r="L173" s="50">
        <v>162</v>
      </c>
      <c r="M173" s="50">
        <v>117</v>
      </c>
      <c r="N173" s="50">
        <v>109</v>
      </c>
      <c r="O173" s="50">
        <v>197</v>
      </c>
      <c r="P173" s="30">
        <f t="shared" si="6"/>
        <v>885</v>
      </c>
      <c r="Q173" s="30">
        <f t="shared" si="7"/>
        <v>6</v>
      </c>
      <c r="R173" s="30">
        <f t="shared" si="8"/>
        <v>147.5</v>
      </c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331</v>
      </c>
      <c r="C174" s="22" t="s">
        <v>330</v>
      </c>
      <c r="E174" s="1" t="s">
        <v>1540</v>
      </c>
      <c r="F174" s="1" t="s">
        <v>8</v>
      </c>
      <c r="G174" s="50">
        <v>0</v>
      </c>
      <c r="H174" s="50">
        <v>170</v>
      </c>
      <c r="I174" s="50">
        <v>199</v>
      </c>
      <c r="J174" s="50">
        <v>0</v>
      </c>
      <c r="K174" s="50">
        <v>0</v>
      </c>
      <c r="L174" s="50">
        <v>194</v>
      </c>
      <c r="M174" s="50">
        <v>126</v>
      </c>
      <c r="N174" s="50">
        <v>0</v>
      </c>
      <c r="O174" s="50">
        <v>175</v>
      </c>
      <c r="P174" s="30">
        <f t="shared" si="6"/>
        <v>864</v>
      </c>
      <c r="Q174" s="30">
        <f t="shared" si="7"/>
        <v>5</v>
      </c>
      <c r="R174" s="30">
        <f t="shared" si="8"/>
        <v>172.8</v>
      </c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678</v>
      </c>
      <c r="C175" s="22" t="s">
        <v>677</v>
      </c>
      <c r="E175" s="1" t="s">
        <v>1550</v>
      </c>
      <c r="F175" s="1" t="s">
        <v>8</v>
      </c>
      <c r="G175" s="50">
        <v>0</v>
      </c>
      <c r="H175" s="50">
        <v>0</v>
      </c>
      <c r="I175" s="50">
        <v>0</v>
      </c>
      <c r="J175" s="50">
        <v>0</v>
      </c>
      <c r="K175" s="50">
        <v>179</v>
      </c>
      <c r="L175" s="50">
        <v>129</v>
      </c>
      <c r="M175" s="50">
        <v>153</v>
      </c>
      <c r="N175" s="50">
        <v>186</v>
      </c>
      <c r="O175" s="50">
        <v>209</v>
      </c>
      <c r="P175" s="30">
        <f t="shared" si="6"/>
        <v>856</v>
      </c>
      <c r="Q175" s="30">
        <f t="shared" si="7"/>
        <v>5</v>
      </c>
      <c r="R175" s="30">
        <f t="shared" si="8"/>
        <v>171.2</v>
      </c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134</v>
      </c>
      <c r="C176" s="22" t="s">
        <v>133</v>
      </c>
      <c r="E176" s="1" t="s">
        <v>1556</v>
      </c>
      <c r="F176" s="1" t="s">
        <v>8</v>
      </c>
      <c r="G176" s="50">
        <v>154</v>
      </c>
      <c r="H176" s="50">
        <v>176</v>
      </c>
      <c r="I176" s="50">
        <v>178</v>
      </c>
      <c r="J176" s="50">
        <v>177</v>
      </c>
      <c r="K176" s="50">
        <v>164</v>
      </c>
      <c r="L176" s="50">
        <v>0</v>
      </c>
      <c r="M176" s="50">
        <v>0</v>
      </c>
      <c r="N176" s="50">
        <v>0</v>
      </c>
      <c r="O176" s="50">
        <v>0</v>
      </c>
      <c r="P176" s="30">
        <f t="shared" si="6"/>
        <v>849</v>
      </c>
      <c r="Q176" s="30">
        <f t="shared" si="7"/>
        <v>5</v>
      </c>
      <c r="R176" s="30">
        <f t="shared" si="8"/>
        <v>169.8</v>
      </c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52</v>
      </c>
      <c r="C177" s="22" t="s">
        <v>51</v>
      </c>
      <c r="E177" s="1" t="s">
        <v>1530</v>
      </c>
      <c r="F177" s="1" t="s">
        <v>8</v>
      </c>
      <c r="G177" s="50">
        <v>0</v>
      </c>
      <c r="H177" s="50">
        <v>158</v>
      </c>
      <c r="I177" s="50">
        <v>140</v>
      </c>
      <c r="J177" s="50">
        <v>0</v>
      </c>
      <c r="K177" s="50">
        <v>0</v>
      </c>
      <c r="L177" s="50">
        <v>0</v>
      </c>
      <c r="M177" s="50">
        <v>150</v>
      </c>
      <c r="N177" s="50">
        <v>210</v>
      </c>
      <c r="O177" s="50">
        <v>186</v>
      </c>
      <c r="P177" s="30">
        <f t="shared" si="6"/>
        <v>844</v>
      </c>
      <c r="Q177" s="30">
        <f t="shared" si="7"/>
        <v>5</v>
      </c>
      <c r="R177" s="30">
        <f t="shared" si="8"/>
        <v>168.8</v>
      </c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234</v>
      </c>
      <c r="C178" s="22" t="s">
        <v>233</v>
      </c>
      <c r="E178" s="1" t="s">
        <v>1557</v>
      </c>
      <c r="F178" s="1" t="s">
        <v>8</v>
      </c>
      <c r="G178" s="50">
        <v>196</v>
      </c>
      <c r="H178" s="50">
        <v>182</v>
      </c>
      <c r="I178" s="50">
        <v>148</v>
      </c>
      <c r="J178" s="50">
        <v>0</v>
      </c>
      <c r="K178" s="50">
        <v>0</v>
      </c>
      <c r="L178" s="50">
        <v>166</v>
      </c>
      <c r="M178" s="50">
        <v>148</v>
      </c>
      <c r="N178" s="50">
        <v>0</v>
      </c>
      <c r="O178" s="50">
        <v>0</v>
      </c>
      <c r="P178" s="30">
        <f t="shared" si="6"/>
        <v>840</v>
      </c>
      <c r="Q178" s="30">
        <f t="shared" si="7"/>
        <v>5</v>
      </c>
      <c r="R178" s="30">
        <f t="shared" si="8"/>
        <v>168</v>
      </c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267</v>
      </c>
      <c r="C179" s="22" t="s">
        <v>266</v>
      </c>
      <c r="E179" s="1" t="s">
        <v>1538</v>
      </c>
      <c r="F179" s="1" t="s">
        <v>8</v>
      </c>
      <c r="G179" s="50">
        <v>216</v>
      </c>
      <c r="H179" s="50">
        <v>193</v>
      </c>
      <c r="I179" s="50">
        <v>155</v>
      </c>
      <c r="J179" s="50">
        <v>0</v>
      </c>
      <c r="K179" s="50">
        <v>0</v>
      </c>
      <c r="L179" s="50">
        <v>0</v>
      </c>
      <c r="M179" s="50">
        <v>126</v>
      </c>
      <c r="N179" s="50">
        <v>141</v>
      </c>
      <c r="O179" s="50">
        <v>0</v>
      </c>
      <c r="P179" s="30">
        <f t="shared" si="6"/>
        <v>831</v>
      </c>
      <c r="Q179" s="30">
        <f t="shared" si="7"/>
        <v>5</v>
      </c>
      <c r="R179" s="30">
        <f t="shared" si="8"/>
        <v>166.2</v>
      </c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396</v>
      </c>
      <c r="C180" s="22" t="s">
        <v>395</v>
      </c>
      <c r="E180" s="1" t="s">
        <v>1561</v>
      </c>
      <c r="F180" s="1" t="s">
        <v>8</v>
      </c>
      <c r="G180" s="50">
        <v>131</v>
      </c>
      <c r="H180" s="50">
        <v>0</v>
      </c>
      <c r="I180" s="50">
        <v>0</v>
      </c>
      <c r="J180" s="50">
        <v>0</v>
      </c>
      <c r="K180" s="50">
        <v>0</v>
      </c>
      <c r="L180" s="50">
        <v>167</v>
      </c>
      <c r="M180" s="50">
        <v>162</v>
      </c>
      <c r="N180" s="50">
        <v>193</v>
      </c>
      <c r="O180" s="50">
        <v>173</v>
      </c>
      <c r="P180" s="30">
        <f t="shared" si="6"/>
        <v>826</v>
      </c>
      <c r="Q180" s="30">
        <f t="shared" si="7"/>
        <v>5</v>
      </c>
      <c r="R180" s="30">
        <f t="shared" si="8"/>
        <v>165.2</v>
      </c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358</v>
      </c>
      <c r="C181" s="22" t="s">
        <v>357</v>
      </c>
      <c r="E181" s="1" t="s">
        <v>1560</v>
      </c>
      <c r="F181" s="1" t="s">
        <v>8</v>
      </c>
      <c r="G181" s="50">
        <v>134</v>
      </c>
      <c r="H181" s="50">
        <v>0</v>
      </c>
      <c r="I181" s="50">
        <v>0</v>
      </c>
      <c r="J181" s="50">
        <v>197</v>
      </c>
      <c r="K181" s="50">
        <v>185</v>
      </c>
      <c r="L181" s="50">
        <v>145</v>
      </c>
      <c r="M181" s="50">
        <v>0</v>
      </c>
      <c r="N181" s="50">
        <v>154</v>
      </c>
      <c r="O181" s="50">
        <v>0</v>
      </c>
      <c r="P181" s="30">
        <f t="shared" si="6"/>
        <v>815</v>
      </c>
      <c r="Q181" s="30">
        <f t="shared" si="7"/>
        <v>5</v>
      </c>
      <c r="R181" s="30">
        <f t="shared" si="8"/>
        <v>163</v>
      </c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232</v>
      </c>
      <c r="C182" s="22" t="s">
        <v>231</v>
      </c>
      <c r="E182" s="1" t="s">
        <v>1557</v>
      </c>
      <c r="F182" s="1" t="s">
        <v>8</v>
      </c>
      <c r="G182" s="50">
        <v>124</v>
      </c>
      <c r="H182" s="50">
        <v>0</v>
      </c>
      <c r="I182" s="50">
        <v>0</v>
      </c>
      <c r="J182" s="50">
        <v>193</v>
      </c>
      <c r="K182" s="50">
        <v>166</v>
      </c>
      <c r="L182" s="50">
        <v>168</v>
      </c>
      <c r="M182" s="50">
        <v>155</v>
      </c>
      <c r="N182" s="50">
        <v>0</v>
      </c>
      <c r="O182" s="50">
        <v>0</v>
      </c>
      <c r="P182" s="30">
        <f t="shared" si="6"/>
        <v>806</v>
      </c>
      <c r="Q182" s="30">
        <f t="shared" si="7"/>
        <v>5</v>
      </c>
      <c r="R182" s="30">
        <f t="shared" si="8"/>
        <v>161.19999999999999</v>
      </c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275</v>
      </c>
      <c r="C183" s="22" t="s">
        <v>274</v>
      </c>
      <c r="E183" s="1" t="s">
        <v>1538</v>
      </c>
      <c r="F183" s="1" t="s">
        <v>8</v>
      </c>
      <c r="G183" s="50">
        <v>0</v>
      </c>
      <c r="H183" s="50">
        <v>0</v>
      </c>
      <c r="I183" s="50">
        <v>0</v>
      </c>
      <c r="J183" s="50">
        <v>170</v>
      </c>
      <c r="K183" s="50">
        <v>182</v>
      </c>
      <c r="L183" s="50">
        <v>140</v>
      </c>
      <c r="M183" s="50">
        <v>0</v>
      </c>
      <c r="N183" s="50">
        <v>165</v>
      </c>
      <c r="O183" s="50">
        <v>138</v>
      </c>
      <c r="P183" s="30">
        <f t="shared" si="6"/>
        <v>795</v>
      </c>
      <c r="Q183" s="30">
        <f t="shared" si="7"/>
        <v>5</v>
      </c>
      <c r="R183" s="30">
        <f t="shared" si="8"/>
        <v>159</v>
      </c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130</v>
      </c>
      <c r="C184" s="22" t="s">
        <v>129</v>
      </c>
      <c r="E184" s="1" t="s">
        <v>1535</v>
      </c>
      <c r="F184" s="1" t="s">
        <v>8</v>
      </c>
      <c r="G184" s="50">
        <v>147</v>
      </c>
      <c r="H184" s="50">
        <v>0</v>
      </c>
      <c r="I184" s="50">
        <v>207</v>
      </c>
      <c r="J184" s="50">
        <v>141</v>
      </c>
      <c r="K184" s="50">
        <v>0</v>
      </c>
      <c r="L184" s="50">
        <v>158</v>
      </c>
      <c r="M184" s="50">
        <v>137</v>
      </c>
      <c r="N184" s="50">
        <v>0</v>
      </c>
      <c r="O184" s="50">
        <v>0</v>
      </c>
      <c r="P184" s="30">
        <f t="shared" si="6"/>
        <v>790</v>
      </c>
      <c r="Q184" s="30">
        <f t="shared" si="7"/>
        <v>5</v>
      </c>
      <c r="R184" s="30">
        <f t="shared" si="8"/>
        <v>158</v>
      </c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716</v>
      </c>
      <c r="C185" s="22" t="s">
        <v>715</v>
      </c>
      <c r="E185" s="1" t="s">
        <v>1552</v>
      </c>
      <c r="F185" s="1" t="s">
        <v>8</v>
      </c>
      <c r="G185" s="50">
        <v>0</v>
      </c>
      <c r="H185" s="50">
        <v>171</v>
      </c>
      <c r="I185" s="50">
        <v>148</v>
      </c>
      <c r="J185" s="50">
        <v>0</v>
      </c>
      <c r="K185" s="50">
        <v>0</v>
      </c>
      <c r="L185" s="50">
        <v>0</v>
      </c>
      <c r="M185" s="50">
        <v>170</v>
      </c>
      <c r="N185" s="50">
        <v>147</v>
      </c>
      <c r="O185" s="50">
        <v>152</v>
      </c>
      <c r="P185" s="30">
        <f t="shared" si="6"/>
        <v>788</v>
      </c>
      <c r="Q185" s="30">
        <f t="shared" si="7"/>
        <v>5</v>
      </c>
      <c r="R185" s="30">
        <f t="shared" si="8"/>
        <v>157.6</v>
      </c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464</v>
      </c>
      <c r="C186" s="22" t="s">
        <v>463</v>
      </c>
      <c r="E186" s="1" t="s">
        <v>1544</v>
      </c>
      <c r="F186" s="1" t="s">
        <v>8</v>
      </c>
      <c r="G186" s="50">
        <v>145</v>
      </c>
      <c r="H186" s="50">
        <v>0</v>
      </c>
      <c r="I186" s="50">
        <v>0</v>
      </c>
      <c r="J186" s="50">
        <v>0</v>
      </c>
      <c r="K186" s="50">
        <v>159</v>
      </c>
      <c r="L186" s="50">
        <v>0</v>
      </c>
      <c r="M186" s="50">
        <v>170</v>
      </c>
      <c r="N186" s="50">
        <v>163</v>
      </c>
      <c r="O186" s="50">
        <v>144</v>
      </c>
      <c r="P186" s="30">
        <f t="shared" si="6"/>
        <v>781</v>
      </c>
      <c r="Q186" s="30">
        <f t="shared" si="7"/>
        <v>5</v>
      </c>
      <c r="R186" s="30">
        <f t="shared" si="8"/>
        <v>156.19999999999999</v>
      </c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346</v>
      </c>
      <c r="C187" s="22" t="s">
        <v>345</v>
      </c>
      <c r="E187" s="1" t="s">
        <v>1560</v>
      </c>
      <c r="F187" s="1" t="s">
        <v>8</v>
      </c>
      <c r="G187" s="50">
        <v>0</v>
      </c>
      <c r="H187" s="50">
        <v>167</v>
      </c>
      <c r="I187" s="50">
        <v>131</v>
      </c>
      <c r="J187" s="50">
        <v>0</v>
      </c>
      <c r="K187" s="50">
        <v>0</v>
      </c>
      <c r="L187" s="50">
        <v>182</v>
      </c>
      <c r="M187" s="50">
        <v>169</v>
      </c>
      <c r="N187" s="50">
        <v>127</v>
      </c>
      <c r="O187" s="50">
        <v>0</v>
      </c>
      <c r="P187" s="30">
        <f t="shared" si="6"/>
        <v>776</v>
      </c>
      <c r="Q187" s="30">
        <f t="shared" si="7"/>
        <v>5</v>
      </c>
      <c r="R187" s="30">
        <f t="shared" si="8"/>
        <v>155.19999999999999</v>
      </c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296</v>
      </c>
      <c r="C188" s="22" t="s">
        <v>295</v>
      </c>
      <c r="E188" s="1" t="s">
        <v>1539</v>
      </c>
      <c r="F188" s="1" t="s">
        <v>8</v>
      </c>
      <c r="G188" s="50">
        <v>140</v>
      </c>
      <c r="H188" s="50">
        <v>0</v>
      </c>
      <c r="I188" s="50">
        <v>0</v>
      </c>
      <c r="J188" s="50">
        <v>150</v>
      </c>
      <c r="K188" s="50">
        <v>135</v>
      </c>
      <c r="L188" s="50">
        <v>0</v>
      </c>
      <c r="M188" s="50">
        <v>0</v>
      </c>
      <c r="N188" s="50">
        <v>173</v>
      </c>
      <c r="O188" s="50">
        <v>167</v>
      </c>
      <c r="P188" s="30">
        <f t="shared" si="6"/>
        <v>765</v>
      </c>
      <c r="Q188" s="30">
        <f t="shared" si="7"/>
        <v>5</v>
      </c>
      <c r="R188" s="30">
        <f t="shared" si="8"/>
        <v>153</v>
      </c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319</v>
      </c>
      <c r="C189" s="22" t="s">
        <v>318</v>
      </c>
      <c r="E189" s="1" t="s">
        <v>1540</v>
      </c>
      <c r="F189" s="1" t="s">
        <v>8</v>
      </c>
      <c r="G189" s="50">
        <v>0</v>
      </c>
      <c r="H189" s="50">
        <v>136</v>
      </c>
      <c r="I189" s="50">
        <v>0</v>
      </c>
      <c r="J189" s="50">
        <v>211</v>
      </c>
      <c r="K189" s="50">
        <v>237</v>
      </c>
      <c r="L189" s="50">
        <v>0</v>
      </c>
      <c r="M189" s="50">
        <v>145</v>
      </c>
      <c r="N189" s="50">
        <v>0</v>
      </c>
      <c r="O189" s="50">
        <v>0</v>
      </c>
      <c r="P189" s="30">
        <f t="shared" si="6"/>
        <v>729</v>
      </c>
      <c r="Q189" s="30">
        <f t="shared" si="7"/>
        <v>4</v>
      </c>
      <c r="R189" s="30">
        <f t="shared" si="8"/>
        <v>182.25</v>
      </c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366</v>
      </c>
      <c r="C190" s="22" t="s">
        <v>365</v>
      </c>
      <c r="E190" s="1" t="s">
        <v>1541</v>
      </c>
      <c r="F190" s="1" t="s">
        <v>8</v>
      </c>
      <c r="G190" s="50">
        <v>0</v>
      </c>
      <c r="H190" s="50">
        <v>200</v>
      </c>
      <c r="I190" s="50">
        <v>169</v>
      </c>
      <c r="J190" s="50">
        <v>0</v>
      </c>
      <c r="K190" s="50">
        <v>0</v>
      </c>
      <c r="L190" s="50">
        <v>192</v>
      </c>
      <c r="M190" s="50">
        <v>166</v>
      </c>
      <c r="N190" s="50">
        <v>0</v>
      </c>
      <c r="O190" s="50">
        <v>0</v>
      </c>
      <c r="P190" s="30">
        <f t="shared" si="6"/>
        <v>727</v>
      </c>
      <c r="Q190" s="30">
        <f t="shared" si="7"/>
        <v>4</v>
      </c>
      <c r="R190" s="30">
        <f t="shared" si="8"/>
        <v>181.75</v>
      </c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238</v>
      </c>
      <c r="C191" s="22" t="s">
        <v>237</v>
      </c>
      <c r="E191" s="65" t="s">
        <v>1537</v>
      </c>
      <c r="F191" s="65" t="s">
        <v>8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168</v>
      </c>
      <c r="M191" s="24">
        <v>209</v>
      </c>
      <c r="N191" s="24">
        <v>185</v>
      </c>
      <c r="O191" s="24">
        <v>156</v>
      </c>
      <c r="P191" s="19">
        <f t="shared" si="6"/>
        <v>718</v>
      </c>
      <c r="Q191" s="19">
        <f t="shared" si="7"/>
        <v>4</v>
      </c>
      <c r="R191" s="19">
        <f t="shared" si="8"/>
        <v>179.5</v>
      </c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356</v>
      </c>
      <c r="C192" s="22" t="s">
        <v>355</v>
      </c>
      <c r="E192" s="1" t="s">
        <v>1560</v>
      </c>
      <c r="F192" s="1" t="s">
        <v>8</v>
      </c>
      <c r="G192" s="50">
        <v>145</v>
      </c>
      <c r="H192" s="50">
        <v>0</v>
      </c>
      <c r="I192" s="50">
        <v>0</v>
      </c>
      <c r="J192" s="50">
        <v>161</v>
      </c>
      <c r="K192" s="50">
        <v>169</v>
      </c>
      <c r="L192" s="50">
        <v>126</v>
      </c>
      <c r="M192" s="50">
        <v>0</v>
      </c>
      <c r="N192" s="50">
        <v>0</v>
      </c>
      <c r="O192" s="50">
        <v>115</v>
      </c>
      <c r="P192" s="30">
        <f t="shared" si="6"/>
        <v>716</v>
      </c>
      <c r="Q192" s="30">
        <f t="shared" si="7"/>
        <v>5</v>
      </c>
      <c r="R192" s="30">
        <f t="shared" si="8"/>
        <v>143.19999999999999</v>
      </c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348</v>
      </c>
      <c r="C193" s="22" t="s">
        <v>347</v>
      </c>
      <c r="E193" s="1" t="s">
        <v>1541</v>
      </c>
      <c r="F193" s="1" t="s">
        <v>8</v>
      </c>
      <c r="G193" s="50">
        <v>162</v>
      </c>
      <c r="H193" s="50">
        <v>0</v>
      </c>
      <c r="I193" s="50">
        <v>0</v>
      </c>
      <c r="J193" s="50">
        <v>0</v>
      </c>
      <c r="K193" s="50">
        <v>169</v>
      </c>
      <c r="L193" s="50">
        <v>0</v>
      </c>
      <c r="M193" s="50">
        <v>0</v>
      </c>
      <c r="N193" s="50">
        <v>195</v>
      </c>
      <c r="O193" s="50">
        <v>183</v>
      </c>
      <c r="P193" s="30">
        <f t="shared" si="6"/>
        <v>709</v>
      </c>
      <c r="Q193" s="30">
        <f t="shared" si="7"/>
        <v>4</v>
      </c>
      <c r="R193" s="30">
        <f t="shared" si="8"/>
        <v>177.25</v>
      </c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577</v>
      </c>
      <c r="C194" s="22" t="s">
        <v>576</v>
      </c>
      <c r="E194" s="1" t="s">
        <v>1547</v>
      </c>
      <c r="F194" s="1" t="s">
        <v>8</v>
      </c>
      <c r="G194" s="50">
        <v>0</v>
      </c>
      <c r="H194" s="50">
        <v>167</v>
      </c>
      <c r="I194" s="50">
        <v>0</v>
      </c>
      <c r="J194" s="50">
        <v>0</v>
      </c>
      <c r="K194" s="50">
        <v>192</v>
      </c>
      <c r="L194" s="50">
        <v>173</v>
      </c>
      <c r="M194" s="50">
        <v>172</v>
      </c>
      <c r="N194" s="50">
        <v>0</v>
      </c>
      <c r="O194" s="50">
        <v>0</v>
      </c>
      <c r="P194" s="30">
        <f t="shared" si="6"/>
        <v>704</v>
      </c>
      <c r="Q194" s="30">
        <f t="shared" si="7"/>
        <v>4</v>
      </c>
      <c r="R194" s="30">
        <f t="shared" si="8"/>
        <v>176</v>
      </c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660</v>
      </c>
      <c r="C195" s="22" t="s">
        <v>659</v>
      </c>
      <c r="E195" s="1" t="s">
        <v>1550</v>
      </c>
      <c r="F195" s="1" t="s">
        <v>8</v>
      </c>
      <c r="G195" s="50">
        <v>0</v>
      </c>
      <c r="H195" s="50">
        <v>187</v>
      </c>
      <c r="I195" s="50">
        <v>178</v>
      </c>
      <c r="J195" s="50">
        <v>182</v>
      </c>
      <c r="K195" s="50">
        <v>0</v>
      </c>
      <c r="L195" s="50">
        <v>147</v>
      </c>
      <c r="M195" s="50">
        <v>0</v>
      </c>
      <c r="N195" s="50">
        <v>0</v>
      </c>
      <c r="O195" s="50">
        <v>0</v>
      </c>
      <c r="P195" s="30">
        <f t="shared" si="6"/>
        <v>694</v>
      </c>
      <c r="Q195" s="30">
        <f t="shared" si="7"/>
        <v>4</v>
      </c>
      <c r="R195" s="30">
        <f t="shared" si="8"/>
        <v>173.5</v>
      </c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147</v>
      </c>
      <c r="C196" s="22" t="s">
        <v>146</v>
      </c>
      <c r="E196" s="1" t="s">
        <v>1536</v>
      </c>
      <c r="F196" s="1" t="s">
        <v>8</v>
      </c>
      <c r="G196" s="50">
        <v>0</v>
      </c>
      <c r="H196" s="50">
        <v>0</v>
      </c>
      <c r="I196" s="50">
        <v>173</v>
      </c>
      <c r="J196" s="50">
        <v>143</v>
      </c>
      <c r="K196" s="50">
        <v>0</v>
      </c>
      <c r="L196" s="50">
        <v>218</v>
      </c>
      <c r="M196" s="50">
        <v>149</v>
      </c>
      <c r="N196" s="50">
        <v>0</v>
      </c>
      <c r="O196" s="50">
        <v>0</v>
      </c>
      <c r="P196" s="30">
        <f t="shared" si="6"/>
        <v>683</v>
      </c>
      <c r="Q196" s="30">
        <f t="shared" si="7"/>
        <v>4</v>
      </c>
      <c r="R196" s="30">
        <f t="shared" si="8"/>
        <v>170.75</v>
      </c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149</v>
      </c>
      <c r="C197" s="22" t="s">
        <v>148</v>
      </c>
      <c r="E197" s="1" t="s">
        <v>1536</v>
      </c>
      <c r="F197" s="1" t="s">
        <v>8</v>
      </c>
      <c r="G197" s="50">
        <v>0</v>
      </c>
      <c r="H197" s="50">
        <v>177</v>
      </c>
      <c r="I197" s="50">
        <v>146</v>
      </c>
      <c r="J197" s="50">
        <v>0</v>
      </c>
      <c r="K197" s="50">
        <v>181</v>
      </c>
      <c r="L197" s="50">
        <v>156</v>
      </c>
      <c r="M197" s="50">
        <v>0</v>
      </c>
      <c r="N197" s="50">
        <v>0</v>
      </c>
      <c r="O197" s="50">
        <v>0</v>
      </c>
      <c r="P197" s="30">
        <f t="shared" si="6"/>
        <v>660</v>
      </c>
      <c r="Q197" s="30">
        <f t="shared" si="7"/>
        <v>4</v>
      </c>
      <c r="R197" s="30">
        <f t="shared" si="8"/>
        <v>165</v>
      </c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92</v>
      </c>
      <c r="C198" s="22" t="s">
        <v>91</v>
      </c>
      <c r="E198" s="1" t="s">
        <v>1533</v>
      </c>
      <c r="F198" s="1" t="s">
        <v>8</v>
      </c>
      <c r="G198" s="50">
        <v>0</v>
      </c>
      <c r="H198" s="50">
        <v>174</v>
      </c>
      <c r="I198" s="50">
        <v>172</v>
      </c>
      <c r="J198" s="50">
        <v>155</v>
      </c>
      <c r="K198" s="50">
        <v>0</v>
      </c>
      <c r="L198" s="50">
        <v>0</v>
      </c>
      <c r="M198" s="50">
        <v>0</v>
      </c>
      <c r="N198" s="50">
        <v>157</v>
      </c>
      <c r="O198" s="50">
        <v>0</v>
      </c>
      <c r="P198" s="30">
        <f t="shared" si="6"/>
        <v>658</v>
      </c>
      <c r="Q198" s="30">
        <f t="shared" si="7"/>
        <v>4</v>
      </c>
      <c r="R198" s="30">
        <f t="shared" si="8"/>
        <v>164.5</v>
      </c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627</v>
      </c>
      <c r="C199" s="22" t="s">
        <v>626</v>
      </c>
      <c r="E199" s="1" t="s">
        <v>1549</v>
      </c>
      <c r="F199" s="1" t="s">
        <v>8</v>
      </c>
      <c r="G199" s="50">
        <v>133</v>
      </c>
      <c r="H199" s="50">
        <v>0</v>
      </c>
      <c r="I199" s="50">
        <v>0</v>
      </c>
      <c r="J199" s="50">
        <v>0</v>
      </c>
      <c r="K199" s="50">
        <v>172</v>
      </c>
      <c r="L199" s="50">
        <v>161</v>
      </c>
      <c r="M199" s="50">
        <v>171</v>
      </c>
      <c r="N199" s="50">
        <v>0</v>
      </c>
      <c r="O199" s="50">
        <v>0</v>
      </c>
      <c r="P199" s="30">
        <f t="shared" si="6"/>
        <v>637</v>
      </c>
      <c r="Q199" s="30">
        <f t="shared" si="7"/>
        <v>4</v>
      </c>
      <c r="R199" s="30">
        <f t="shared" si="8"/>
        <v>159.25</v>
      </c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329</v>
      </c>
      <c r="C200" s="22" t="s">
        <v>328</v>
      </c>
      <c r="E200" s="65" t="s">
        <v>1540</v>
      </c>
      <c r="F200" s="65" t="s">
        <v>8</v>
      </c>
      <c r="G200" s="24">
        <v>178</v>
      </c>
      <c r="H200" s="24">
        <v>137</v>
      </c>
      <c r="I200" s="24">
        <v>0</v>
      </c>
      <c r="J200" s="24">
        <v>193</v>
      </c>
      <c r="K200" s="24">
        <v>126</v>
      </c>
      <c r="L200" s="24">
        <v>0</v>
      </c>
      <c r="M200" s="24">
        <v>0</v>
      </c>
      <c r="N200" s="24">
        <v>0</v>
      </c>
      <c r="O200" s="24">
        <v>0</v>
      </c>
      <c r="P200" s="19">
        <f t="shared" si="6"/>
        <v>634</v>
      </c>
      <c r="Q200" s="19">
        <f t="shared" si="7"/>
        <v>4</v>
      </c>
      <c r="R200" s="19">
        <f t="shared" si="8"/>
        <v>158.5</v>
      </c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633</v>
      </c>
      <c r="C201" s="22" t="s">
        <v>632</v>
      </c>
      <c r="E201" s="1" t="s">
        <v>1549</v>
      </c>
      <c r="F201" s="1" t="s">
        <v>8</v>
      </c>
      <c r="G201" s="50">
        <v>145</v>
      </c>
      <c r="H201" s="50">
        <v>127</v>
      </c>
      <c r="I201" s="50">
        <v>0</v>
      </c>
      <c r="J201" s="50">
        <v>0</v>
      </c>
      <c r="K201" s="50">
        <v>0</v>
      </c>
      <c r="L201" s="50">
        <v>0</v>
      </c>
      <c r="M201" s="50">
        <v>0</v>
      </c>
      <c r="N201" s="50">
        <v>169</v>
      </c>
      <c r="O201" s="50">
        <v>179</v>
      </c>
      <c r="P201" s="30">
        <f t="shared" si="6"/>
        <v>620</v>
      </c>
      <c r="Q201" s="30">
        <f t="shared" si="7"/>
        <v>4</v>
      </c>
      <c r="R201" s="30">
        <f t="shared" si="8"/>
        <v>155</v>
      </c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538</v>
      </c>
      <c r="C202" s="22" t="s">
        <v>537</v>
      </c>
      <c r="E202" s="1" t="s">
        <v>1563</v>
      </c>
      <c r="F202" s="1" t="s">
        <v>8</v>
      </c>
      <c r="G202" s="50">
        <v>151</v>
      </c>
      <c r="H202" s="50">
        <v>148</v>
      </c>
      <c r="I202" s="50">
        <v>0</v>
      </c>
      <c r="J202" s="50">
        <v>0</v>
      </c>
      <c r="K202" s="50">
        <v>0</v>
      </c>
      <c r="L202" s="50">
        <v>184</v>
      </c>
      <c r="M202" s="50">
        <v>134</v>
      </c>
      <c r="N202" s="50">
        <v>0</v>
      </c>
      <c r="O202" s="50">
        <v>0</v>
      </c>
      <c r="P202" s="30">
        <f t="shared" si="6"/>
        <v>617</v>
      </c>
      <c r="Q202" s="30">
        <f t="shared" si="7"/>
        <v>4</v>
      </c>
      <c r="R202" s="30">
        <f t="shared" si="8"/>
        <v>154.25</v>
      </c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84</v>
      </c>
      <c r="C203" s="22" t="s">
        <v>83</v>
      </c>
      <c r="E203" s="1" t="s">
        <v>1533</v>
      </c>
      <c r="F203" s="1" t="s">
        <v>8</v>
      </c>
      <c r="G203" s="50">
        <v>0</v>
      </c>
      <c r="H203" s="50">
        <v>0</v>
      </c>
      <c r="I203" s="50">
        <v>158</v>
      </c>
      <c r="J203" s="50">
        <v>0</v>
      </c>
      <c r="K203" s="50">
        <v>0</v>
      </c>
      <c r="L203" s="50">
        <v>231</v>
      </c>
      <c r="M203" s="50">
        <v>133</v>
      </c>
      <c r="N203" s="50">
        <v>0</v>
      </c>
      <c r="O203" s="50">
        <v>20</v>
      </c>
      <c r="P203" s="30">
        <f t="shared" si="6"/>
        <v>542</v>
      </c>
      <c r="Q203" s="30">
        <f t="shared" si="7"/>
        <v>4</v>
      </c>
      <c r="R203" s="30">
        <f t="shared" si="8"/>
        <v>135.5</v>
      </c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325</v>
      </c>
      <c r="C204" s="22" t="s">
        <v>324</v>
      </c>
      <c r="E204" s="1" t="s">
        <v>1540</v>
      </c>
      <c r="F204" s="1" t="s">
        <v>8</v>
      </c>
      <c r="G204" s="50">
        <v>0</v>
      </c>
      <c r="H204" s="50">
        <v>0</v>
      </c>
      <c r="I204" s="50">
        <v>0</v>
      </c>
      <c r="J204" s="50">
        <v>0</v>
      </c>
      <c r="K204" s="50">
        <v>186</v>
      </c>
      <c r="L204" s="50">
        <v>0</v>
      </c>
      <c r="M204" s="50">
        <v>0</v>
      </c>
      <c r="N204" s="50">
        <v>173</v>
      </c>
      <c r="O204" s="50">
        <v>178</v>
      </c>
      <c r="P204" s="30">
        <f t="shared" si="6"/>
        <v>537</v>
      </c>
      <c r="Q204" s="30">
        <f t="shared" si="7"/>
        <v>3</v>
      </c>
      <c r="R204" s="30">
        <f t="shared" si="8"/>
        <v>179</v>
      </c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548</v>
      </c>
      <c r="C205" s="22" t="s">
        <v>547</v>
      </c>
      <c r="E205" s="65" t="s">
        <v>1546</v>
      </c>
      <c r="F205" s="65" t="s">
        <v>8</v>
      </c>
      <c r="G205" s="24">
        <v>0</v>
      </c>
      <c r="H205" s="24">
        <v>0</v>
      </c>
      <c r="I205" s="24">
        <v>186</v>
      </c>
      <c r="J205" s="24">
        <v>0</v>
      </c>
      <c r="K205" s="24">
        <v>0</v>
      </c>
      <c r="L205" s="24">
        <v>0</v>
      </c>
      <c r="M205" s="24">
        <v>0</v>
      </c>
      <c r="N205" s="24">
        <v>180</v>
      </c>
      <c r="O205" s="24">
        <v>168</v>
      </c>
      <c r="P205" s="19">
        <f t="shared" ref="P205:P268" si="9">SUM(G205:O205)</f>
        <v>534</v>
      </c>
      <c r="Q205" s="19">
        <f t="shared" ref="Q205:Q268" si="10">COUNTIF(G205:O205, "&gt;0" )</f>
        <v>3</v>
      </c>
      <c r="R205" s="19">
        <f t="shared" ref="R205:R268" si="11">IF(Q205=0,0,P205/Q205)</f>
        <v>178</v>
      </c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569</v>
      </c>
      <c r="C206" s="22" t="s">
        <v>568</v>
      </c>
      <c r="E206" s="1" t="s">
        <v>1547</v>
      </c>
      <c r="F206" s="1" t="s">
        <v>8</v>
      </c>
      <c r="G206" s="50">
        <v>0</v>
      </c>
      <c r="H206" s="50">
        <v>0</v>
      </c>
      <c r="I206" s="50">
        <v>178</v>
      </c>
      <c r="J206" s="50">
        <v>186</v>
      </c>
      <c r="K206" s="50">
        <v>0</v>
      </c>
      <c r="L206" s="50">
        <v>0</v>
      </c>
      <c r="M206" s="50">
        <v>0</v>
      </c>
      <c r="N206" s="50">
        <v>154</v>
      </c>
      <c r="O206" s="50">
        <v>0</v>
      </c>
      <c r="P206" s="30">
        <f t="shared" si="9"/>
        <v>518</v>
      </c>
      <c r="Q206" s="30">
        <f t="shared" si="10"/>
        <v>3</v>
      </c>
      <c r="R206" s="30">
        <f t="shared" si="11"/>
        <v>172.66666666666666</v>
      </c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618</v>
      </c>
      <c r="C207" s="22" t="s">
        <v>617</v>
      </c>
      <c r="E207" s="1" t="s">
        <v>1548</v>
      </c>
      <c r="F207" s="1" t="s">
        <v>8</v>
      </c>
      <c r="G207" s="50">
        <v>168</v>
      </c>
      <c r="H207" s="50">
        <v>0</v>
      </c>
      <c r="I207" s="50">
        <v>177</v>
      </c>
      <c r="J207" s="50">
        <v>0</v>
      </c>
      <c r="K207" s="50">
        <v>0</v>
      </c>
      <c r="L207" s="50">
        <v>0</v>
      </c>
      <c r="M207" s="50">
        <v>163</v>
      </c>
      <c r="N207" s="50">
        <v>0</v>
      </c>
      <c r="O207" s="50">
        <v>0</v>
      </c>
      <c r="P207" s="30">
        <f t="shared" si="9"/>
        <v>508</v>
      </c>
      <c r="Q207" s="30">
        <f t="shared" si="10"/>
        <v>3</v>
      </c>
      <c r="R207" s="30">
        <f t="shared" si="11"/>
        <v>169.33333333333334</v>
      </c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220</v>
      </c>
      <c r="C208" s="22" t="s">
        <v>219</v>
      </c>
      <c r="E208" s="1" t="s">
        <v>1537</v>
      </c>
      <c r="F208" s="1" t="s">
        <v>8</v>
      </c>
      <c r="G208" s="50">
        <v>135</v>
      </c>
      <c r="H208" s="50">
        <v>207</v>
      </c>
      <c r="I208" s="50">
        <v>164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30">
        <f t="shared" si="9"/>
        <v>506</v>
      </c>
      <c r="Q208" s="30">
        <f t="shared" si="10"/>
        <v>3</v>
      </c>
      <c r="R208" s="30">
        <f t="shared" si="11"/>
        <v>168.66666666666666</v>
      </c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522</v>
      </c>
      <c r="C209" s="22" t="s">
        <v>521</v>
      </c>
      <c r="E209" s="1" t="s">
        <v>1563</v>
      </c>
      <c r="F209" s="1" t="s">
        <v>8</v>
      </c>
      <c r="G209" s="50">
        <v>0</v>
      </c>
      <c r="H209" s="50">
        <v>0</v>
      </c>
      <c r="I209" s="50">
        <v>164</v>
      </c>
      <c r="J209" s="50">
        <v>0</v>
      </c>
      <c r="K209" s="50">
        <v>0</v>
      </c>
      <c r="L209" s="50">
        <v>0</v>
      </c>
      <c r="M209" s="50">
        <v>0</v>
      </c>
      <c r="N209" s="50">
        <v>200</v>
      </c>
      <c r="O209" s="50">
        <v>125</v>
      </c>
      <c r="P209" s="30">
        <f t="shared" si="9"/>
        <v>489</v>
      </c>
      <c r="Q209" s="30">
        <f t="shared" si="10"/>
        <v>3</v>
      </c>
      <c r="R209" s="30">
        <f t="shared" si="11"/>
        <v>163</v>
      </c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226</v>
      </c>
      <c r="C210" s="22" t="s">
        <v>225</v>
      </c>
      <c r="E210" s="1" t="s">
        <v>1557</v>
      </c>
      <c r="F210" s="1" t="s">
        <v>8</v>
      </c>
      <c r="G210" s="50">
        <v>0</v>
      </c>
      <c r="H210" s="50">
        <v>159</v>
      </c>
      <c r="I210" s="50">
        <v>126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186</v>
      </c>
      <c r="P210" s="30">
        <f t="shared" si="9"/>
        <v>471</v>
      </c>
      <c r="Q210" s="30">
        <f t="shared" si="10"/>
        <v>3</v>
      </c>
      <c r="R210" s="30">
        <f t="shared" si="11"/>
        <v>157</v>
      </c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629</v>
      </c>
      <c r="C211" s="22" t="s">
        <v>628</v>
      </c>
      <c r="E211" s="1" t="s">
        <v>1549</v>
      </c>
      <c r="F211" s="1" t="s">
        <v>8</v>
      </c>
      <c r="G211" s="50">
        <v>0</v>
      </c>
      <c r="H211" s="50">
        <v>0</v>
      </c>
      <c r="I211" s="50">
        <v>0</v>
      </c>
      <c r="J211" s="50">
        <v>178</v>
      </c>
      <c r="K211" s="50">
        <v>145</v>
      </c>
      <c r="L211" s="50">
        <v>0</v>
      </c>
      <c r="M211" s="50">
        <v>0</v>
      </c>
      <c r="N211" s="50">
        <v>131</v>
      </c>
      <c r="O211" s="50">
        <v>0</v>
      </c>
      <c r="P211" s="30">
        <f t="shared" si="9"/>
        <v>454</v>
      </c>
      <c r="Q211" s="30">
        <f t="shared" si="10"/>
        <v>3</v>
      </c>
      <c r="R211" s="30">
        <f t="shared" si="11"/>
        <v>151.33333333333334</v>
      </c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497</v>
      </c>
      <c r="C212" s="22" t="s">
        <v>496</v>
      </c>
      <c r="E212" s="65" t="s">
        <v>1545</v>
      </c>
      <c r="F212" s="65" t="s">
        <v>8</v>
      </c>
      <c r="G212" s="24">
        <v>165</v>
      </c>
      <c r="H212" s="24">
        <v>143</v>
      </c>
      <c r="I212" s="24">
        <v>0</v>
      </c>
      <c r="J212" s="24">
        <v>0</v>
      </c>
      <c r="K212" s="24">
        <v>0</v>
      </c>
      <c r="L212" s="24">
        <v>141</v>
      </c>
      <c r="M212" s="24">
        <v>0</v>
      </c>
      <c r="N212" s="24">
        <v>0</v>
      </c>
      <c r="O212" s="24">
        <v>0</v>
      </c>
      <c r="P212" s="19">
        <f t="shared" si="9"/>
        <v>449</v>
      </c>
      <c r="Q212" s="19">
        <f t="shared" si="10"/>
        <v>3</v>
      </c>
      <c r="R212" s="19">
        <f t="shared" si="11"/>
        <v>149.66666666666666</v>
      </c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1519</v>
      </c>
      <c r="C213" s="22" t="s">
        <v>1518</v>
      </c>
      <c r="E213" s="1" t="s">
        <v>1223</v>
      </c>
      <c r="F213" s="1" t="s">
        <v>8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204</v>
      </c>
      <c r="O213" s="50">
        <v>229</v>
      </c>
      <c r="P213" s="30">
        <f t="shared" si="9"/>
        <v>433</v>
      </c>
      <c r="Q213" s="30">
        <f t="shared" si="10"/>
        <v>2</v>
      </c>
      <c r="R213" s="30">
        <f t="shared" si="11"/>
        <v>216.5</v>
      </c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258</v>
      </c>
      <c r="C214" s="22" t="s">
        <v>257</v>
      </c>
      <c r="E214" s="1" t="s">
        <v>1537</v>
      </c>
      <c r="F214" s="1" t="s">
        <v>8</v>
      </c>
      <c r="G214" s="50">
        <v>0</v>
      </c>
      <c r="H214" s="50">
        <v>0</v>
      </c>
      <c r="I214" s="50">
        <v>0</v>
      </c>
      <c r="J214" s="50">
        <v>181</v>
      </c>
      <c r="K214" s="50">
        <v>245</v>
      </c>
      <c r="L214" s="50">
        <v>0</v>
      </c>
      <c r="M214" s="50">
        <v>0</v>
      </c>
      <c r="N214" s="50">
        <v>0</v>
      </c>
      <c r="O214" s="50">
        <v>0</v>
      </c>
      <c r="P214" s="30">
        <f t="shared" si="9"/>
        <v>426</v>
      </c>
      <c r="Q214" s="30">
        <f t="shared" si="10"/>
        <v>2</v>
      </c>
      <c r="R214" s="30">
        <f t="shared" si="11"/>
        <v>213</v>
      </c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649</v>
      </c>
      <c r="C215" s="22" t="s">
        <v>648</v>
      </c>
      <c r="E215" s="65" t="s">
        <v>1549</v>
      </c>
      <c r="F215" s="65" t="s">
        <v>8</v>
      </c>
      <c r="G215" s="24">
        <v>0</v>
      </c>
      <c r="H215" s="24">
        <v>0</v>
      </c>
      <c r="I215" s="24">
        <v>174</v>
      </c>
      <c r="J215" s="24">
        <v>140</v>
      </c>
      <c r="K215" s="24">
        <v>0</v>
      </c>
      <c r="L215" s="24">
        <v>0</v>
      </c>
      <c r="M215" s="24">
        <v>0</v>
      </c>
      <c r="N215" s="24">
        <v>0</v>
      </c>
      <c r="O215" s="24">
        <v>100</v>
      </c>
      <c r="P215" s="19">
        <f t="shared" si="9"/>
        <v>414</v>
      </c>
      <c r="Q215" s="19">
        <f t="shared" si="10"/>
        <v>3</v>
      </c>
      <c r="R215" s="19">
        <f t="shared" si="11"/>
        <v>138</v>
      </c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1523</v>
      </c>
      <c r="C216" s="22" t="s">
        <v>1522</v>
      </c>
      <c r="E216" s="1" t="s">
        <v>1223</v>
      </c>
      <c r="F216" s="1" t="s">
        <v>8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50">
        <v>150</v>
      </c>
      <c r="N216" s="50">
        <v>146</v>
      </c>
      <c r="O216" s="50">
        <v>116</v>
      </c>
      <c r="P216" s="30">
        <f t="shared" si="9"/>
        <v>412</v>
      </c>
      <c r="Q216" s="30">
        <f t="shared" si="10"/>
        <v>3</v>
      </c>
      <c r="R216" s="30">
        <f t="shared" si="11"/>
        <v>137.33333333333334</v>
      </c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338</v>
      </c>
      <c r="C217" s="22" t="s">
        <v>337</v>
      </c>
      <c r="E217" s="65" t="s">
        <v>1560</v>
      </c>
      <c r="F217" s="65" t="s">
        <v>8</v>
      </c>
      <c r="G217" s="24">
        <v>0</v>
      </c>
      <c r="H217" s="24">
        <v>0</v>
      </c>
      <c r="I217" s="24">
        <v>129</v>
      </c>
      <c r="J217" s="24">
        <v>0</v>
      </c>
      <c r="K217" s="24">
        <v>123</v>
      </c>
      <c r="L217" s="24">
        <v>0</v>
      </c>
      <c r="M217" s="24">
        <v>156</v>
      </c>
      <c r="N217" s="24">
        <v>0</v>
      </c>
      <c r="O217" s="24">
        <v>0</v>
      </c>
      <c r="P217" s="19">
        <f t="shared" si="9"/>
        <v>408</v>
      </c>
      <c r="Q217" s="19">
        <f t="shared" si="10"/>
        <v>3</v>
      </c>
      <c r="R217" s="19">
        <f t="shared" si="11"/>
        <v>136</v>
      </c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102</v>
      </c>
      <c r="C218" s="22" t="s">
        <v>101</v>
      </c>
      <c r="E218" s="65" t="s">
        <v>1533</v>
      </c>
      <c r="F218" s="65" t="s">
        <v>8</v>
      </c>
      <c r="G218" s="24">
        <v>132</v>
      </c>
      <c r="H218" s="24">
        <v>150</v>
      </c>
      <c r="I218" s="24">
        <v>0</v>
      </c>
      <c r="J218" s="24">
        <v>0</v>
      </c>
      <c r="K218" s="24">
        <v>0</v>
      </c>
      <c r="L218" s="24">
        <v>0</v>
      </c>
      <c r="M218" s="24">
        <v>126</v>
      </c>
      <c r="N218" s="24">
        <v>0</v>
      </c>
      <c r="O218" s="24">
        <v>0</v>
      </c>
      <c r="P218" s="19">
        <f t="shared" si="9"/>
        <v>408</v>
      </c>
      <c r="Q218" s="19">
        <f t="shared" si="10"/>
        <v>3</v>
      </c>
      <c r="R218" s="19">
        <f t="shared" si="11"/>
        <v>136</v>
      </c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75</v>
      </c>
      <c r="C219" s="22" t="s">
        <v>74</v>
      </c>
      <c r="E219" s="1" t="s">
        <v>1532</v>
      </c>
      <c r="F219" s="1" t="s">
        <v>8</v>
      </c>
      <c r="G219" s="50">
        <v>0</v>
      </c>
      <c r="H219" s="50">
        <v>139</v>
      </c>
      <c r="I219" s="50">
        <v>138</v>
      </c>
      <c r="J219" s="50">
        <v>0</v>
      </c>
      <c r="K219" s="50">
        <v>0</v>
      </c>
      <c r="L219" s="50">
        <v>0</v>
      </c>
      <c r="M219" s="50">
        <v>0</v>
      </c>
      <c r="N219" s="50">
        <v>129</v>
      </c>
      <c r="O219" s="50">
        <v>0</v>
      </c>
      <c r="P219" s="30">
        <f t="shared" si="9"/>
        <v>406</v>
      </c>
      <c r="Q219" s="30">
        <f t="shared" si="10"/>
        <v>3</v>
      </c>
      <c r="R219" s="30">
        <f t="shared" si="11"/>
        <v>135.33333333333334</v>
      </c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354</v>
      </c>
      <c r="C220" s="22" t="s">
        <v>353</v>
      </c>
      <c r="E220" s="1" t="s">
        <v>1541</v>
      </c>
      <c r="F220" s="1" t="s">
        <v>8</v>
      </c>
      <c r="G220" s="50">
        <v>0</v>
      </c>
      <c r="H220" s="50">
        <v>0</v>
      </c>
      <c r="I220" s="50">
        <v>222</v>
      </c>
      <c r="J220" s="50">
        <v>128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30">
        <f t="shared" si="9"/>
        <v>350</v>
      </c>
      <c r="Q220" s="30">
        <f t="shared" si="10"/>
        <v>2</v>
      </c>
      <c r="R220" s="30">
        <f t="shared" si="11"/>
        <v>175</v>
      </c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544</v>
      </c>
      <c r="C221" s="22" t="s">
        <v>543</v>
      </c>
      <c r="E221" s="1" t="s">
        <v>1546</v>
      </c>
      <c r="F221" s="1" t="s">
        <v>8</v>
      </c>
      <c r="G221" s="50">
        <v>0</v>
      </c>
      <c r="H221" s="50">
        <v>0</v>
      </c>
      <c r="I221" s="50">
        <v>0</v>
      </c>
      <c r="J221" s="50">
        <v>180</v>
      </c>
      <c r="K221" s="50">
        <v>166</v>
      </c>
      <c r="L221" s="50">
        <v>0</v>
      </c>
      <c r="M221" s="50">
        <v>0</v>
      </c>
      <c r="N221" s="50">
        <v>0</v>
      </c>
      <c r="O221" s="50">
        <v>0</v>
      </c>
      <c r="P221" s="30">
        <f t="shared" si="9"/>
        <v>346</v>
      </c>
      <c r="Q221" s="30">
        <f t="shared" si="10"/>
        <v>2</v>
      </c>
      <c r="R221" s="30">
        <f t="shared" si="11"/>
        <v>173</v>
      </c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668</v>
      </c>
      <c r="C222" s="22" t="s">
        <v>667</v>
      </c>
      <c r="E222" s="65" t="s">
        <v>1550</v>
      </c>
      <c r="F222" s="65" t="s">
        <v>8</v>
      </c>
      <c r="G222" s="24">
        <v>164</v>
      </c>
      <c r="H222" s="24">
        <v>0</v>
      </c>
      <c r="I222" s="24">
        <v>0</v>
      </c>
      <c r="J222" s="24">
        <v>175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19">
        <f t="shared" si="9"/>
        <v>339</v>
      </c>
      <c r="Q222" s="19">
        <f t="shared" si="10"/>
        <v>2</v>
      </c>
      <c r="R222" s="19">
        <f t="shared" si="11"/>
        <v>169.5</v>
      </c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620</v>
      </c>
      <c r="C223" s="22" t="s">
        <v>619</v>
      </c>
      <c r="E223" s="1" t="s">
        <v>1548</v>
      </c>
      <c r="F223" s="1" t="s">
        <v>8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50">
        <v>0</v>
      </c>
      <c r="N223" s="50">
        <v>166</v>
      </c>
      <c r="O223" s="50">
        <v>173</v>
      </c>
      <c r="P223" s="30">
        <f t="shared" si="9"/>
        <v>339</v>
      </c>
      <c r="Q223" s="30">
        <f t="shared" si="10"/>
        <v>2</v>
      </c>
      <c r="R223" s="30">
        <f t="shared" si="11"/>
        <v>169.5</v>
      </c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96</v>
      </c>
      <c r="C224" s="22" t="s">
        <v>95</v>
      </c>
      <c r="E224" s="1" t="s">
        <v>1533</v>
      </c>
      <c r="F224" s="1" t="s">
        <v>8</v>
      </c>
      <c r="G224" s="50">
        <v>0</v>
      </c>
      <c r="H224" s="50">
        <v>0</v>
      </c>
      <c r="I224" s="50">
        <v>0</v>
      </c>
      <c r="J224" s="50">
        <v>0</v>
      </c>
      <c r="K224" s="50">
        <v>189</v>
      </c>
      <c r="L224" s="50">
        <v>0</v>
      </c>
      <c r="M224" s="50">
        <v>0</v>
      </c>
      <c r="N224" s="50">
        <v>0</v>
      </c>
      <c r="O224" s="50">
        <v>126</v>
      </c>
      <c r="P224" s="30">
        <f t="shared" si="9"/>
        <v>315</v>
      </c>
      <c r="Q224" s="30">
        <f t="shared" si="10"/>
        <v>2</v>
      </c>
      <c r="R224" s="30">
        <f t="shared" si="11"/>
        <v>157.5</v>
      </c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504</v>
      </c>
      <c r="C225" s="22" t="s">
        <v>503</v>
      </c>
      <c r="E225" s="1" t="s">
        <v>1563</v>
      </c>
      <c r="F225" s="1" t="s">
        <v>8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125</v>
      </c>
      <c r="M225" s="50">
        <v>0</v>
      </c>
      <c r="N225" s="50">
        <v>187</v>
      </c>
      <c r="O225" s="50">
        <v>0</v>
      </c>
      <c r="P225" s="30">
        <f t="shared" si="9"/>
        <v>312</v>
      </c>
      <c r="Q225" s="30">
        <f t="shared" si="10"/>
        <v>2</v>
      </c>
      <c r="R225" s="30">
        <f t="shared" si="11"/>
        <v>156</v>
      </c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489</v>
      </c>
      <c r="C226" s="22" t="s">
        <v>488</v>
      </c>
      <c r="E226" s="1" t="s">
        <v>1545</v>
      </c>
      <c r="F226" s="1" t="s">
        <v>8</v>
      </c>
      <c r="G226" s="50">
        <v>0</v>
      </c>
      <c r="H226" s="50">
        <v>0</v>
      </c>
      <c r="I226" s="50">
        <v>171</v>
      </c>
      <c r="J226" s="50">
        <v>0</v>
      </c>
      <c r="K226" s="50">
        <v>0</v>
      </c>
      <c r="L226" s="50">
        <v>0</v>
      </c>
      <c r="M226" s="50">
        <v>140</v>
      </c>
      <c r="N226" s="50">
        <v>0</v>
      </c>
      <c r="O226" s="50">
        <v>0</v>
      </c>
      <c r="P226" s="30">
        <f t="shared" si="9"/>
        <v>311</v>
      </c>
      <c r="Q226" s="30">
        <f t="shared" si="10"/>
        <v>2</v>
      </c>
      <c r="R226" s="30">
        <f t="shared" si="11"/>
        <v>155.5</v>
      </c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462</v>
      </c>
      <c r="C227" s="22" t="s">
        <v>461</v>
      </c>
      <c r="E227" s="65" t="s">
        <v>1544</v>
      </c>
      <c r="F227" s="65" t="s">
        <v>8</v>
      </c>
      <c r="G227" s="24">
        <v>0</v>
      </c>
      <c r="H227" s="24">
        <v>0</v>
      </c>
      <c r="I227" s="24">
        <v>159</v>
      </c>
      <c r="J227" s="24">
        <v>140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9">
        <f t="shared" si="9"/>
        <v>299</v>
      </c>
      <c r="Q227" s="19">
        <f t="shared" si="10"/>
        <v>2</v>
      </c>
      <c r="R227" s="19">
        <f t="shared" si="11"/>
        <v>149.5</v>
      </c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1527</v>
      </c>
      <c r="C228" s="22" t="s">
        <v>8</v>
      </c>
      <c r="E228" s="1" t="s">
        <v>1194</v>
      </c>
      <c r="F228" s="1" t="s">
        <v>8</v>
      </c>
      <c r="G228" s="50">
        <v>0</v>
      </c>
      <c r="H228" s="50">
        <v>0</v>
      </c>
      <c r="I228" s="50">
        <v>0</v>
      </c>
      <c r="J228" s="50">
        <v>0</v>
      </c>
      <c r="K228" s="50">
        <v>180</v>
      </c>
      <c r="L228" s="50">
        <v>0</v>
      </c>
      <c r="M228" s="50">
        <v>0</v>
      </c>
      <c r="N228" s="50">
        <v>116</v>
      </c>
      <c r="O228" s="50">
        <v>0</v>
      </c>
      <c r="P228" s="30">
        <f t="shared" si="9"/>
        <v>296</v>
      </c>
      <c r="Q228" s="30">
        <f t="shared" si="10"/>
        <v>2</v>
      </c>
      <c r="R228" s="30">
        <f t="shared" si="11"/>
        <v>148</v>
      </c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474</v>
      </c>
      <c r="C229" s="22" t="s">
        <v>473</v>
      </c>
      <c r="E229" s="1" t="s">
        <v>1544</v>
      </c>
      <c r="F229" s="1" t="s">
        <v>8</v>
      </c>
      <c r="G229" s="50">
        <v>0</v>
      </c>
      <c r="H229" s="50">
        <v>140</v>
      </c>
      <c r="I229" s="50">
        <v>0</v>
      </c>
      <c r="J229" s="50">
        <v>0</v>
      </c>
      <c r="K229" s="50">
        <v>0</v>
      </c>
      <c r="L229" s="50">
        <v>140</v>
      </c>
      <c r="M229" s="50">
        <v>0</v>
      </c>
      <c r="N229" s="50">
        <v>0</v>
      </c>
      <c r="O229" s="50">
        <v>0</v>
      </c>
      <c r="P229" s="30">
        <f t="shared" si="9"/>
        <v>280</v>
      </c>
      <c r="Q229" s="30">
        <f t="shared" si="10"/>
        <v>2</v>
      </c>
      <c r="R229" s="30">
        <f t="shared" si="11"/>
        <v>140</v>
      </c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B230" s="1" t="s">
        <v>412</v>
      </c>
      <c r="C230" s="22" t="s">
        <v>411</v>
      </c>
      <c r="E230" s="65" t="s">
        <v>1562</v>
      </c>
      <c r="F230" s="65" t="s">
        <v>8</v>
      </c>
      <c r="G230" s="24">
        <v>0</v>
      </c>
      <c r="H230" s="24">
        <v>0</v>
      </c>
      <c r="I230" s="24">
        <v>0</v>
      </c>
      <c r="J230" s="24">
        <v>0</v>
      </c>
      <c r="K230" s="24">
        <v>106</v>
      </c>
      <c r="L230" s="24">
        <v>0</v>
      </c>
      <c r="M230" s="24">
        <v>0</v>
      </c>
      <c r="N230" s="24">
        <v>0</v>
      </c>
      <c r="O230" s="24">
        <v>169</v>
      </c>
      <c r="P230" s="19">
        <f t="shared" si="9"/>
        <v>275</v>
      </c>
      <c r="Q230" s="19">
        <f t="shared" si="10"/>
        <v>2</v>
      </c>
      <c r="R230" s="19">
        <f t="shared" si="11"/>
        <v>137.5</v>
      </c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B231" s="1" t="s">
        <v>693</v>
      </c>
      <c r="C231" s="22" t="s">
        <v>692</v>
      </c>
      <c r="E231" s="1" t="s">
        <v>1551</v>
      </c>
      <c r="F231" s="1" t="s">
        <v>8</v>
      </c>
      <c r="G231" s="50">
        <v>141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118</v>
      </c>
      <c r="N231" s="50">
        <v>0</v>
      </c>
      <c r="O231" s="50">
        <v>0</v>
      </c>
      <c r="P231" s="30">
        <f t="shared" si="9"/>
        <v>259</v>
      </c>
      <c r="Q231" s="30">
        <f t="shared" si="10"/>
        <v>2</v>
      </c>
      <c r="R231" s="30">
        <f t="shared" si="11"/>
        <v>129.5</v>
      </c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B232" s="1" t="s">
        <v>550</v>
      </c>
      <c r="C232" s="22" t="s">
        <v>549</v>
      </c>
      <c r="E232" s="65" t="s">
        <v>1546</v>
      </c>
      <c r="F232" s="65" t="s">
        <v>8</v>
      </c>
      <c r="G232" s="24">
        <v>0</v>
      </c>
      <c r="H232" s="24">
        <v>0</v>
      </c>
      <c r="I232" s="24">
        <v>0</v>
      </c>
      <c r="J232" s="24">
        <v>157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19">
        <f t="shared" si="9"/>
        <v>157</v>
      </c>
      <c r="Q232" s="19">
        <f t="shared" si="10"/>
        <v>1</v>
      </c>
      <c r="R232" s="19">
        <f t="shared" si="11"/>
        <v>157</v>
      </c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B233" s="1" t="s">
        <v>666</v>
      </c>
      <c r="C233" s="22" t="s">
        <v>665</v>
      </c>
      <c r="E233" s="1" t="s">
        <v>1550</v>
      </c>
      <c r="F233" s="1" t="s">
        <v>8</v>
      </c>
      <c r="G233" s="50">
        <v>0</v>
      </c>
      <c r="H233" s="50">
        <v>0</v>
      </c>
      <c r="I233" s="50">
        <v>0</v>
      </c>
      <c r="J233" s="50">
        <v>0</v>
      </c>
      <c r="K233" s="50">
        <v>149</v>
      </c>
      <c r="L233" s="50">
        <v>0</v>
      </c>
      <c r="M233" s="50">
        <v>0</v>
      </c>
      <c r="N233" s="50">
        <v>0</v>
      </c>
      <c r="O233" s="50">
        <v>0</v>
      </c>
      <c r="P233" s="30">
        <f t="shared" si="9"/>
        <v>149</v>
      </c>
      <c r="Q233" s="30">
        <f t="shared" si="10"/>
        <v>1</v>
      </c>
      <c r="R233" s="30">
        <f t="shared" si="11"/>
        <v>149</v>
      </c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B234" s="1" t="s">
        <v>109</v>
      </c>
      <c r="C234" s="22" t="s">
        <v>108</v>
      </c>
      <c r="E234" s="1" t="s">
        <v>1534</v>
      </c>
      <c r="F234" s="1" t="s">
        <v>8</v>
      </c>
      <c r="G234" s="50">
        <v>0</v>
      </c>
      <c r="H234" s="50">
        <v>0</v>
      </c>
      <c r="I234" s="50">
        <v>141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30">
        <f t="shared" si="9"/>
        <v>141</v>
      </c>
      <c r="Q234" s="30">
        <f t="shared" si="10"/>
        <v>1</v>
      </c>
      <c r="R234" s="30">
        <f t="shared" si="11"/>
        <v>141</v>
      </c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B235" s="1" t="s">
        <v>700</v>
      </c>
      <c r="C235" s="22" t="s">
        <v>699</v>
      </c>
      <c r="E235" s="1" t="s">
        <v>1552</v>
      </c>
      <c r="F235" s="1" t="s">
        <v>8</v>
      </c>
      <c r="G235" s="50">
        <v>138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30">
        <f t="shared" si="9"/>
        <v>138</v>
      </c>
      <c r="Q235" s="30">
        <f t="shared" si="10"/>
        <v>1</v>
      </c>
      <c r="R235" s="30">
        <f t="shared" si="11"/>
        <v>138</v>
      </c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B236" s="1" t="s">
        <v>1521</v>
      </c>
      <c r="C236" s="22" t="s">
        <v>1520</v>
      </c>
      <c r="E236" s="1" t="s">
        <v>1223</v>
      </c>
      <c r="F236" s="1" t="s">
        <v>8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129</v>
      </c>
      <c r="M236" s="50">
        <v>0</v>
      </c>
      <c r="N236" s="50">
        <v>0</v>
      </c>
      <c r="O236" s="50">
        <v>0</v>
      </c>
      <c r="P236" s="30">
        <f t="shared" si="9"/>
        <v>129</v>
      </c>
      <c r="Q236" s="30">
        <f t="shared" si="10"/>
        <v>1</v>
      </c>
      <c r="R236" s="30">
        <f t="shared" si="11"/>
        <v>129</v>
      </c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B237" s="1" t="s">
        <v>612</v>
      </c>
      <c r="C237" s="22" t="s">
        <v>611</v>
      </c>
      <c r="E237" s="1" t="s">
        <v>1548</v>
      </c>
      <c r="F237" s="1" t="s">
        <v>8</v>
      </c>
      <c r="G237" s="50">
        <v>0</v>
      </c>
      <c r="H237" s="50">
        <v>126</v>
      </c>
      <c r="I237" s="50">
        <v>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30">
        <f t="shared" si="9"/>
        <v>126</v>
      </c>
      <c r="Q237" s="30">
        <f t="shared" si="10"/>
        <v>1</v>
      </c>
      <c r="R237" s="30">
        <f t="shared" si="11"/>
        <v>126</v>
      </c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B238" s="1" t="s">
        <v>481</v>
      </c>
      <c r="C238" s="22" t="s">
        <v>480</v>
      </c>
      <c r="E238" s="1" t="s">
        <v>1545</v>
      </c>
      <c r="F238" s="1" t="s">
        <v>8</v>
      </c>
      <c r="G238" s="50">
        <v>0</v>
      </c>
      <c r="H238" s="50">
        <v>0</v>
      </c>
      <c r="I238" s="50">
        <v>0</v>
      </c>
      <c r="J238" s="50">
        <v>0</v>
      </c>
      <c r="K238" s="50">
        <v>125</v>
      </c>
      <c r="L238" s="50">
        <v>0</v>
      </c>
      <c r="M238" s="50">
        <v>0</v>
      </c>
      <c r="N238" s="50">
        <v>0</v>
      </c>
      <c r="O238" s="50">
        <v>0</v>
      </c>
      <c r="P238" s="30">
        <f t="shared" si="9"/>
        <v>125</v>
      </c>
      <c r="Q238" s="30">
        <f t="shared" si="10"/>
        <v>1</v>
      </c>
      <c r="R238" s="30">
        <f t="shared" si="11"/>
        <v>125</v>
      </c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B239" s="1" t="s">
        <v>302</v>
      </c>
      <c r="C239" s="22" t="s">
        <v>301</v>
      </c>
      <c r="E239" s="1" t="s">
        <v>1539</v>
      </c>
      <c r="F239" s="1" t="s">
        <v>8</v>
      </c>
      <c r="G239" s="50">
        <v>0</v>
      </c>
      <c r="H239" s="50">
        <v>0</v>
      </c>
      <c r="I239" s="50">
        <v>120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30">
        <f t="shared" si="9"/>
        <v>120</v>
      </c>
      <c r="Q239" s="30">
        <f t="shared" si="10"/>
        <v>1</v>
      </c>
      <c r="R239" s="30">
        <f t="shared" si="11"/>
        <v>120</v>
      </c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B240" s="1" t="s">
        <v>277</v>
      </c>
      <c r="C240" s="22" t="s">
        <v>276</v>
      </c>
      <c r="E240" s="1" t="s">
        <v>1538</v>
      </c>
      <c r="F240" s="1" t="s">
        <v>8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115</v>
      </c>
      <c r="N240" s="50">
        <v>0</v>
      </c>
      <c r="O240" s="50">
        <v>0</v>
      </c>
      <c r="P240" s="30">
        <f t="shared" si="9"/>
        <v>115</v>
      </c>
      <c r="Q240" s="30">
        <f t="shared" si="10"/>
        <v>1</v>
      </c>
      <c r="R240" s="30">
        <f t="shared" si="11"/>
        <v>115</v>
      </c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B241" s="1" t="s">
        <v>222</v>
      </c>
      <c r="C241" s="22" t="s">
        <v>221</v>
      </c>
      <c r="E241" s="1" t="s">
        <v>1537</v>
      </c>
      <c r="F241" s="1" t="s">
        <v>8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30">
        <f t="shared" si="9"/>
        <v>0</v>
      </c>
      <c r="Q241" s="30">
        <f t="shared" si="10"/>
        <v>0</v>
      </c>
      <c r="R241" s="30">
        <f t="shared" si="11"/>
        <v>0</v>
      </c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B242" s="1" t="s">
        <v>1517</v>
      </c>
      <c r="C242" s="22" t="s">
        <v>1524</v>
      </c>
      <c r="E242" s="1" t="s">
        <v>1200</v>
      </c>
      <c r="F242" s="1" t="s">
        <v>8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30">
        <f t="shared" si="9"/>
        <v>0</v>
      </c>
      <c r="Q242" s="30">
        <f t="shared" si="10"/>
        <v>0</v>
      </c>
      <c r="R242" s="30">
        <f t="shared" si="11"/>
        <v>0</v>
      </c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B243" s="1" t="s">
        <v>153</v>
      </c>
      <c r="C243" s="22" t="s">
        <v>152</v>
      </c>
      <c r="E243" s="1" t="s">
        <v>1536</v>
      </c>
      <c r="F243" s="1" t="s">
        <v>8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30">
        <f t="shared" si="9"/>
        <v>0</v>
      </c>
      <c r="Q243" s="30">
        <f t="shared" si="10"/>
        <v>0</v>
      </c>
      <c r="R243" s="30">
        <f t="shared" si="11"/>
        <v>0</v>
      </c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B244" s="1" t="s">
        <v>687</v>
      </c>
      <c r="C244" s="22" t="s">
        <v>686</v>
      </c>
      <c r="E244" s="1" t="s">
        <v>1551</v>
      </c>
      <c r="F244" s="1" t="s">
        <v>8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30">
        <f t="shared" si="9"/>
        <v>0</v>
      </c>
      <c r="Q244" s="30">
        <f t="shared" si="10"/>
        <v>0</v>
      </c>
      <c r="R244" s="30">
        <f t="shared" si="11"/>
        <v>0</v>
      </c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B245" s="1" t="s">
        <v>579</v>
      </c>
      <c r="C245" s="22" t="s">
        <v>578</v>
      </c>
      <c r="E245" s="1" t="s">
        <v>1547</v>
      </c>
      <c r="F245" s="1" t="s">
        <v>8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30">
        <f t="shared" si="9"/>
        <v>0</v>
      </c>
      <c r="Q245" s="30">
        <f t="shared" si="10"/>
        <v>0</v>
      </c>
      <c r="R245" s="30">
        <f t="shared" si="11"/>
        <v>0</v>
      </c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B246" s="1" t="s">
        <v>300</v>
      </c>
      <c r="C246" s="22" t="s">
        <v>299</v>
      </c>
      <c r="E246" s="1" t="s">
        <v>1539</v>
      </c>
      <c r="F246" s="1" t="s">
        <v>8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30">
        <f t="shared" si="9"/>
        <v>0</v>
      </c>
      <c r="Q246" s="30">
        <f t="shared" si="10"/>
        <v>0</v>
      </c>
      <c r="R246" s="30">
        <f t="shared" si="11"/>
        <v>0</v>
      </c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B247" s="1" t="s">
        <v>113</v>
      </c>
      <c r="C247" s="22" t="s">
        <v>112</v>
      </c>
      <c r="E247" s="1" t="s">
        <v>1534</v>
      </c>
      <c r="F247" s="1" t="s">
        <v>8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30">
        <f t="shared" si="9"/>
        <v>0</v>
      </c>
      <c r="Q247" s="30">
        <f t="shared" si="10"/>
        <v>0</v>
      </c>
      <c r="R247" s="30">
        <f t="shared" si="11"/>
        <v>0</v>
      </c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B248" s="1" t="s">
        <v>54</v>
      </c>
      <c r="C248" s="22" t="s">
        <v>53</v>
      </c>
      <c r="E248" s="1" t="s">
        <v>1553</v>
      </c>
      <c r="F248" s="1" t="s">
        <v>8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30">
        <f t="shared" si="9"/>
        <v>0</v>
      </c>
      <c r="Q248" s="30">
        <f t="shared" si="10"/>
        <v>0</v>
      </c>
      <c r="R248" s="30">
        <f t="shared" si="11"/>
        <v>0</v>
      </c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C249" s="22" t="s">
        <v>8</v>
      </c>
      <c r="E249" s="1" t="s">
        <v>1531</v>
      </c>
      <c r="F249" s="1" t="s">
        <v>8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30">
        <f t="shared" si="9"/>
        <v>0</v>
      </c>
      <c r="Q249" s="30">
        <f t="shared" si="10"/>
        <v>0</v>
      </c>
      <c r="R249" s="30">
        <f t="shared" si="11"/>
        <v>0</v>
      </c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C250" s="22" t="s">
        <v>8</v>
      </c>
      <c r="E250" s="1" t="s">
        <v>1531</v>
      </c>
      <c r="F250" s="1" t="s">
        <v>8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30">
        <f t="shared" si="9"/>
        <v>0</v>
      </c>
      <c r="Q250" s="30">
        <f t="shared" si="10"/>
        <v>0</v>
      </c>
      <c r="R250" s="30">
        <f t="shared" si="11"/>
        <v>0</v>
      </c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C251" s="22" t="s">
        <v>8</v>
      </c>
      <c r="E251" s="65" t="s">
        <v>1191</v>
      </c>
      <c r="F251" s="65" t="s">
        <v>8</v>
      </c>
      <c r="G251" s="24"/>
      <c r="H251" s="24"/>
      <c r="I251" s="24"/>
      <c r="J251" s="24"/>
      <c r="K251" s="24"/>
      <c r="L251" s="24"/>
      <c r="M251" s="24"/>
      <c r="N251" s="24"/>
      <c r="O251" s="24"/>
      <c r="P251" s="19">
        <f t="shared" si="9"/>
        <v>0</v>
      </c>
      <c r="Q251" s="19">
        <f t="shared" si="10"/>
        <v>0</v>
      </c>
      <c r="R251" s="19">
        <f t="shared" si="11"/>
        <v>0</v>
      </c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C252" s="22" t="s">
        <v>8</v>
      </c>
      <c r="E252" s="1" t="s">
        <v>1191</v>
      </c>
      <c r="F252" s="1" t="s">
        <v>8</v>
      </c>
      <c r="G252" s="50"/>
      <c r="H252" s="50"/>
      <c r="I252" s="50"/>
      <c r="J252" s="50"/>
      <c r="K252" s="50"/>
      <c r="L252" s="50"/>
      <c r="M252" s="50"/>
      <c r="N252" s="50"/>
      <c r="O252" s="50"/>
      <c r="P252" s="30">
        <f t="shared" si="9"/>
        <v>0</v>
      </c>
      <c r="Q252" s="30">
        <f t="shared" si="10"/>
        <v>0</v>
      </c>
      <c r="R252" s="30">
        <f t="shared" si="11"/>
        <v>0</v>
      </c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C253" s="22" t="s">
        <v>8</v>
      </c>
      <c r="E253" s="1" t="s">
        <v>1191</v>
      </c>
      <c r="F253" s="1" t="s">
        <v>8</v>
      </c>
      <c r="G253" s="50"/>
      <c r="H253" s="50"/>
      <c r="I253" s="50"/>
      <c r="J253" s="50"/>
      <c r="K253" s="50"/>
      <c r="L253" s="50"/>
      <c r="M253" s="50"/>
      <c r="N253" s="50"/>
      <c r="O253" s="50"/>
      <c r="P253" s="30">
        <f t="shared" si="9"/>
        <v>0</v>
      </c>
      <c r="Q253" s="30">
        <f t="shared" si="10"/>
        <v>0</v>
      </c>
      <c r="R253" s="30">
        <f t="shared" si="11"/>
        <v>0</v>
      </c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C254" s="22" t="s">
        <v>8</v>
      </c>
      <c r="E254" s="1" t="s">
        <v>1531</v>
      </c>
      <c r="F254" s="1" t="s">
        <v>8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30">
        <f t="shared" si="9"/>
        <v>0</v>
      </c>
      <c r="Q254" s="30">
        <f t="shared" si="10"/>
        <v>0</v>
      </c>
      <c r="R254" s="30">
        <f t="shared" si="11"/>
        <v>0</v>
      </c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C255" s="22" t="s">
        <v>8</v>
      </c>
      <c r="E255" s="1" t="s">
        <v>1531</v>
      </c>
      <c r="F255" s="1" t="s">
        <v>8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30">
        <f t="shared" si="9"/>
        <v>0</v>
      </c>
      <c r="Q255" s="30">
        <f t="shared" si="10"/>
        <v>0</v>
      </c>
      <c r="R255" s="30">
        <f t="shared" si="11"/>
        <v>0</v>
      </c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8</v>
      </c>
      <c r="E256" s="1" t="s">
        <v>1192</v>
      </c>
      <c r="F256" s="1" t="s">
        <v>8</v>
      </c>
      <c r="G256" s="50"/>
      <c r="H256" s="50"/>
      <c r="I256" s="50"/>
      <c r="J256" s="50"/>
      <c r="K256" s="50"/>
      <c r="L256" s="50"/>
      <c r="M256" s="50"/>
      <c r="N256" s="50"/>
      <c r="O256" s="50"/>
      <c r="P256" s="30">
        <f t="shared" si="9"/>
        <v>0</v>
      </c>
      <c r="Q256" s="30">
        <f t="shared" si="10"/>
        <v>0</v>
      </c>
      <c r="R256" s="30">
        <f t="shared" si="11"/>
        <v>0</v>
      </c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8</v>
      </c>
      <c r="E257" s="1" t="s">
        <v>1192</v>
      </c>
      <c r="F257" s="1" t="s">
        <v>8</v>
      </c>
      <c r="G257" s="50"/>
      <c r="H257" s="50"/>
      <c r="I257" s="50"/>
      <c r="J257" s="50"/>
      <c r="K257" s="50"/>
      <c r="L257" s="50"/>
      <c r="M257" s="50"/>
      <c r="N257" s="50"/>
      <c r="O257" s="50"/>
      <c r="P257" s="30">
        <f t="shared" si="9"/>
        <v>0</v>
      </c>
      <c r="Q257" s="30">
        <f t="shared" si="10"/>
        <v>0</v>
      </c>
      <c r="R257" s="30">
        <f t="shared" si="11"/>
        <v>0</v>
      </c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8</v>
      </c>
      <c r="E258" s="1" t="s">
        <v>1192</v>
      </c>
      <c r="F258" s="1" t="s">
        <v>8</v>
      </c>
      <c r="G258" s="50"/>
      <c r="H258" s="50"/>
      <c r="I258" s="50"/>
      <c r="J258" s="50"/>
      <c r="K258" s="50"/>
      <c r="L258" s="50"/>
      <c r="M258" s="50"/>
      <c r="N258" s="50"/>
      <c r="O258" s="50"/>
      <c r="P258" s="30">
        <f t="shared" si="9"/>
        <v>0</v>
      </c>
      <c r="Q258" s="30">
        <f t="shared" si="10"/>
        <v>0</v>
      </c>
      <c r="R258" s="30">
        <f t="shared" si="11"/>
        <v>0</v>
      </c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8</v>
      </c>
      <c r="E259" s="1" t="s">
        <v>1193</v>
      </c>
      <c r="F259" s="1" t="s">
        <v>8</v>
      </c>
      <c r="G259" s="50"/>
      <c r="H259" s="50"/>
      <c r="I259" s="50"/>
      <c r="J259" s="50"/>
      <c r="K259" s="50"/>
      <c r="L259" s="50"/>
      <c r="M259" s="50"/>
      <c r="N259" s="50"/>
      <c r="O259" s="50"/>
      <c r="P259" s="30">
        <f t="shared" si="9"/>
        <v>0</v>
      </c>
      <c r="Q259" s="30">
        <f t="shared" si="10"/>
        <v>0</v>
      </c>
      <c r="R259" s="30">
        <f t="shared" si="11"/>
        <v>0</v>
      </c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8</v>
      </c>
      <c r="E260" s="1" t="s">
        <v>1193</v>
      </c>
      <c r="F260" s="1" t="s">
        <v>8</v>
      </c>
      <c r="G260" s="50"/>
      <c r="H260" s="50"/>
      <c r="I260" s="50"/>
      <c r="J260" s="50"/>
      <c r="K260" s="50"/>
      <c r="L260" s="50"/>
      <c r="M260" s="50"/>
      <c r="N260" s="50"/>
      <c r="O260" s="50"/>
      <c r="P260" s="30">
        <f t="shared" si="9"/>
        <v>0</v>
      </c>
      <c r="Q260" s="30">
        <f t="shared" si="10"/>
        <v>0</v>
      </c>
      <c r="R260" s="30">
        <f t="shared" si="11"/>
        <v>0</v>
      </c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8</v>
      </c>
      <c r="E261" s="1" t="s">
        <v>1193</v>
      </c>
      <c r="F261" s="1" t="s">
        <v>8</v>
      </c>
      <c r="G261" s="50"/>
      <c r="H261" s="50"/>
      <c r="I261" s="50"/>
      <c r="J261" s="50"/>
      <c r="K261" s="50"/>
      <c r="L261" s="50"/>
      <c r="M261" s="50"/>
      <c r="N261" s="50"/>
      <c r="O261" s="50"/>
      <c r="P261" s="30">
        <f t="shared" si="9"/>
        <v>0</v>
      </c>
      <c r="Q261" s="30">
        <f t="shared" si="10"/>
        <v>0</v>
      </c>
      <c r="R261" s="30">
        <f t="shared" si="11"/>
        <v>0</v>
      </c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8</v>
      </c>
      <c r="E262" s="1" t="s">
        <v>1531</v>
      </c>
      <c r="F262" s="1" t="s">
        <v>8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30">
        <f t="shared" si="9"/>
        <v>0</v>
      </c>
      <c r="Q262" s="30">
        <f t="shared" si="10"/>
        <v>0</v>
      </c>
      <c r="R262" s="30">
        <f t="shared" si="11"/>
        <v>0</v>
      </c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8</v>
      </c>
      <c r="E263" s="1" t="s">
        <v>1531</v>
      </c>
      <c r="F263" s="1" t="s">
        <v>8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30">
        <f t="shared" si="9"/>
        <v>0</v>
      </c>
      <c r="Q263" s="30">
        <f t="shared" si="10"/>
        <v>0</v>
      </c>
      <c r="R263" s="30">
        <f t="shared" si="11"/>
        <v>0</v>
      </c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8</v>
      </c>
      <c r="E264" s="65" t="s">
        <v>1531</v>
      </c>
      <c r="F264" s="65" t="s">
        <v>8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19">
        <f t="shared" si="9"/>
        <v>0</v>
      </c>
      <c r="Q264" s="19">
        <f t="shared" si="10"/>
        <v>0</v>
      </c>
      <c r="R264" s="19">
        <f t="shared" si="11"/>
        <v>0</v>
      </c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8</v>
      </c>
      <c r="E265" s="1" t="s">
        <v>1531</v>
      </c>
      <c r="F265" s="1" t="s">
        <v>8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30">
        <f t="shared" si="9"/>
        <v>0</v>
      </c>
      <c r="Q265" s="30">
        <f t="shared" si="10"/>
        <v>0</v>
      </c>
      <c r="R265" s="30">
        <f t="shared" si="11"/>
        <v>0</v>
      </c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8</v>
      </c>
      <c r="E266" s="1" t="s">
        <v>1531</v>
      </c>
      <c r="F266" s="1" t="s">
        <v>8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30">
        <f t="shared" si="9"/>
        <v>0</v>
      </c>
      <c r="Q266" s="30">
        <f t="shared" si="10"/>
        <v>0</v>
      </c>
      <c r="R266" s="30">
        <f t="shared" si="11"/>
        <v>0</v>
      </c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8</v>
      </c>
      <c r="E267" s="1" t="s">
        <v>1195</v>
      </c>
      <c r="F267" s="1" t="s">
        <v>8</v>
      </c>
      <c r="G267" s="50"/>
      <c r="H267" s="50"/>
      <c r="I267" s="50"/>
      <c r="J267" s="50"/>
      <c r="K267" s="50"/>
      <c r="L267" s="50"/>
      <c r="M267" s="50"/>
      <c r="N267" s="50"/>
      <c r="O267" s="50"/>
      <c r="P267" s="30">
        <f t="shared" si="9"/>
        <v>0</v>
      </c>
      <c r="Q267" s="30">
        <f t="shared" si="10"/>
        <v>0</v>
      </c>
      <c r="R267" s="30">
        <f t="shared" si="11"/>
        <v>0</v>
      </c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8</v>
      </c>
      <c r="E268" s="1" t="s">
        <v>1195</v>
      </c>
      <c r="F268" s="1" t="s">
        <v>8</v>
      </c>
      <c r="G268" s="50"/>
      <c r="H268" s="50"/>
      <c r="I268" s="50"/>
      <c r="J268" s="50"/>
      <c r="K268" s="50"/>
      <c r="L268" s="50"/>
      <c r="M268" s="50"/>
      <c r="N268" s="50"/>
      <c r="O268" s="50"/>
      <c r="P268" s="30">
        <f t="shared" si="9"/>
        <v>0</v>
      </c>
      <c r="Q268" s="30">
        <f t="shared" si="10"/>
        <v>0</v>
      </c>
      <c r="R268" s="30">
        <f t="shared" si="11"/>
        <v>0</v>
      </c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8</v>
      </c>
      <c r="E269" s="1" t="s">
        <v>1195</v>
      </c>
      <c r="F269" s="1" t="s">
        <v>8</v>
      </c>
      <c r="G269" s="50"/>
      <c r="H269" s="50"/>
      <c r="I269" s="50"/>
      <c r="J269" s="50"/>
      <c r="K269" s="50"/>
      <c r="L269" s="50"/>
      <c r="M269" s="50"/>
      <c r="N269" s="50"/>
      <c r="O269" s="50"/>
      <c r="P269" s="30">
        <f t="shared" ref="P269:P332" si="12">SUM(G269:O269)</f>
        <v>0</v>
      </c>
      <c r="Q269" s="30">
        <f t="shared" ref="Q269:Q332" si="13">COUNTIF(G269:O269, "&gt;0" )</f>
        <v>0</v>
      </c>
      <c r="R269" s="30">
        <f t="shared" ref="R269:R332" si="14">IF(Q269=0,0,P269/Q269)</f>
        <v>0</v>
      </c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8</v>
      </c>
      <c r="E270" s="1" t="s">
        <v>1196</v>
      </c>
      <c r="F270" s="1" t="s">
        <v>8</v>
      </c>
      <c r="G270" s="50"/>
      <c r="H270" s="50"/>
      <c r="I270" s="50"/>
      <c r="J270" s="50"/>
      <c r="K270" s="50"/>
      <c r="L270" s="50"/>
      <c r="M270" s="50"/>
      <c r="N270" s="50"/>
      <c r="O270" s="50"/>
      <c r="P270" s="30">
        <f t="shared" si="12"/>
        <v>0</v>
      </c>
      <c r="Q270" s="30">
        <f t="shared" si="13"/>
        <v>0</v>
      </c>
      <c r="R270" s="30">
        <f t="shared" si="14"/>
        <v>0</v>
      </c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8</v>
      </c>
      <c r="E271" s="1" t="s">
        <v>1196</v>
      </c>
      <c r="F271" s="1" t="s">
        <v>8</v>
      </c>
      <c r="G271" s="50"/>
      <c r="H271" s="50"/>
      <c r="I271" s="50"/>
      <c r="J271" s="50"/>
      <c r="K271" s="50"/>
      <c r="L271" s="50"/>
      <c r="M271" s="50"/>
      <c r="N271" s="50"/>
      <c r="O271" s="50"/>
      <c r="P271" s="30">
        <f t="shared" si="12"/>
        <v>0</v>
      </c>
      <c r="Q271" s="30">
        <f t="shared" si="13"/>
        <v>0</v>
      </c>
      <c r="R271" s="30">
        <f t="shared" si="14"/>
        <v>0</v>
      </c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8</v>
      </c>
      <c r="E272" s="1" t="s">
        <v>1196</v>
      </c>
      <c r="F272" s="1" t="s">
        <v>8</v>
      </c>
      <c r="G272" s="50"/>
      <c r="H272" s="50"/>
      <c r="I272" s="50"/>
      <c r="J272" s="50"/>
      <c r="K272" s="50"/>
      <c r="L272" s="50"/>
      <c r="M272" s="50"/>
      <c r="N272" s="50"/>
      <c r="O272" s="50"/>
      <c r="P272" s="30">
        <f t="shared" si="12"/>
        <v>0</v>
      </c>
      <c r="Q272" s="30">
        <f t="shared" si="13"/>
        <v>0</v>
      </c>
      <c r="R272" s="30">
        <f t="shared" si="14"/>
        <v>0</v>
      </c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8</v>
      </c>
      <c r="E273" s="1" t="s">
        <v>1531</v>
      </c>
      <c r="F273" s="1" t="s">
        <v>8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30">
        <f t="shared" si="12"/>
        <v>0</v>
      </c>
      <c r="Q273" s="30">
        <f t="shared" si="13"/>
        <v>0</v>
      </c>
      <c r="R273" s="30">
        <f t="shared" si="14"/>
        <v>0</v>
      </c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8</v>
      </c>
      <c r="E274" s="1" t="s">
        <v>1531</v>
      </c>
      <c r="F274" s="1" t="s">
        <v>8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30">
        <f t="shared" si="12"/>
        <v>0</v>
      </c>
      <c r="Q274" s="30">
        <f t="shared" si="13"/>
        <v>0</v>
      </c>
      <c r="R274" s="30">
        <f t="shared" si="14"/>
        <v>0</v>
      </c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8</v>
      </c>
      <c r="E275" s="1" t="s">
        <v>1531</v>
      </c>
      <c r="F275" s="1" t="s">
        <v>8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30">
        <f t="shared" si="12"/>
        <v>0</v>
      </c>
      <c r="Q275" s="30">
        <f t="shared" si="13"/>
        <v>0</v>
      </c>
      <c r="R275" s="30">
        <f t="shared" si="14"/>
        <v>0</v>
      </c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8</v>
      </c>
      <c r="E276" s="65" t="s">
        <v>1531</v>
      </c>
      <c r="F276" s="65" t="s">
        <v>8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19">
        <f t="shared" si="12"/>
        <v>0</v>
      </c>
      <c r="Q276" s="19">
        <f t="shared" si="13"/>
        <v>0</v>
      </c>
      <c r="R276" s="19">
        <f t="shared" si="14"/>
        <v>0</v>
      </c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8</v>
      </c>
      <c r="E277" s="1" t="s">
        <v>1531</v>
      </c>
      <c r="F277" s="1" t="s">
        <v>8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30">
        <f t="shared" si="12"/>
        <v>0</v>
      </c>
      <c r="Q277" s="30">
        <f t="shared" si="13"/>
        <v>0</v>
      </c>
      <c r="R277" s="30">
        <f t="shared" si="14"/>
        <v>0</v>
      </c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8</v>
      </c>
      <c r="E278" s="1" t="s">
        <v>1531</v>
      </c>
      <c r="F278" s="1" t="s">
        <v>8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30">
        <f t="shared" si="12"/>
        <v>0</v>
      </c>
      <c r="Q278" s="30">
        <f t="shared" si="13"/>
        <v>0</v>
      </c>
      <c r="R278" s="30">
        <f t="shared" si="14"/>
        <v>0</v>
      </c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8</v>
      </c>
      <c r="E279" s="1" t="s">
        <v>1531</v>
      </c>
      <c r="F279" s="1" t="s">
        <v>8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30">
        <f t="shared" si="12"/>
        <v>0</v>
      </c>
      <c r="Q279" s="30">
        <f t="shared" si="13"/>
        <v>0</v>
      </c>
      <c r="R279" s="30">
        <f t="shared" si="14"/>
        <v>0</v>
      </c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8</v>
      </c>
      <c r="E280" s="1" t="s">
        <v>1531</v>
      </c>
      <c r="F280" s="1" t="s">
        <v>8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30">
        <f t="shared" si="12"/>
        <v>0</v>
      </c>
      <c r="Q280" s="30">
        <f t="shared" si="13"/>
        <v>0</v>
      </c>
      <c r="R280" s="30">
        <f t="shared" si="14"/>
        <v>0</v>
      </c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8</v>
      </c>
      <c r="E281" s="1" t="s">
        <v>1197</v>
      </c>
      <c r="F281" s="1" t="s">
        <v>8</v>
      </c>
      <c r="G281" s="50"/>
      <c r="H281" s="50"/>
      <c r="I281" s="50"/>
      <c r="J281" s="50"/>
      <c r="K281" s="50"/>
      <c r="L281" s="50"/>
      <c r="M281" s="50"/>
      <c r="N281" s="50"/>
      <c r="O281" s="50"/>
      <c r="P281" s="30">
        <f t="shared" si="12"/>
        <v>0</v>
      </c>
      <c r="Q281" s="30">
        <f t="shared" si="13"/>
        <v>0</v>
      </c>
      <c r="R281" s="30">
        <f t="shared" si="14"/>
        <v>0</v>
      </c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8</v>
      </c>
      <c r="E282" s="1" t="s">
        <v>1197</v>
      </c>
      <c r="F282" s="1" t="s">
        <v>8</v>
      </c>
      <c r="G282" s="50"/>
      <c r="H282" s="50"/>
      <c r="I282" s="50"/>
      <c r="J282" s="50"/>
      <c r="K282" s="50"/>
      <c r="L282" s="50"/>
      <c r="M282" s="50"/>
      <c r="N282" s="50"/>
      <c r="O282" s="50"/>
      <c r="P282" s="30">
        <f t="shared" si="12"/>
        <v>0</v>
      </c>
      <c r="Q282" s="30">
        <f t="shared" si="13"/>
        <v>0</v>
      </c>
      <c r="R282" s="30">
        <f t="shared" si="14"/>
        <v>0</v>
      </c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8</v>
      </c>
      <c r="E283" s="1" t="s">
        <v>1197</v>
      </c>
      <c r="F283" s="1" t="s">
        <v>8</v>
      </c>
      <c r="G283" s="50"/>
      <c r="H283" s="50"/>
      <c r="I283" s="50"/>
      <c r="J283" s="50"/>
      <c r="K283" s="50"/>
      <c r="L283" s="50"/>
      <c r="M283" s="50"/>
      <c r="N283" s="50"/>
      <c r="O283" s="50"/>
      <c r="P283" s="30">
        <f t="shared" si="12"/>
        <v>0</v>
      </c>
      <c r="Q283" s="30">
        <f t="shared" si="13"/>
        <v>0</v>
      </c>
      <c r="R283" s="30">
        <f t="shared" si="14"/>
        <v>0</v>
      </c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8</v>
      </c>
      <c r="E284" s="1" t="s">
        <v>1531</v>
      </c>
      <c r="F284" s="1" t="s">
        <v>8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30">
        <f t="shared" si="12"/>
        <v>0</v>
      </c>
      <c r="Q284" s="30">
        <f t="shared" si="13"/>
        <v>0</v>
      </c>
      <c r="R284" s="30">
        <f t="shared" si="14"/>
        <v>0</v>
      </c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8</v>
      </c>
      <c r="E285" s="1" t="s">
        <v>1531</v>
      </c>
      <c r="F285" s="1" t="s">
        <v>8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30">
        <f t="shared" si="12"/>
        <v>0</v>
      </c>
      <c r="Q285" s="30">
        <f t="shared" si="13"/>
        <v>0</v>
      </c>
      <c r="R285" s="30">
        <f t="shared" si="14"/>
        <v>0</v>
      </c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8</v>
      </c>
      <c r="E286" s="1" t="s">
        <v>1531</v>
      </c>
      <c r="F286" s="1" t="s">
        <v>8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30">
        <f t="shared" si="12"/>
        <v>0</v>
      </c>
      <c r="Q286" s="30">
        <f t="shared" si="13"/>
        <v>0</v>
      </c>
      <c r="R286" s="30">
        <f t="shared" si="14"/>
        <v>0</v>
      </c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8</v>
      </c>
      <c r="E287" s="1" t="s">
        <v>1531</v>
      </c>
      <c r="F287" s="1" t="s">
        <v>8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30">
        <f t="shared" si="12"/>
        <v>0</v>
      </c>
      <c r="Q287" s="30">
        <f t="shared" si="13"/>
        <v>0</v>
      </c>
      <c r="R287" s="30">
        <f t="shared" si="14"/>
        <v>0</v>
      </c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8</v>
      </c>
      <c r="E288" s="1" t="s">
        <v>1531</v>
      </c>
      <c r="F288" s="1" t="s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30">
        <f t="shared" si="12"/>
        <v>0</v>
      </c>
      <c r="Q288" s="30">
        <f t="shared" si="13"/>
        <v>0</v>
      </c>
      <c r="R288" s="30">
        <f t="shared" si="14"/>
        <v>0</v>
      </c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8</v>
      </c>
      <c r="E289" s="1" t="s">
        <v>1531</v>
      </c>
      <c r="F289" s="1" t="s">
        <v>8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30">
        <f t="shared" si="12"/>
        <v>0</v>
      </c>
      <c r="Q289" s="30">
        <f t="shared" si="13"/>
        <v>0</v>
      </c>
      <c r="R289" s="30">
        <f t="shared" si="14"/>
        <v>0</v>
      </c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8</v>
      </c>
      <c r="E290" s="1" t="s">
        <v>1531</v>
      </c>
      <c r="F290" s="1" t="s">
        <v>8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30">
        <f t="shared" si="12"/>
        <v>0</v>
      </c>
      <c r="Q290" s="30">
        <f t="shared" si="13"/>
        <v>0</v>
      </c>
      <c r="R290" s="30">
        <f t="shared" si="14"/>
        <v>0</v>
      </c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8</v>
      </c>
      <c r="E291" s="1" t="s">
        <v>1531</v>
      </c>
      <c r="F291" s="1" t="s">
        <v>8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30">
        <f t="shared" si="12"/>
        <v>0</v>
      </c>
      <c r="Q291" s="30">
        <f t="shared" si="13"/>
        <v>0</v>
      </c>
      <c r="R291" s="30">
        <f t="shared" si="14"/>
        <v>0</v>
      </c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8</v>
      </c>
      <c r="E292" s="1" t="s">
        <v>1198</v>
      </c>
      <c r="F292" s="1" t="s">
        <v>8</v>
      </c>
      <c r="G292" s="50"/>
      <c r="H292" s="50"/>
      <c r="I292" s="50"/>
      <c r="J292" s="50"/>
      <c r="K292" s="50"/>
      <c r="L292" s="50"/>
      <c r="M292" s="50"/>
      <c r="N292" s="50"/>
      <c r="O292" s="50"/>
      <c r="P292" s="30">
        <f t="shared" si="12"/>
        <v>0</v>
      </c>
      <c r="Q292" s="30">
        <f t="shared" si="13"/>
        <v>0</v>
      </c>
      <c r="R292" s="30">
        <f t="shared" si="14"/>
        <v>0</v>
      </c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8</v>
      </c>
      <c r="E293" s="1" t="s">
        <v>1198</v>
      </c>
      <c r="F293" s="1" t="s">
        <v>8</v>
      </c>
      <c r="G293" s="50"/>
      <c r="H293" s="50"/>
      <c r="I293" s="50"/>
      <c r="J293" s="50"/>
      <c r="K293" s="50"/>
      <c r="L293" s="50"/>
      <c r="M293" s="50"/>
      <c r="N293" s="50"/>
      <c r="O293" s="50"/>
      <c r="P293" s="30">
        <f t="shared" si="12"/>
        <v>0</v>
      </c>
      <c r="Q293" s="30">
        <f t="shared" si="13"/>
        <v>0</v>
      </c>
      <c r="R293" s="30">
        <f t="shared" si="14"/>
        <v>0</v>
      </c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8</v>
      </c>
      <c r="E294" s="1" t="s">
        <v>1198</v>
      </c>
      <c r="F294" s="1" t="s">
        <v>8</v>
      </c>
      <c r="G294" s="50"/>
      <c r="H294" s="50"/>
      <c r="I294" s="50"/>
      <c r="J294" s="50"/>
      <c r="K294" s="50"/>
      <c r="L294" s="50"/>
      <c r="M294" s="50"/>
      <c r="N294" s="50"/>
      <c r="O294" s="50"/>
      <c r="P294" s="30">
        <f t="shared" si="12"/>
        <v>0</v>
      </c>
      <c r="Q294" s="30">
        <f t="shared" si="13"/>
        <v>0</v>
      </c>
      <c r="R294" s="30">
        <f t="shared" si="14"/>
        <v>0</v>
      </c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8</v>
      </c>
      <c r="E295" s="1" t="s">
        <v>1199</v>
      </c>
      <c r="F295" s="1" t="s">
        <v>8</v>
      </c>
      <c r="G295" s="50"/>
      <c r="H295" s="50"/>
      <c r="I295" s="50"/>
      <c r="J295" s="50"/>
      <c r="K295" s="50"/>
      <c r="L295" s="50"/>
      <c r="M295" s="50"/>
      <c r="N295" s="50"/>
      <c r="O295" s="50"/>
      <c r="P295" s="30">
        <f t="shared" si="12"/>
        <v>0</v>
      </c>
      <c r="Q295" s="30">
        <f t="shared" si="13"/>
        <v>0</v>
      </c>
      <c r="R295" s="30">
        <f t="shared" si="14"/>
        <v>0</v>
      </c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8</v>
      </c>
      <c r="E296" s="1" t="s">
        <v>1199</v>
      </c>
      <c r="F296" s="1" t="s">
        <v>8</v>
      </c>
      <c r="G296" s="50"/>
      <c r="H296" s="50"/>
      <c r="I296" s="50"/>
      <c r="J296" s="50"/>
      <c r="K296" s="50"/>
      <c r="L296" s="50"/>
      <c r="M296" s="50"/>
      <c r="N296" s="50"/>
      <c r="O296" s="50"/>
      <c r="P296" s="30">
        <f t="shared" si="12"/>
        <v>0</v>
      </c>
      <c r="Q296" s="30">
        <f t="shared" si="13"/>
        <v>0</v>
      </c>
      <c r="R296" s="30">
        <f t="shared" si="14"/>
        <v>0</v>
      </c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8</v>
      </c>
      <c r="E297" s="1" t="s">
        <v>1199</v>
      </c>
      <c r="F297" s="1" t="s">
        <v>8</v>
      </c>
      <c r="G297" s="50"/>
      <c r="H297" s="50"/>
      <c r="I297" s="50"/>
      <c r="J297" s="50"/>
      <c r="K297" s="50"/>
      <c r="L297" s="50"/>
      <c r="M297" s="50"/>
      <c r="N297" s="50"/>
      <c r="O297" s="50"/>
      <c r="P297" s="30">
        <f t="shared" si="12"/>
        <v>0</v>
      </c>
      <c r="Q297" s="30">
        <f t="shared" si="13"/>
        <v>0</v>
      </c>
      <c r="R297" s="30">
        <f t="shared" si="14"/>
        <v>0</v>
      </c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8</v>
      </c>
      <c r="E298" s="1" t="s">
        <v>1531</v>
      </c>
      <c r="F298" s="1" t="s">
        <v>8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30">
        <f t="shared" si="12"/>
        <v>0</v>
      </c>
      <c r="Q298" s="30">
        <f t="shared" si="13"/>
        <v>0</v>
      </c>
      <c r="R298" s="30">
        <f t="shared" si="14"/>
        <v>0</v>
      </c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8</v>
      </c>
      <c r="E299" s="1" t="s">
        <v>1200</v>
      </c>
      <c r="F299" s="1" t="s">
        <v>8</v>
      </c>
      <c r="G299" s="50"/>
      <c r="H299" s="50"/>
      <c r="I299" s="50"/>
      <c r="J299" s="50"/>
      <c r="K299" s="50"/>
      <c r="L299" s="50"/>
      <c r="M299" s="50"/>
      <c r="N299" s="50"/>
      <c r="O299" s="50"/>
      <c r="P299" s="30">
        <f t="shared" si="12"/>
        <v>0</v>
      </c>
      <c r="Q299" s="30">
        <f t="shared" si="13"/>
        <v>0</v>
      </c>
      <c r="R299" s="30">
        <f t="shared" si="14"/>
        <v>0</v>
      </c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8</v>
      </c>
      <c r="E300" s="65" t="s">
        <v>1200</v>
      </c>
      <c r="F300" s="65" t="s">
        <v>8</v>
      </c>
      <c r="G300" s="24"/>
      <c r="H300" s="24"/>
      <c r="I300" s="24"/>
      <c r="J300" s="24"/>
      <c r="K300" s="24"/>
      <c r="L300" s="24"/>
      <c r="M300" s="24"/>
      <c r="N300" s="24"/>
      <c r="O300" s="24"/>
      <c r="P300" s="19">
        <f t="shared" si="12"/>
        <v>0</v>
      </c>
      <c r="Q300" s="19">
        <f t="shared" si="13"/>
        <v>0</v>
      </c>
      <c r="R300" s="19">
        <f t="shared" si="14"/>
        <v>0</v>
      </c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8</v>
      </c>
      <c r="E301" s="1" t="s">
        <v>1201</v>
      </c>
      <c r="F301" s="1" t="s">
        <v>8</v>
      </c>
      <c r="G301" s="50"/>
      <c r="H301" s="50"/>
      <c r="I301" s="50"/>
      <c r="J301" s="50"/>
      <c r="K301" s="50"/>
      <c r="L301" s="50"/>
      <c r="M301" s="50"/>
      <c r="N301" s="50"/>
      <c r="O301" s="50"/>
      <c r="P301" s="30">
        <f t="shared" si="12"/>
        <v>0</v>
      </c>
      <c r="Q301" s="30">
        <f t="shared" si="13"/>
        <v>0</v>
      </c>
      <c r="R301" s="30">
        <f t="shared" si="14"/>
        <v>0</v>
      </c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8</v>
      </c>
      <c r="E302" s="1" t="s">
        <v>1201</v>
      </c>
      <c r="F302" s="1" t="s">
        <v>8</v>
      </c>
      <c r="G302" s="50"/>
      <c r="H302" s="50"/>
      <c r="I302" s="50"/>
      <c r="J302" s="50"/>
      <c r="K302" s="50"/>
      <c r="L302" s="50"/>
      <c r="M302" s="50"/>
      <c r="N302" s="50"/>
      <c r="O302" s="50"/>
      <c r="P302" s="30">
        <f t="shared" si="12"/>
        <v>0</v>
      </c>
      <c r="Q302" s="30">
        <f t="shared" si="13"/>
        <v>0</v>
      </c>
      <c r="R302" s="30">
        <f t="shared" si="14"/>
        <v>0</v>
      </c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8</v>
      </c>
      <c r="E303" s="1" t="s">
        <v>1201</v>
      </c>
      <c r="F303" s="1" t="s">
        <v>8</v>
      </c>
      <c r="G303" s="50"/>
      <c r="H303" s="50"/>
      <c r="I303" s="50"/>
      <c r="J303" s="50"/>
      <c r="K303" s="50"/>
      <c r="L303" s="50"/>
      <c r="M303" s="50"/>
      <c r="N303" s="50"/>
      <c r="O303" s="50"/>
      <c r="P303" s="30">
        <f t="shared" si="12"/>
        <v>0</v>
      </c>
      <c r="Q303" s="30">
        <f t="shared" si="13"/>
        <v>0</v>
      </c>
      <c r="R303" s="30">
        <f t="shared" si="14"/>
        <v>0</v>
      </c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8</v>
      </c>
      <c r="E304" s="1" t="s">
        <v>1202</v>
      </c>
      <c r="F304" s="1" t="s">
        <v>8</v>
      </c>
      <c r="G304" s="50"/>
      <c r="H304" s="50"/>
      <c r="I304" s="50"/>
      <c r="J304" s="50"/>
      <c r="K304" s="50"/>
      <c r="L304" s="50"/>
      <c r="M304" s="50"/>
      <c r="N304" s="50"/>
      <c r="O304" s="50"/>
      <c r="P304" s="30">
        <f t="shared" si="12"/>
        <v>0</v>
      </c>
      <c r="Q304" s="30">
        <f t="shared" si="13"/>
        <v>0</v>
      </c>
      <c r="R304" s="30">
        <f t="shared" si="14"/>
        <v>0</v>
      </c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8</v>
      </c>
      <c r="E305" s="1" t="s">
        <v>1202</v>
      </c>
      <c r="F305" s="1" t="s">
        <v>8</v>
      </c>
      <c r="G305" s="50"/>
      <c r="H305" s="50"/>
      <c r="I305" s="50"/>
      <c r="J305" s="50"/>
      <c r="K305" s="50"/>
      <c r="L305" s="50"/>
      <c r="M305" s="50"/>
      <c r="N305" s="50"/>
      <c r="O305" s="50"/>
      <c r="P305" s="30">
        <f t="shared" si="12"/>
        <v>0</v>
      </c>
      <c r="Q305" s="30">
        <f t="shared" si="13"/>
        <v>0</v>
      </c>
      <c r="R305" s="30">
        <f t="shared" si="14"/>
        <v>0</v>
      </c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8</v>
      </c>
      <c r="E306" s="1" t="s">
        <v>1202</v>
      </c>
      <c r="F306" s="1" t="s">
        <v>8</v>
      </c>
      <c r="G306" s="50"/>
      <c r="H306" s="50"/>
      <c r="I306" s="50"/>
      <c r="J306" s="50"/>
      <c r="K306" s="50"/>
      <c r="L306" s="50"/>
      <c r="M306" s="50"/>
      <c r="N306" s="50"/>
      <c r="O306" s="50"/>
      <c r="P306" s="30">
        <f t="shared" si="12"/>
        <v>0</v>
      </c>
      <c r="Q306" s="30">
        <f t="shared" si="13"/>
        <v>0</v>
      </c>
      <c r="R306" s="30">
        <f t="shared" si="14"/>
        <v>0</v>
      </c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8</v>
      </c>
      <c r="E307" s="1" t="s">
        <v>1531</v>
      </c>
      <c r="F307" s="1" t="s">
        <v>8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30">
        <f t="shared" si="12"/>
        <v>0</v>
      </c>
      <c r="Q307" s="30">
        <f t="shared" si="13"/>
        <v>0</v>
      </c>
      <c r="R307" s="30">
        <f t="shared" si="14"/>
        <v>0</v>
      </c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8</v>
      </c>
      <c r="E308" s="1" t="s">
        <v>1203</v>
      </c>
      <c r="F308" s="1" t="s">
        <v>8</v>
      </c>
      <c r="G308" s="50"/>
      <c r="H308" s="50"/>
      <c r="I308" s="50"/>
      <c r="J308" s="50"/>
      <c r="K308" s="50"/>
      <c r="L308" s="50"/>
      <c r="M308" s="50"/>
      <c r="N308" s="50"/>
      <c r="O308" s="50"/>
      <c r="P308" s="30">
        <f t="shared" si="12"/>
        <v>0</v>
      </c>
      <c r="Q308" s="30">
        <f t="shared" si="13"/>
        <v>0</v>
      </c>
      <c r="R308" s="30">
        <f t="shared" si="14"/>
        <v>0</v>
      </c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8</v>
      </c>
      <c r="E309" s="1" t="s">
        <v>1203</v>
      </c>
      <c r="F309" s="1" t="s">
        <v>8</v>
      </c>
      <c r="G309" s="50"/>
      <c r="H309" s="50"/>
      <c r="I309" s="50"/>
      <c r="J309" s="50"/>
      <c r="K309" s="50"/>
      <c r="L309" s="50"/>
      <c r="M309" s="50"/>
      <c r="N309" s="50"/>
      <c r="O309" s="50"/>
      <c r="P309" s="30">
        <f t="shared" si="12"/>
        <v>0</v>
      </c>
      <c r="Q309" s="30">
        <f t="shared" si="13"/>
        <v>0</v>
      </c>
      <c r="R309" s="30">
        <f t="shared" si="14"/>
        <v>0</v>
      </c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8</v>
      </c>
      <c r="E310" s="1" t="s">
        <v>1203</v>
      </c>
      <c r="F310" s="1" t="s">
        <v>8</v>
      </c>
      <c r="G310" s="50"/>
      <c r="H310" s="50"/>
      <c r="I310" s="50"/>
      <c r="J310" s="50"/>
      <c r="K310" s="50"/>
      <c r="L310" s="50"/>
      <c r="M310" s="50"/>
      <c r="N310" s="50"/>
      <c r="O310" s="50"/>
      <c r="P310" s="30">
        <f t="shared" si="12"/>
        <v>0</v>
      </c>
      <c r="Q310" s="30">
        <f t="shared" si="13"/>
        <v>0</v>
      </c>
      <c r="R310" s="30">
        <f t="shared" si="14"/>
        <v>0</v>
      </c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8</v>
      </c>
      <c r="E311" s="1" t="s">
        <v>1531</v>
      </c>
      <c r="F311" s="1" t="s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30">
        <f t="shared" si="12"/>
        <v>0</v>
      </c>
      <c r="Q311" s="30">
        <f t="shared" si="13"/>
        <v>0</v>
      </c>
      <c r="R311" s="30">
        <f t="shared" si="14"/>
        <v>0</v>
      </c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8</v>
      </c>
      <c r="E312" s="1" t="s">
        <v>1531</v>
      </c>
      <c r="F312" s="1" t="s">
        <v>8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30">
        <f t="shared" si="12"/>
        <v>0</v>
      </c>
      <c r="Q312" s="30">
        <f t="shared" si="13"/>
        <v>0</v>
      </c>
      <c r="R312" s="30">
        <f t="shared" si="14"/>
        <v>0</v>
      </c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8</v>
      </c>
      <c r="E313" s="1" t="s">
        <v>1531</v>
      </c>
      <c r="F313" s="1" t="s">
        <v>8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30">
        <f t="shared" si="12"/>
        <v>0</v>
      </c>
      <c r="Q313" s="30">
        <f t="shared" si="13"/>
        <v>0</v>
      </c>
      <c r="R313" s="30">
        <f t="shared" si="14"/>
        <v>0</v>
      </c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8</v>
      </c>
      <c r="E314" s="1" t="s">
        <v>1204</v>
      </c>
      <c r="F314" s="1" t="s">
        <v>8</v>
      </c>
      <c r="G314" s="50"/>
      <c r="H314" s="50"/>
      <c r="I314" s="50"/>
      <c r="J314" s="50"/>
      <c r="K314" s="50"/>
      <c r="L314" s="50"/>
      <c r="M314" s="50"/>
      <c r="N314" s="50"/>
      <c r="O314" s="50"/>
      <c r="P314" s="30">
        <f t="shared" si="12"/>
        <v>0</v>
      </c>
      <c r="Q314" s="30">
        <f t="shared" si="13"/>
        <v>0</v>
      </c>
      <c r="R314" s="30">
        <f t="shared" si="14"/>
        <v>0</v>
      </c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8</v>
      </c>
      <c r="E315" s="1" t="s">
        <v>1204</v>
      </c>
      <c r="F315" s="1" t="s">
        <v>8</v>
      </c>
      <c r="G315" s="50"/>
      <c r="H315" s="50"/>
      <c r="I315" s="50"/>
      <c r="J315" s="50"/>
      <c r="K315" s="50"/>
      <c r="L315" s="50"/>
      <c r="M315" s="50"/>
      <c r="N315" s="50"/>
      <c r="O315" s="50"/>
      <c r="P315" s="30">
        <f t="shared" si="12"/>
        <v>0</v>
      </c>
      <c r="Q315" s="30">
        <f t="shared" si="13"/>
        <v>0</v>
      </c>
      <c r="R315" s="30">
        <f t="shared" si="14"/>
        <v>0</v>
      </c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8</v>
      </c>
      <c r="E316" s="1" t="s">
        <v>1204</v>
      </c>
      <c r="F316" s="1" t="s">
        <v>8</v>
      </c>
      <c r="G316" s="50"/>
      <c r="H316" s="50"/>
      <c r="I316" s="50"/>
      <c r="J316" s="50"/>
      <c r="K316" s="50"/>
      <c r="L316" s="50"/>
      <c r="M316" s="50"/>
      <c r="N316" s="50"/>
      <c r="O316" s="50"/>
      <c r="P316" s="30">
        <f t="shared" si="12"/>
        <v>0</v>
      </c>
      <c r="Q316" s="30">
        <f t="shared" si="13"/>
        <v>0</v>
      </c>
      <c r="R316" s="30">
        <f t="shared" si="14"/>
        <v>0</v>
      </c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8</v>
      </c>
      <c r="E317" s="1" t="s">
        <v>1531</v>
      </c>
      <c r="F317" s="1" t="s">
        <v>8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30">
        <f t="shared" si="12"/>
        <v>0</v>
      </c>
      <c r="Q317" s="30">
        <f t="shared" si="13"/>
        <v>0</v>
      </c>
      <c r="R317" s="30">
        <f t="shared" si="14"/>
        <v>0</v>
      </c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8</v>
      </c>
      <c r="E318" s="65" t="s">
        <v>1531</v>
      </c>
      <c r="F318" s="65" t="s">
        <v>8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19">
        <f t="shared" si="12"/>
        <v>0</v>
      </c>
      <c r="Q318" s="19">
        <f t="shared" si="13"/>
        <v>0</v>
      </c>
      <c r="R318" s="19">
        <f t="shared" si="14"/>
        <v>0</v>
      </c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8</v>
      </c>
      <c r="E319" s="1" t="s">
        <v>1205</v>
      </c>
      <c r="F319" s="1" t="s">
        <v>8</v>
      </c>
      <c r="G319" s="50"/>
      <c r="H319" s="50"/>
      <c r="I319" s="50"/>
      <c r="J319" s="50"/>
      <c r="K319" s="50"/>
      <c r="L319" s="50"/>
      <c r="M319" s="50"/>
      <c r="N319" s="50"/>
      <c r="O319" s="50"/>
      <c r="P319" s="30">
        <f t="shared" si="12"/>
        <v>0</v>
      </c>
      <c r="Q319" s="30">
        <f t="shared" si="13"/>
        <v>0</v>
      </c>
      <c r="R319" s="30">
        <f t="shared" si="14"/>
        <v>0</v>
      </c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8</v>
      </c>
      <c r="E320" s="1" t="s">
        <v>1205</v>
      </c>
      <c r="F320" s="1" t="s">
        <v>8</v>
      </c>
      <c r="G320" s="50"/>
      <c r="H320" s="50"/>
      <c r="I320" s="50"/>
      <c r="J320" s="50"/>
      <c r="K320" s="50"/>
      <c r="L320" s="50"/>
      <c r="M320" s="50"/>
      <c r="N320" s="50"/>
      <c r="O320" s="50"/>
      <c r="P320" s="30">
        <f t="shared" si="12"/>
        <v>0</v>
      </c>
      <c r="Q320" s="30">
        <f t="shared" si="13"/>
        <v>0</v>
      </c>
      <c r="R320" s="30">
        <f t="shared" si="14"/>
        <v>0</v>
      </c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C321" s="22" t="s">
        <v>8</v>
      </c>
      <c r="E321" s="1" t="s">
        <v>1205</v>
      </c>
      <c r="F321" s="1" t="s">
        <v>8</v>
      </c>
      <c r="G321" s="50"/>
      <c r="H321" s="50"/>
      <c r="I321" s="50"/>
      <c r="J321" s="50"/>
      <c r="K321" s="50"/>
      <c r="L321" s="50"/>
      <c r="M321" s="50"/>
      <c r="N321" s="50"/>
      <c r="O321" s="50"/>
      <c r="P321" s="30">
        <f t="shared" si="12"/>
        <v>0</v>
      </c>
      <c r="Q321" s="30">
        <f t="shared" si="13"/>
        <v>0</v>
      </c>
      <c r="R321" s="30">
        <f t="shared" si="14"/>
        <v>0</v>
      </c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C322" s="22" t="s">
        <v>8</v>
      </c>
      <c r="E322" s="1" t="s">
        <v>1531</v>
      </c>
      <c r="F322" s="1" t="s">
        <v>8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30">
        <f t="shared" si="12"/>
        <v>0</v>
      </c>
      <c r="Q322" s="30">
        <f t="shared" si="13"/>
        <v>0</v>
      </c>
      <c r="R322" s="30">
        <f t="shared" si="14"/>
        <v>0</v>
      </c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C323" s="22" t="s">
        <v>8</v>
      </c>
      <c r="E323" s="65" t="s">
        <v>1531</v>
      </c>
      <c r="F323" s="65" t="s">
        <v>8</v>
      </c>
      <c r="G323" s="24">
        <v>0</v>
      </c>
      <c r="H323" s="24">
        <v>0</v>
      </c>
      <c r="I323" s="24">
        <v>0</v>
      </c>
      <c r="J323" s="24">
        <v>0</v>
      </c>
      <c r="K323" s="24">
        <v>0</v>
      </c>
      <c r="L323" s="24">
        <v>0</v>
      </c>
      <c r="M323" s="24">
        <v>0</v>
      </c>
      <c r="N323" s="24">
        <v>0</v>
      </c>
      <c r="O323" s="24">
        <v>0</v>
      </c>
      <c r="P323" s="19">
        <f t="shared" si="12"/>
        <v>0</v>
      </c>
      <c r="Q323" s="19">
        <f t="shared" si="13"/>
        <v>0</v>
      </c>
      <c r="R323" s="19">
        <f t="shared" si="14"/>
        <v>0</v>
      </c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C324" s="22" t="s">
        <v>8</v>
      </c>
      <c r="E324" s="1" t="s">
        <v>1531</v>
      </c>
      <c r="F324" s="1" t="s">
        <v>8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30">
        <f t="shared" si="12"/>
        <v>0</v>
      </c>
      <c r="Q324" s="30">
        <f t="shared" si="13"/>
        <v>0</v>
      </c>
      <c r="R324" s="30">
        <f t="shared" si="14"/>
        <v>0</v>
      </c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C325" s="22" t="s">
        <v>8</v>
      </c>
      <c r="E325" s="1" t="s">
        <v>1531</v>
      </c>
      <c r="F325" s="1" t="s">
        <v>8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30">
        <f t="shared" si="12"/>
        <v>0</v>
      </c>
      <c r="Q325" s="30">
        <f t="shared" si="13"/>
        <v>0</v>
      </c>
      <c r="R325" s="30">
        <f t="shared" si="14"/>
        <v>0</v>
      </c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C326" s="22" t="s">
        <v>8</v>
      </c>
      <c r="E326" s="1" t="s">
        <v>1531</v>
      </c>
      <c r="F326" s="1" t="s">
        <v>8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30">
        <f t="shared" si="12"/>
        <v>0</v>
      </c>
      <c r="Q326" s="30">
        <f t="shared" si="13"/>
        <v>0</v>
      </c>
      <c r="R326" s="30">
        <f t="shared" si="14"/>
        <v>0</v>
      </c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C327" s="22" t="s">
        <v>8</v>
      </c>
      <c r="E327" s="65" t="s">
        <v>1531</v>
      </c>
      <c r="F327" s="65" t="s">
        <v>8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19">
        <f t="shared" si="12"/>
        <v>0</v>
      </c>
      <c r="Q327" s="19">
        <f t="shared" si="13"/>
        <v>0</v>
      </c>
      <c r="R327" s="19">
        <f t="shared" si="14"/>
        <v>0</v>
      </c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C328" s="22" t="s">
        <v>8</v>
      </c>
      <c r="E328" s="1" t="s">
        <v>1531</v>
      </c>
      <c r="F328" s="1" t="s">
        <v>8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30">
        <f t="shared" si="12"/>
        <v>0</v>
      </c>
      <c r="Q328" s="30">
        <f t="shared" si="13"/>
        <v>0</v>
      </c>
      <c r="R328" s="30">
        <f t="shared" si="14"/>
        <v>0</v>
      </c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C329" s="22" t="s">
        <v>8</v>
      </c>
      <c r="E329" s="65" t="s">
        <v>1531</v>
      </c>
      <c r="F329" s="65" t="s">
        <v>8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19">
        <f t="shared" si="12"/>
        <v>0</v>
      </c>
      <c r="Q329" s="19">
        <f t="shared" si="13"/>
        <v>0</v>
      </c>
      <c r="R329" s="19">
        <f t="shared" si="14"/>
        <v>0</v>
      </c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C330" s="22" t="s">
        <v>8</v>
      </c>
      <c r="E330" s="65" t="s">
        <v>1206</v>
      </c>
      <c r="F330" s="65" t="s">
        <v>8</v>
      </c>
      <c r="G330" s="24"/>
      <c r="H330" s="24"/>
      <c r="I330" s="24"/>
      <c r="J330" s="24"/>
      <c r="K330" s="24"/>
      <c r="L330" s="24"/>
      <c r="M330" s="24"/>
      <c r="N330" s="24"/>
      <c r="O330" s="24"/>
      <c r="P330" s="19">
        <f t="shared" si="12"/>
        <v>0</v>
      </c>
      <c r="Q330" s="19">
        <f t="shared" si="13"/>
        <v>0</v>
      </c>
      <c r="R330" s="19">
        <f t="shared" si="14"/>
        <v>0</v>
      </c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C331" s="22" t="s">
        <v>8</v>
      </c>
      <c r="E331" s="1" t="s">
        <v>1206</v>
      </c>
      <c r="F331" s="1" t="s">
        <v>8</v>
      </c>
      <c r="G331" s="50"/>
      <c r="H331" s="50"/>
      <c r="I331" s="50"/>
      <c r="J331" s="50"/>
      <c r="K331" s="50"/>
      <c r="L331" s="50"/>
      <c r="M331" s="50"/>
      <c r="N331" s="50"/>
      <c r="O331" s="50"/>
      <c r="P331" s="30">
        <f t="shared" si="12"/>
        <v>0</v>
      </c>
      <c r="Q331" s="30">
        <f t="shared" si="13"/>
        <v>0</v>
      </c>
      <c r="R331" s="30">
        <f t="shared" si="14"/>
        <v>0</v>
      </c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C332" s="22" t="s">
        <v>8</v>
      </c>
      <c r="E332" s="1" t="s">
        <v>1206</v>
      </c>
      <c r="F332" s="1" t="s">
        <v>8</v>
      </c>
      <c r="G332" s="50"/>
      <c r="H332" s="50"/>
      <c r="I332" s="50"/>
      <c r="J332" s="50"/>
      <c r="K332" s="50"/>
      <c r="L332" s="50"/>
      <c r="M332" s="50"/>
      <c r="N332" s="50"/>
      <c r="O332" s="50"/>
      <c r="P332" s="30">
        <f t="shared" si="12"/>
        <v>0</v>
      </c>
      <c r="Q332" s="30">
        <f t="shared" si="13"/>
        <v>0</v>
      </c>
      <c r="R332" s="30">
        <f t="shared" si="14"/>
        <v>0</v>
      </c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C333" s="22" t="s">
        <v>8</v>
      </c>
      <c r="E333" s="1" t="s">
        <v>1531</v>
      </c>
      <c r="F333" s="1" t="s">
        <v>8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30">
        <f t="shared" ref="P333:P396" si="15">SUM(G333:O333)</f>
        <v>0</v>
      </c>
      <c r="Q333" s="30">
        <f t="shared" ref="Q333:Q396" si="16">COUNTIF(G333:O333, "&gt;0" )</f>
        <v>0</v>
      </c>
      <c r="R333" s="30">
        <f t="shared" ref="R333:R396" si="17">IF(Q333=0,0,P333/Q333)</f>
        <v>0</v>
      </c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C334" s="22" t="s">
        <v>8</v>
      </c>
      <c r="E334" s="1" t="s">
        <v>1207</v>
      </c>
      <c r="F334" s="1" t="s">
        <v>8</v>
      </c>
      <c r="G334" s="50"/>
      <c r="H334" s="50"/>
      <c r="I334" s="50"/>
      <c r="J334" s="50"/>
      <c r="K334" s="50"/>
      <c r="L334" s="50"/>
      <c r="M334" s="50"/>
      <c r="N334" s="50"/>
      <c r="O334" s="50"/>
      <c r="P334" s="30">
        <f t="shared" si="15"/>
        <v>0</v>
      </c>
      <c r="Q334" s="30">
        <f t="shared" si="16"/>
        <v>0</v>
      </c>
      <c r="R334" s="30">
        <f t="shared" si="17"/>
        <v>0</v>
      </c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C335" s="22" t="s">
        <v>8</v>
      </c>
      <c r="E335" s="1" t="s">
        <v>1207</v>
      </c>
      <c r="F335" s="1" t="s">
        <v>8</v>
      </c>
      <c r="G335" s="50"/>
      <c r="H335" s="50"/>
      <c r="I335" s="50"/>
      <c r="J335" s="50"/>
      <c r="K335" s="50"/>
      <c r="L335" s="50"/>
      <c r="M335" s="50"/>
      <c r="N335" s="50"/>
      <c r="O335" s="50"/>
      <c r="P335" s="30">
        <f t="shared" si="15"/>
        <v>0</v>
      </c>
      <c r="Q335" s="30">
        <f t="shared" si="16"/>
        <v>0</v>
      </c>
      <c r="R335" s="30">
        <f t="shared" si="17"/>
        <v>0</v>
      </c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C336" s="22" t="s">
        <v>8</v>
      </c>
      <c r="E336" s="1" t="s">
        <v>1207</v>
      </c>
      <c r="F336" s="1" t="s">
        <v>8</v>
      </c>
      <c r="G336" s="50"/>
      <c r="H336" s="50"/>
      <c r="I336" s="50"/>
      <c r="J336" s="50"/>
      <c r="K336" s="50"/>
      <c r="L336" s="50"/>
      <c r="M336" s="50"/>
      <c r="N336" s="50"/>
      <c r="O336" s="50"/>
      <c r="P336" s="30">
        <f t="shared" si="15"/>
        <v>0</v>
      </c>
      <c r="Q336" s="30">
        <f t="shared" si="16"/>
        <v>0</v>
      </c>
      <c r="R336" s="30">
        <f t="shared" si="17"/>
        <v>0</v>
      </c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C337" s="22" t="s">
        <v>8</v>
      </c>
      <c r="E337" s="1" t="s">
        <v>1208</v>
      </c>
      <c r="F337" s="1" t="s">
        <v>8</v>
      </c>
      <c r="G337" s="50"/>
      <c r="H337" s="50"/>
      <c r="I337" s="50"/>
      <c r="J337" s="50"/>
      <c r="K337" s="50"/>
      <c r="L337" s="50"/>
      <c r="M337" s="50"/>
      <c r="N337" s="50"/>
      <c r="O337" s="50"/>
      <c r="P337" s="30">
        <f t="shared" si="15"/>
        <v>0</v>
      </c>
      <c r="Q337" s="30">
        <f t="shared" si="16"/>
        <v>0</v>
      </c>
      <c r="R337" s="30">
        <f t="shared" si="17"/>
        <v>0</v>
      </c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C338" s="22" t="s">
        <v>8</v>
      </c>
      <c r="E338" s="1" t="s">
        <v>1208</v>
      </c>
      <c r="F338" s="1" t="s">
        <v>8</v>
      </c>
      <c r="G338" s="50"/>
      <c r="H338" s="50"/>
      <c r="I338" s="50"/>
      <c r="J338" s="50"/>
      <c r="K338" s="50"/>
      <c r="L338" s="50"/>
      <c r="M338" s="50"/>
      <c r="N338" s="50"/>
      <c r="O338" s="50"/>
      <c r="P338" s="30">
        <f t="shared" si="15"/>
        <v>0</v>
      </c>
      <c r="Q338" s="30">
        <f t="shared" si="16"/>
        <v>0</v>
      </c>
      <c r="R338" s="30">
        <f t="shared" si="17"/>
        <v>0</v>
      </c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C339" s="22" t="s">
        <v>8</v>
      </c>
      <c r="E339" s="1" t="s">
        <v>1208</v>
      </c>
      <c r="F339" s="1" t="s">
        <v>8</v>
      </c>
      <c r="G339" s="50"/>
      <c r="H339" s="50"/>
      <c r="I339" s="50"/>
      <c r="J339" s="50"/>
      <c r="K339" s="50"/>
      <c r="L339" s="50"/>
      <c r="M339" s="50"/>
      <c r="N339" s="50"/>
      <c r="O339" s="50"/>
      <c r="P339" s="30">
        <f t="shared" si="15"/>
        <v>0</v>
      </c>
      <c r="Q339" s="30">
        <f t="shared" si="16"/>
        <v>0</v>
      </c>
      <c r="R339" s="30">
        <f t="shared" si="17"/>
        <v>0</v>
      </c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C340" s="22" t="s">
        <v>8</v>
      </c>
      <c r="E340" s="1" t="s">
        <v>1209</v>
      </c>
      <c r="F340" s="1" t="s">
        <v>8</v>
      </c>
      <c r="G340" s="50"/>
      <c r="H340" s="50"/>
      <c r="I340" s="50"/>
      <c r="J340" s="50"/>
      <c r="K340" s="50"/>
      <c r="L340" s="50"/>
      <c r="M340" s="50"/>
      <c r="N340" s="50"/>
      <c r="O340" s="50"/>
      <c r="P340" s="30">
        <f t="shared" si="15"/>
        <v>0</v>
      </c>
      <c r="Q340" s="30">
        <f t="shared" si="16"/>
        <v>0</v>
      </c>
      <c r="R340" s="30">
        <f t="shared" si="17"/>
        <v>0</v>
      </c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C341" s="22" t="s">
        <v>8</v>
      </c>
      <c r="E341" s="1" t="s">
        <v>1209</v>
      </c>
      <c r="F341" s="1" t="s">
        <v>8</v>
      </c>
      <c r="G341" s="50"/>
      <c r="H341" s="50"/>
      <c r="I341" s="50"/>
      <c r="J341" s="50"/>
      <c r="K341" s="50"/>
      <c r="L341" s="50"/>
      <c r="M341" s="50"/>
      <c r="N341" s="50"/>
      <c r="O341" s="50"/>
      <c r="P341" s="30">
        <f t="shared" si="15"/>
        <v>0</v>
      </c>
      <c r="Q341" s="30">
        <f t="shared" si="16"/>
        <v>0</v>
      </c>
      <c r="R341" s="30">
        <f t="shared" si="17"/>
        <v>0</v>
      </c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C342" s="22" t="s">
        <v>8</v>
      </c>
      <c r="E342" s="1" t="s">
        <v>1209</v>
      </c>
      <c r="F342" s="1" t="s">
        <v>8</v>
      </c>
      <c r="G342" s="50"/>
      <c r="H342" s="50"/>
      <c r="I342" s="50"/>
      <c r="J342" s="50"/>
      <c r="K342" s="50"/>
      <c r="L342" s="50"/>
      <c r="M342" s="50"/>
      <c r="N342" s="50"/>
      <c r="O342" s="50"/>
      <c r="P342" s="30">
        <f t="shared" si="15"/>
        <v>0</v>
      </c>
      <c r="Q342" s="30">
        <f t="shared" si="16"/>
        <v>0</v>
      </c>
      <c r="R342" s="30">
        <f t="shared" si="17"/>
        <v>0</v>
      </c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C343" s="22" t="s">
        <v>8</v>
      </c>
      <c r="E343" s="1" t="s">
        <v>1210</v>
      </c>
      <c r="F343" s="1" t="s">
        <v>8</v>
      </c>
      <c r="G343" s="50"/>
      <c r="H343" s="50"/>
      <c r="I343" s="50"/>
      <c r="J343" s="50"/>
      <c r="K343" s="50"/>
      <c r="L343" s="50"/>
      <c r="M343" s="50"/>
      <c r="N343" s="50"/>
      <c r="O343" s="50"/>
      <c r="P343" s="30">
        <f t="shared" si="15"/>
        <v>0</v>
      </c>
      <c r="Q343" s="30">
        <f t="shared" si="16"/>
        <v>0</v>
      </c>
      <c r="R343" s="30">
        <f t="shared" si="17"/>
        <v>0</v>
      </c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C344" s="22" t="s">
        <v>8</v>
      </c>
      <c r="E344" s="1" t="s">
        <v>1210</v>
      </c>
      <c r="F344" s="1" t="s">
        <v>8</v>
      </c>
      <c r="G344" s="50"/>
      <c r="H344" s="50"/>
      <c r="I344" s="50"/>
      <c r="J344" s="50"/>
      <c r="K344" s="50"/>
      <c r="L344" s="50"/>
      <c r="M344" s="50"/>
      <c r="N344" s="50"/>
      <c r="O344" s="50"/>
      <c r="P344" s="30">
        <f t="shared" si="15"/>
        <v>0</v>
      </c>
      <c r="Q344" s="30">
        <f t="shared" si="16"/>
        <v>0</v>
      </c>
      <c r="R344" s="30">
        <f t="shared" si="17"/>
        <v>0</v>
      </c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C345" s="22" t="s">
        <v>8</v>
      </c>
      <c r="E345" s="65" t="s">
        <v>1210</v>
      </c>
      <c r="F345" s="65" t="s">
        <v>8</v>
      </c>
      <c r="G345" s="24"/>
      <c r="H345" s="24"/>
      <c r="I345" s="24"/>
      <c r="J345" s="24"/>
      <c r="K345" s="24"/>
      <c r="L345" s="24"/>
      <c r="M345" s="24"/>
      <c r="N345" s="24"/>
      <c r="O345" s="24"/>
      <c r="P345" s="19">
        <f t="shared" si="15"/>
        <v>0</v>
      </c>
      <c r="Q345" s="19">
        <f t="shared" si="16"/>
        <v>0</v>
      </c>
      <c r="R345" s="19">
        <f t="shared" si="17"/>
        <v>0</v>
      </c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C346" s="22" t="s">
        <v>8</v>
      </c>
      <c r="E346" s="1" t="s">
        <v>1211</v>
      </c>
      <c r="F346" s="1" t="s">
        <v>8</v>
      </c>
      <c r="G346" s="50"/>
      <c r="H346" s="50"/>
      <c r="I346" s="50"/>
      <c r="J346" s="50"/>
      <c r="K346" s="50"/>
      <c r="L346" s="50"/>
      <c r="M346" s="50"/>
      <c r="N346" s="50"/>
      <c r="O346" s="50"/>
      <c r="P346" s="30">
        <f t="shared" si="15"/>
        <v>0</v>
      </c>
      <c r="Q346" s="30">
        <f t="shared" si="16"/>
        <v>0</v>
      </c>
      <c r="R346" s="30">
        <f t="shared" si="17"/>
        <v>0</v>
      </c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C347" s="22" t="s">
        <v>8</v>
      </c>
      <c r="E347" s="1" t="s">
        <v>1211</v>
      </c>
      <c r="F347" s="1" t="s">
        <v>8</v>
      </c>
      <c r="G347" s="50"/>
      <c r="H347" s="50"/>
      <c r="I347" s="50"/>
      <c r="J347" s="50"/>
      <c r="K347" s="50"/>
      <c r="L347" s="50"/>
      <c r="M347" s="50"/>
      <c r="N347" s="50"/>
      <c r="O347" s="50"/>
      <c r="P347" s="30">
        <f t="shared" si="15"/>
        <v>0</v>
      </c>
      <c r="Q347" s="30">
        <f t="shared" si="16"/>
        <v>0</v>
      </c>
      <c r="R347" s="30">
        <f t="shared" si="17"/>
        <v>0</v>
      </c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C348" s="22" t="s">
        <v>8</v>
      </c>
      <c r="E348" s="1" t="s">
        <v>1211</v>
      </c>
      <c r="F348" s="1" t="s">
        <v>8</v>
      </c>
      <c r="G348" s="50"/>
      <c r="H348" s="50"/>
      <c r="I348" s="50"/>
      <c r="J348" s="50"/>
      <c r="K348" s="50"/>
      <c r="L348" s="50"/>
      <c r="M348" s="50"/>
      <c r="N348" s="50"/>
      <c r="O348" s="50"/>
      <c r="P348" s="30">
        <f t="shared" si="15"/>
        <v>0</v>
      </c>
      <c r="Q348" s="30">
        <f t="shared" si="16"/>
        <v>0</v>
      </c>
      <c r="R348" s="30">
        <f t="shared" si="17"/>
        <v>0</v>
      </c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C349" s="22" t="s">
        <v>8</v>
      </c>
      <c r="E349" s="1" t="s">
        <v>1212</v>
      </c>
      <c r="F349" s="1" t="s">
        <v>8</v>
      </c>
      <c r="G349" s="50"/>
      <c r="H349" s="50"/>
      <c r="I349" s="50"/>
      <c r="J349" s="50"/>
      <c r="K349" s="50"/>
      <c r="L349" s="50"/>
      <c r="M349" s="50"/>
      <c r="N349" s="50"/>
      <c r="O349" s="50"/>
      <c r="P349" s="30">
        <f t="shared" si="15"/>
        <v>0</v>
      </c>
      <c r="Q349" s="30">
        <f t="shared" si="16"/>
        <v>0</v>
      </c>
      <c r="R349" s="30">
        <f t="shared" si="17"/>
        <v>0</v>
      </c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C350" s="22" t="s">
        <v>8</v>
      </c>
      <c r="E350" s="1" t="s">
        <v>1212</v>
      </c>
      <c r="F350" s="1" t="s">
        <v>8</v>
      </c>
      <c r="G350" s="50"/>
      <c r="H350" s="50"/>
      <c r="I350" s="50"/>
      <c r="J350" s="50"/>
      <c r="K350" s="50"/>
      <c r="L350" s="50"/>
      <c r="M350" s="50"/>
      <c r="N350" s="50"/>
      <c r="O350" s="50"/>
      <c r="P350" s="30">
        <f t="shared" si="15"/>
        <v>0</v>
      </c>
      <c r="Q350" s="30">
        <f t="shared" si="16"/>
        <v>0</v>
      </c>
      <c r="R350" s="30">
        <f t="shared" si="17"/>
        <v>0</v>
      </c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C351" s="22" t="s">
        <v>8</v>
      </c>
      <c r="E351" s="1" t="s">
        <v>1212</v>
      </c>
      <c r="F351" s="1" t="s">
        <v>8</v>
      </c>
      <c r="G351" s="50"/>
      <c r="H351" s="50"/>
      <c r="I351" s="50"/>
      <c r="J351" s="50"/>
      <c r="K351" s="50"/>
      <c r="L351" s="50"/>
      <c r="M351" s="50"/>
      <c r="N351" s="50"/>
      <c r="O351" s="50"/>
      <c r="P351" s="30">
        <f t="shared" si="15"/>
        <v>0</v>
      </c>
      <c r="Q351" s="30">
        <f t="shared" si="16"/>
        <v>0</v>
      </c>
      <c r="R351" s="30">
        <f t="shared" si="17"/>
        <v>0</v>
      </c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8</v>
      </c>
      <c r="E352" s="1" t="s">
        <v>1213</v>
      </c>
      <c r="F352" s="1" t="s">
        <v>8</v>
      </c>
      <c r="G352" s="50"/>
      <c r="H352" s="50"/>
      <c r="I352" s="50"/>
      <c r="J352" s="50"/>
      <c r="K352" s="50"/>
      <c r="L352" s="50"/>
      <c r="M352" s="50"/>
      <c r="N352" s="50"/>
      <c r="O352" s="50"/>
      <c r="P352" s="30">
        <f t="shared" si="15"/>
        <v>0</v>
      </c>
      <c r="Q352" s="30">
        <f t="shared" si="16"/>
        <v>0</v>
      </c>
      <c r="R352" s="30">
        <f t="shared" si="17"/>
        <v>0</v>
      </c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8</v>
      </c>
      <c r="E353" s="1" t="s">
        <v>1213</v>
      </c>
      <c r="F353" s="1" t="s">
        <v>8</v>
      </c>
      <c r="G353" s="50"/>
      <c r="H353" s="50"/>
      <c r="I353" s="50"/>
      <c r="J353" s="50"/>
      <c r="K353" s="50"/>
      <c r="L353" s="50"/>
      <c r="M353" s="50"/>
      <c r="N353" s="50"/>
      <c r="O353" s="50"/>
      <c r="P353" s="30">
        <f t="shared" si="15"/>
        <v>0</v>
      </c>
      <c r="Q353" s="30">
        <f t="shared" si="16"/>
        <v>0</v>
      </c>
      <c r="R353" s="30">
        <f t="shared" si="17"/>
        <v>0</v>
      </c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8</v>
      </c>
      <c r="E354" s="1" t="s">
        <v>1213</v>
      </c>
      <c r="F354" s="1" t="s">
        <v>8</v>
      </c>
      <c r="G354" s="50"/>
      <c r="H354" s="50"/>
      <c r="I354" s="50"/>
      <c r="J354" s="50"/>
      <c r="K354" s="50"/>
      <c r="L354" s="50"/>
      <c r="M354" s="50"/>
      <c r="N354" s="50"/>
      <c r="O354" s="50"/>
      <c r="P354" s="30">
        <f t="shared" si="15"/>
        <v>0</v>
      </c>
      <c r="Q354" s="30">
        <f t="shared" si="16"/>
        <v>0</v>
      </c>
      <c r="R354" s="30">
        <f t="shared" si="17"/>
        <v>0</v>
      </c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8</v>
      </c>
      <c r="E355" s="1" t="s">
        <v>1531</v>
      </c>
      <c r="F355" s="1" t="s">
        <v>8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30">
        <f t="shared" si="15"/>
        <v>0</v>
      </c>
      <c r="Q355" s="30">
        <f t="shared" si="16"/>
        <v>0</v>
      </c>
      <c r="R355" s="30">
        <f t="shared" si="17"/>
        <v>0</v>
      </c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8</v>
      </c>
      <c r="E356" s="1" t="s">
        <v>1531</v>
      </c>
      <c r="F356" s="1" t="s">
        <v>8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30">
        <f t="shared" si="15"/>
        <v>0</v>
      </c>
      <c r="Q356" s="30">
        <f t="shared" si="16"/>
        <v>0</v>
      </c>
      <c r="R356" s="30">
        <f t="shared" si="17"/>
        <v>0</v>
      </c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8</v>
      </c>
      <c r="E357" s="1" t="s">
        <v>1214</v>
      </c>
      <c r="F357" s="1" t="s">
        <v>8</v>
      </c>
      <c r="G357" s="50"/>
      <c r="H357" s="50"/>
      <c r="I357" s="50"/>
      <c r="J357" s="50"/>
      <c r="K357" s="50"/>
      <c r="L357" s="50"/>
      <c r="M357" s="50"/>
      <c r="N357" s="50"/>
      <c r="O357" s="50"/>
      <c r="P357" s="30">
        <f t="shared" si="15"/>
        <v>0</v>
      </c>
      <c r="Q357" s="30">
        <f t="shared" si="16"/>
        <v>0</v>
      </c>
      <c r="R357" s="30">
        <f t="shared" si="17"/>
        <v>0</v>
      </c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8</v>
      </c>
      <c r="E358" s="1" t="s">
        <v>1214</v>
      </c>
      <c r="F358" s="1" t="s">
        <v>8</v>
      </c>
      <c r="G358" s="50"/>
      <c r="H358" s="50"/>
      <c r="I358" s="50"/>
      <c r="J358" s="50"/>
      <c r="K358" s="50"/>
      <c r="L358" s="50"/>
      <c r="M358" s="50"/>
      <c r="N358" s="50"/>
      <c r="O358" s="50"/>
      <c r="P358" s="30">
        <f t="shared" si="15"/>
        <v>0</v>
      </c>
      <c r="Q358" s="30">
        <f t="shared" si="16"/>
        <v>0</v>
      </c>
      <c r="R358" s="30">
        <f t="shared" si="17"/>
        <v>0</v>
      </c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8</v>
      </c>
      <c r="E359" s="65" t="s">
        <v>1531</v>
      </c>
      <c r="F359" s="65" t="s">
        <v>8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19">
        <f t="shared" si="15"/>
        <v>0</v>
      </c>
      <c r="Q359" s="19">
        <f t="shared" si="16"/>
        <v>0</v>
      </c>
      <c r="R359" s="19">
        <f t="shared" si="17"/>
        <v>0</v>
      </c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8</v>
      </c>
      <c r="E360" s="1" t="s">
        <v>1215</v>
      </c>
      <c r="F360" s="1" t="s">
        <v>8</v>
      </c>
      <c r="G360" s="50"/>
      <c r="H360" s="50"/>
      <c r="I360" s="50"/>
      <c r="J360" s="50"/>
      <c r="K360" s="50"/>
      <c r="L360" s="50"/>
      <c r="M360" s="50"/>
      <c r="N360" s="50"/>
      <c r="O360" s="50"/>
      <c r="P360" s="30">
        <f t="shared" si="15"/>
        <v>0</v>
      </c>
      <c r="Q360" s="30">
        <f t="shared" si="16"/>
        <v>0</v>
      </c>
      <c r="R360" s="30">
        <f t="shared" si="17"/>
        <v>0</v>
      </c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8</v>
      </c>
      <c r="E361" s="1" t="s">
        <v>1215</v>
      </c>
      <c r="F361" s="1" t="s">
        <v>8</v>
      </c>
      <c r="G361" s="50"/>
      <c r="H361" s="50"/>
      <c r="I361" s="50"/>
      <c r="J361" s="50"/>
      <c r="K361" s="50"/>
      <c r="L361" s="50"/>
      <c r="M361" s="50"/>
      <c r="N361" s="50"/>
      <c r="O361" s="50"/>
      <c r="P361" s="30">
        <f t="shared" si="15"/>
        <v>0</v>
      </c>
      <c r="Q361" s="30">
        <f t="shared" si="16"/>
        <v>0</v>
      </c>
      <c r="R361" s="30">
        <f t="shared" si="17"/>
        <v>0</v>
      </c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8</v>
      </c>
      <c r="E362" s="1" t="s">
        <v>1215</v>
      </c>
      <c r="F362" s="1" t="s">
        <v>8</v>
      </c>
      <c r="G362" s="50"/>
      <c r="H362" s="50"/>
      <c r="I362" s="50"/>
      <c r="J362" s="50"/>
      <c r="K362" s="50"/>
      <c r="L362" s="50"/>
      <c r="M362" s="50"/>
      <c r="N362" s="50"/>
      <c r="O362" s="50"/>
      <c r="P362" s="30">
        <f t="shared" si="15"/>
        <v>0</v>
      </c>
      <c r="Q362" s="30">
        <f t="shared" si="16"/>
        <v>0</v>
      </c>
      <c r="R362" s="30">
        <f t="shared" si="17"/>
        <v>0</v>
      </c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8</v>
      </c>
      <c r="E363" s="1" t="s">
        <v>1554</v>
      </c>
      <c r="F363" s="1" t="s">
        <v>8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30">
        <f t="shared" si="15"/>
        <v>0</v>
      </c>
      <c r="Q363" s="30">
        <f t="shared" si="16"/>
        <v>0</v>
      </c>
      <c r="R363" s="30">
        <f t="shared" si="17"/>
        <v>0</v>
      </c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8</v>
      </c>
      <c r="E364" s="1" t="s">
        <v>1554</v>
      </c>
      <c r="F364" s="1" t="s">
        <v>8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30">
        <f t="shared" si="15"/>
        <v>0</v>
      </c>
      <c r="Q364" s="30">
        <f t="shared" si="16"/>
        <v>0</v>
      </c>
      <c r="R364" s="30">
        <f t="shared" si="17"/>
        <v>0</v>
      </c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A365" s="50">
        <v>353</v>
      </c>
      <c r="C365" s="22" t="s">
        <v>8</v>
      </c>
      <c r="E365" s="65" t="s">
        <v>1554</v>
      </c>
      <c r="F365" s="65" t="s">
        <v>8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19">
        <f t="shared" si="15"/>
        <v>0</v>
      </c>
      <c r="Q365" s="19">
        <f t="shared" si="16"/>
        <v>0</v>
      </c>
      <c r="R365" s="19">
        <f t="shared" si="17"/>
        <v>0</v>
      </c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A366" s="50">
        <v>354</v>
      </c>
      <c r="C366" s="22" t="s">
        <v>8</v>
      </c>
      <c r="E366" s="1" t="s">
        <v>1219</v>
      </c>
      <c r="F366" s="1" t="s">
        <v>8</v>
      </c>
      <c r="G366" s="50"/>
      <c r="H366" s="50"/>
      <c r="I366" s="50"/>
      <c r="J366" s="50"/>
      <c r="K366" s="50"/>
      <c r="L366" s="50"/>
      <c r="M366" s="50"/>
      <c r="N366" s="50"/>
      <c r="O366" s="50"/>
      <c r="P366" s="30">
        <f t="shared" si="15"/>
        <v>0</v>
      </c>
      <c r="Q366" s="30">
        <f t="shared" si="16"/>
        <v>0</v>
      </c>
      <c r="R366" s="30">
        <f t="shared" si="17"/>
        <v>0</v>
      </c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A367" s="50">
        <v>355</v>
      </c>
      <c r="C367" s="22" t="s">
        <v>8</v>
      </c>
      <c r="E367" s="1" t="s">
        <v>1219</v>
      </c>
      <c r="F367" s="1" t="s">
        <v>8</v>
      </c>
      <c r="G367" s="50"/>
      <c r="H367" s="50"/>
      <c r="I367" s="50"/>
      <c r="J367" s="50"/>
      <c r="K367" s="50"/>
      <c r="L367" s="50"/>
      <c r="M367" s="50"/>
      <c r="N367" s="50"/>
      <c r="O367" s="50"/>
      <c r="P367" s="30">
        <f t="shared" si="15"/>
        <v>0</v>
      </c>
      <c r="Q367" s="30">
        <f t="shared" si="16"/>
        <v>0</v>
      </c>
      <c r="R367" s="30">
        <f t="shared" si="17"/>
        <v>0</v>
      </c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A368" s="50">
        <v>356</v>
      </c>
      <c r="C368" s="22" t="s">
        <v>8</v>
      </c>
      <c r="E368" s="1" t="s">
        <v>1219</v>
      </c>
      <c r="F368" s="1" t="s">
        <v>8</v>
      </c>
      <c r="G368" s="50"/>
      <c r="H368" s="50"/>
      <c r="I368" s="50"/>
      <c r="J368" s="50"/>
      <c r="K368" s="50"/>
      <c r="L368" s="50"/>
      <c r="M368" s="50"/>
      <c r="N368" s="50"/>
      <c r="O368" s="50"/>
      <c r="P368" s="30">
        <f t="shared" si="15"/>
        <v>0</v>
      </c>
      <c r="Q368" s="30">
        <f t="shared" si="16"/>
        <v>0</v>
      </c>
      <c r="R368" s="30">
        <f t="shared" si="17"/>
        <v>0</v>
      </c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" customHeight="1">
      <c r="A369" s="50">
        <v>357</v>
      </c>
      <c r="C369" s="22" t="s">
        <v>8</v>
      </c>
      <c r="E369" s="1" t="s">
        <v>1554</v>
      </c>
      <c r="F369" s="1" t="s">
        <v>8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30">
        <f t="shared" si="15"/>
        <v>0</v>
      </c>
      <c r="Q369" s="30">
        <f t="shared" si="16"/>
        <v>0</v>
      </c>
      <c r="R369" s="30">
        <f t="shared" si="17"/>
        <v>0</v>
      </c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" customHeight="1">
      <c r="A370" s="50">
        <v>358</v>
      </c>
      <c r="C370" s="22" t="s">
        <v>8</v>
      </c>
      <c r="E370" s="1" t="s">
        <v>1554</v>
      </c>
      <c r="F370" s="1" t="s">
        <v>8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30">
        <f t="shared" si="15"/>
        <v>0</v>
      </c>
      <c r="Q370" s="30">
        <f t="shared" si="16"/>
        <v>0</v>
      </c>
      <c r="R370" s="30">
        <f t="shared" si="17"/>
        <v>0</v>
      </c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" customHeight="1">
      <c r="A371" s="50">
        <v>359</v>
      </c>
      <c r="C371" s="22" t="s">
        <v>8</v>
      </c>
      <c r="E371" s="1" t="s">
        <v>1554</v>
      </c>
      <c r="F371" s="1" t="s">
        <v>8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30">
        <f t="shared" si="15"/>
        <v>0</v>
      </c>
      <c r="Q371" s="30">
        <f t="shared" si="16"/>
        <v>0</v>
      </c>
      <c r="R371" s="30">
        <f t="shared" si="17"/>
        <v>0</v>
      </c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" customHeight="1">
      <c r="A372" s="50">
        <v>360</v>
      </c>
      <c r="C372" s="22" t="s">
        <v>8</v>
      </c>
      <c r="E372" s="1" t="s">
        <v>1220</v>
      </c>
      <c r="F372" s="1" t="s">
        <v>8</v>
      </c>
      <c r="G372" s="50"/>
      <c r="H372" s="50"/>
      <c r="I372" s="50"/>
      <c r="J372" s="50"/>
      <c r="K372" s="50"/>
      <c r="L372" s="50"/>
      <c r="M372" s="50"/>
      <c r="N372" s="50"/>
      <c r="O372" s="50"/>
      <c r="P372" s="30">
        <f t="shared" si="15"/>
        <v>0</v>
      </c>
      <c r="Q372" s="30">
        <f t="shared" si="16"/>
        <v>0</v>
      </c>
      <c r="R372" s="30">
        <f t="shared" si="17"/>
        <v>0</v>
      </c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" customHeight="1">
      <c r="A373" s="50">
        <v>361</v>
      </c>
      <c r="C373" s="22" t="s">
        <v>8</v>
      </c>
      <c r="E373" s="1" t="s">
        <v>1220</v>
      </c>
      <c r="F373" s="1" t="s">
        <v>8</v>
      </c>
      <c r="G373" s="50"/>
      <c r="H373" s="50"/>
      <c r="I373" s="50"/>
      <c r="J373" s="50"/>
      <c r="K373" s="50"/>
      <c r="L373" s="50"/>
      <c r="M373" s="50"/>
      <c r="N373" s="50"/>
      <c r="O373" s="50"/>
      <c r="P373" s="30">
        <f t="shared" si="15"/>
        <v>0</v>
      </c>
      <c r="Q373" s="30">
        <f t="shared" si="16"/>
        <v>0</v>
      </c>
      <c r="R373" s="30">
        <f t="shared" si="17"/>
        <v>0</v>
      </c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" customHeight="1">
      <c r="A374" s="50">
        <v>362</v>
      </c>
      <c r="C374" s="22" t="s">
        <v>8</v>
      </c>
      <c r="E374" s="1" t="s">
        <v>1220</v>
      </c>
      <c r="F374" s="1" t="s">
        <v>8</v>
      </c>
      <c r="G374" s="50"/>
      <c r="H374" s="50"/>
      <c r="I374" s="50"/>
      <c r="J374" s="50"/>
      <c r="K374" s="50"/>
      <c r="L374" s="50"/>
      <c r="M374" s="50"/>
      <c r="N374" s="50"/>
      <c r="O374" s="50"/>
      <c r="P374" s="30">
        <f t="shared" si="15"/>
        <v>0</v>
      </c>
      <c r="Q374" s="30">
        <f t="shared" si="16"/>
        <v>0</v>
      </c>
      <c r="R374" s="30">
        <f t="shared" si="17"/>
        <v>0</v>
      </c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" customHeight="1">
      <c r="A375" s="50">
        <v>363</v>
      </c>
      <c r="C375" s="22" t="s">
        <v>8</v>
      </c>
      <c r="E375" s="1" t="s">
        <v>1554</v>
      </c>
      <c r="F375" s="1" t="s">
        <v>8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30">
        <f t="shared" si="15"/>
        <v>0</v>
      </c>
      <c r="Q375" s="30">
        <f t="shared" si="16"/>
        <v>0</v>
      </c>
      <c r="R375" s="30">
        <f t="shared" si="17"/>
        <v>0</v>
      </c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" customHeight="1">
      <c r="A376" s="50">
        <v>364</v>
      </c>
      <c r="C376" s="22" t="s">
        <v>8</v>
      </c>
      <c r="E376" s="1" t="s">
        <v>1554</v>
      </c>
      <c r="F376" s="1" t="s">
        <v>8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30">
        <f t="shared" si="15"/>
        <v>0</v>
      </c>
      <c r="Q376" s="30">
        <f t="shared" si="16"/>
        <v>0</v>
      </c>
      <c r="R376" s="30">
        <f t="shared" si="17"/>
        <v>0</v>
      </c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" customHeight="1">
      <c r="A377" s="50">
        <v>365</v>
      </c>
      <c r="C377" s="22" t="s">
        <v>8</v>
      </c>
      <c r="E377" s="1" t="s">
        <v>1221</v>
      </c>
      <c r="F377" s="1" t="s">
        <v>8</v>
      </c>
      <c r="G377" s="50"/>
      <c r="H377" s="50"/>
      <c r="I377" s="50"/>
      <c r="J377" s="50"/>
      <c r="K377" s="50"/>
      <c r="L377" s="50"/>
      <c r="M377" s="50"/>
      <c r="N377" s="50"/>
      <c r="O377" s="50"/>
      <c r="P377" s="30">
        <f t="shared" si="15"/>
        <v>0</v>
      </c>
      <c r="Q377" s="30">
        <f t="shared" si="16"/>
        <v>0</v>
      </c>
      <c r="R377" s="30">
        <f t="shared" si="17"/>
        <v>0</v>
      </c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" customHeight="1">
      <c r="A378" s="50">
        <v>366</v>
      </c>
      <c r="C378" s="22" t="s">
        <v>8</v>
      </c>
      <c r="E378" s="1" t="s">
        <v>1221</v>
      </c>
      <c r="F378" s="1" t="s">
        <v>8</v>
      </c>
      <c r="G378" s="50"/>
      <c r="H378" s="50"/>
      <c r="I378" s="50"/>
      <c r="J378" s="50"/>
      <c r="K378" s="50"/>
      <c r="L378" s="50"/>
      <c r="M378" s="50"/>
      <c r="N378" s="50"/>
      <c r="O378" s="50"/>
      <c r="P378" s="30">
        <f t="shared" si="15"/>
        <v>0</v>
      </c>
      <c r="Q378" s="30">
        <f t="shared" si="16"/>
        <v>0</v>
      </c>
      <c r="R378" s="30">
        <f t="shared" si="17"/>
        <v>0</v>
      </c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" customHeight="1">
      <c r="A379" s="50">
        <v>367</v>
      </c>
      <c r="C379" s="22" t="s">
        <v>8</v>
      </c>
      <c r="E379" s="1" t="s">
        <v>1221</v>
      </c>
      <c r="F379" s="1" t="s">
        <v>8</v>
      </c>
      <c r="G379" s="50"/>
      <c r="H379" s="50"/>
      <c r="I379" s="50"/>
      <c r="J379" s="50"/>
      <c r="K379" s="50"/>
      <c r="L379" s="50"/>
      <c r="M379" s="50"/>
      <c r="N379" s="50"/>
      <c r="O379" s="50"/>
      <c r="P379" s="30">
        <f t="shared" si="15"/>
        <v>0</v>
      </c>
      <c r="Q379" s="30">
        <f t="shared" si="16"/>
        <v>0</v>
      </c>
      <c r="R379" s="30">
        <f t="shared" si="17"/>
        <v>0</v>
      </c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" customHeight="1">
      <c r="A380" s="50">
        <v>368</v>
      </c>
      <c r="C380" s="22" t="s">
        <v>8</v>
      </c>
      <c r="E380" s="1" t="s">
        <v>1222</v>
      </c>
      <c r="F380" s="1" t="s">
        <v>8</v>
      </c>
      <c r="G380" s="50"/>
      <c r="H380" s="50"/>
      <c r="I380" s="50"/>
      <c r="J380" s="50"/>
      <c r="K380" s="50"/>
      <c r="L380" s="50"/>
      <c r="M380" s="50"/>
      <c r="N380" s="50"/>
      <c r="O380" s="50"/>
      <c r="P380" s="30">
        <f t="shared" si="15"/>
        <v>0</v>
      </c>
      <c r="Q380" s="30">
        <f t="shared" si="16"/>
        <v>0</v>
      </c>
      <c r="R380" s="30">
        <f t="shared" si="17"/>
        <v>0</v>
      </c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" customHeight="1">
      <c r="A381" s="50">
        <v>369</v>
      </c>
      <c r="C381" s="22" t="s">
        <v>8</v>
      </c>
      <c r="E381" s="1" t="s">
        <v>1222</v>
      </c>
      <c r="F381" s="1" t="s">
        <v>8</v>
      </c>
      <c r="G381" s="50"/>
      <c r="H381" s="50"/>
      <c r="I381" s="50"/>
      <c r="J381" s="50"/>
      <c r="K381" s="50"/>
      <c r="L381" s="50"/>
      <c r="M381" s="50"/>
      <c r="N381" s="50"/>
      <c r="O381" s="50"/>
      <c r="P381" s="30">
        <f t="shared" si="15"/>
        <v>0</v>
      </c>
      <c r="Q381" s="30">
        <f t="shared" si="16"/>
        <v>0</v>
      </c>
      <c r="R381" s="30">
        <f t="shared" si="17"/>
        <v>0</v>
      </c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" customHeight="1">
      <c r="A382" s="50">
        <v>370</v>
      </c>
      <c r="C382" s="22" t="s">
        <v>8</v>
      </c>
      <c r="E382" s="1" t="s">
        <v>1222</v>
      </c>
      <c r="F382" s="1" t="s">
        <v>8</v>
      </c>
      <c r="G382" s="50"/>
      <c r="H382" s="50"/>
      <c r="I382" s="50"/>
      <c r="J382" s="50"/>
      <c r="K382" s="50"/>
      <c r="L382" s="50"/>
      <c r="M382" s="50"/>
      <c r="N382" s="50"/>
      <c r="O382" s="50"/>
      <c r="P382" s="30">
        <f t="shared" si="15"/>
        <v>0</v>
      </c>
      <c r="Q382" s="30">
        <f t="shared" si="16"/>
        <v>0</v>
      </c>
      <c r="R382" s="30">
        <f t="shared" si="17"/>
        <v>0</v>
      </c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" customHeight="1">
      <c r="A383" s="50">
        <v>371</v>
      </c>
      <c r="C383" s="22" t="s">
        <v>8</v>
      </c>
      <c r="E383" s="1" t="s">
        <v>1559</v>
      </c>
      <c r="F383" s="1" t="s">
        <v>8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30">
        <f t="shared" si="15"/>
        <v>0</v>
      </c>
      <c r="Q383" s="30">
        <f t="shared" si="16"/>
        <v>0</v>
      </c>
      <c r="R383" s="30">
        <f t="shared" si="17"/>
        <v>0</v>
      </c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" customHeight="1">
      <c r="A384" s="50">
        <v>372</v>
      </c>
      <c r="C384" s="22" t="s">
        <v>8</v>
      </c>
      <c r="E384" s="1" t="s">
        <v>1559</v>
      </c>
      <c r="F384" s="1" t="s">
        <v>8</v>
      </c>
      <c r="G384" s="50">
        <v>0</v>
      </c>
      <c r="H384" s="50">
        <v>0</v>
      </c>
      <c r="I384" s="50">
        <v>0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30">
        <f t="shared" si="15"/>
        <v>0</v>
      </c>
      <c r="Q384" s="30">
        <f t="shared" si="16"/>
        <v>0</v>
      </c>
      <c r="R384" s="30">
        <f t="shared" si="17"/>
        <v>0</v>
      </c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" customHeight="1">
      <c r="A385" s="50">
        <v>373</v>
      </c>
      <c r="C385" s="22" t="s">
        <v>8</v>
      </c>
      <c r="E385" s="1" t="s">
        <v>1559</v>
      </c>
      <c r="F385" s="1" t="s">
        <v>8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30">
        <f t="shared" si="15"/>
        <v>0</v>
      </c>
      <c r="Q385" s="30">
        <f t="shared" si="16"/>
        <v>0</v>
      </c>
      <c r="R385" s="30">
        <f t="shared" si="17"/>
        <v>0</v>
      </c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" customHeight="1">
      <c r="A386" s="50">
        <v>374</v>
      </c>
      <c r="C386" s="22" t="s">
        <v>8</v>
      </c>
      <c r="E386" s="65" t="s">
        <v>1224</v>
      </c>
      <c r="F386" s="65" t="s">
        <v>8</v>
      </c>
      <c r="G386" s="24"/>
      <c r="H386" s="24"/>
      <c r="I386" s="24"/>
      <c r="J386" s="24"/>
      <c r="K386" s="24"/>
      <c r="L386" s="24"/>
      <c r="M386" s="24"/>
      <c r="N386" s="24"/>
      <c r="O386" s="24"/>
      <c r="P386" s="19">
        <f t="shared" si="15"/>
        <v>0</v>
      </c>
      <c r="Q386" s="19">
        <f t="shared" si="16"/>
        <v>0</v>
      </c>
      <c r="R386" s="19">
        <f t="shared" si="17"/>
        <v>0</v>
      </c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" customHeight="1">
      <c r="A387" s="50">
        <v>375</v>
      </c>
      <c r="C387" s="22" t="s">
        <v>8</v>
      </c>
      <c r="E387" s="65" t="s">
        <v>1224</v>
      </c>
      <c r="F387" s="65" t="s">
        <v>8</v>
      </c>
      <c r="G387" s="24"/>
      <c r="H387" s="24"/>
      <c r="I387" s="24"/>
      <c r="J387" s="24"/>
      <c r="K387" s="24"/>
      <c r="L387" s="24"/>
      <c r="M387" s="24"/>
      <c r="N387" s="24"/>
      <c r="O387" s="24"/>
      <c r="P387" s="19">
        <f t="shared" si="15"/>
        <v>0</v>
      </c>
      <c r="Q387" s="19">
        <f t="shared" si="16"/>
        <v>0</v>
      </c>
      <c r="R387" s="19">
        <f t="shared" si="17"/>
        <v>0</v>
      </c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" customHeight="1">
      <c r="A388" s="50">
        <v>376</v>
      </c>
      <c r="C388" s="22" t="s">
        <v>8</v>
      </c>
      <c r="E388" s="1" t="s">
        <v>1224</v>
      </c>
      <c r="F388" s="1" t="s">
        <v>8</v>
      </c>
      <c r="G388" s="50"/>
      <c r="H388" s="50"/>
      <c r="I388" s="50"/>
      <c r="J388" s="50"/>
      <c r="K388" s="50"/>
      <c r="L388" s="50"/>
      <c r="M388" s="50"/>
      <c r="N388" s="50"/>
      <c r="O388" s="50"/>
      <c r="P388" s="30">
        <f t="shared" si="15"/>
        <v>0</v>
      </c>
      <c r="Q388" s="30">
        <f t="shared" si="16"/>
        <v>0</v>
      </c>
      <c r="R388" s="30">
        <f t="shared" si="17"/>
        <v>0</v>
      </c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" customHeight="1">
      <c r="A389" s="50">
        <v>377</v>
      </c>
      <c r="C389" s="22" t="s">
        <v>8</v>
      </c>
      <c r="E389" s="1" t="s">
        <v>1554</v>
      </c>
      <c r="F389" s="1" t="s">
        <v>8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30">
        <f t="shared" si="15"/>
        <v>0</v>
      </c>
      <c r="Q389" s="30">
        <f t="shared" si="16"/>
        <v>0</v>
      </c>
      <c r="R389" s="30">
        <f t="shared" si="17"/>
        <v>0</v>
      </c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" customHeight="1">
      <c r="A390" s="50">
        <v>378</v>
      </c>
      <c r="C390" s="22" t="s">
        <v>8</v>
      </c>
      <c r="E390" s="65" t="s">
        <v>1554</v>
      </c>
      <c r="F390" s="65" t="s">
        <v>8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19">
        <f t="shared" si="15"/>
        <v>0</v>
      </c>
      <c r="Q390" s="19">
        <f t="shared" si="16"/>
        <v>0</v>
      </c>
      <c r="R390" s="19">
        <f t="shared" si="17"/>
        <v>0</v>
      </c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" customHeight="1">
      <c r="A391" s="50">
        <v>379</v>
      </c>
      <c r="C391" s="22" t="s">
        <v>8</v>
      </c>
      <c r="E391" s="1" t="s">
        <v>1225</v>
      </c>
      <c r="F391" s="1" t="s">
        <v>8</v>
      </c>
      <c r="G391" s="50"/>
      <c r="H391" s="50"/>
      <c r="I391" s="50"/>
      <c r="J391" s="50"/>
      <c r="K391" s="50"/>
      <c r="L391" s="50"/>
      <c r="M391" s="50"/>
      <c r="N391" s="50"/>
      <c r="O391" s="50"/>
      <c r="P391" s="30">
        <f t="shared" si="15"/>
        <v>0</v>
      </c>
      <c r="Q391" s="30">
        <f t="shared" si="16"/>
        <v>0</v>
      </c>
      <c r="R391" s="30">
        <f t="shared" si="17"/>
        <v>0</v>
      </c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" customHeight="1">
      <c r="A392" s="50">
        <v>380</v>
      </c>
      <c r="C392" s="22" t="s">
        <v>8</v>
      </c>
      <c r="E392" s="1" t="s">
        <v>1225</v>
      </c>
      <c r="F392" s="1" t="s">
        <v>8</v>
      </c>
      <c r="G392" s="50"/>
      <c r="H392" s="50"/>
      <c r="I392" s="50"/>
      <c r="J392" s="50"/>
      <c r="K392" s="50"/>
      <c r="L392" s="50"/>
      <c r="M392" s="50"/>
      <c r="N392" s="50"/>
      <c r="O392" s="50"/>
      <c r="P392" s="30">
        <f t="shared" si="15"/>
        <v>0</v>
      </c>
      <c r="Q392" s="30">
        <f t="shared" si="16"/>
        <v>0</v>
      </c>
      <c r="R392" s="30">
        <f t="shared" si="17"/>
        <v>0</v>
      </c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" customHeight="1">
      <c r="A393" s="50">
        <v>381</v>
      </c>
      <c r="C393" s="22" t="s">
        <v>8</v>
      </c>
      <c r="E393" s="1" t="s">
        <v>1225</v>
      </c>
      <c r="F393" s="1" t="s">
        <v>8</v>
      </c>
      <c r="G393" s="50"/>
      <c r="H393" s="50"/>
      <c r="I393" s="50"/>
      <c r="J393" s="50"/>
      <c r="K393" s="50"/>
      <c r="L393" s="50"/>
      <c r="M393" s="50"/>
      <c r="N393" s="50"/>
      <c r="O393" s="50"/>
      <c r="P393" s="30">
        <f t="shared" si="15"/>
        <v>0</v>
      </c>
      <c r="Q393" s="30">
        <f t="shared" si="16"/>
        <v>0</v>
      </c>
      <c r="R393" s="30">
        <f t="shared" si="17"/>
        <v>0</v>
      </c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" customHeight="1">
      <c r="A394" s="50">
        <v>382</v>
      </c>
      <c r="C394" s="22" t="s">
        <v>8</v>
      </c>
      <c r="E394" s="1" t="s">
        <v>1559</v>
      </c>
      <c r="F394" s="1" t="s">
        <v>8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30">
        <f t="shared" si="15"/>
        <v>0</v>
      </c>
      <c r="Q394" s="30">
        <f t="shared" si="16"/>
        <v>0</v>
      </c>
      <c r="R394" s="30">
        <f t="shared" si="17"/>
        <v>0</v>
      </c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" customHeight="1">
      <c r="A395" s="50">
        <v>383</v>
      </c>
      <c r="C395" s="22" t="s">
        <v>8</v>
      </c>
      <c r="E395" s="1" t="s">
        <v>1559</v>
      </c>
      <c r="F395" s="1" t="s">
        <v>8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30">
        <f t="shared" si="15"/>
        <v>0</v>
      </c>
      <c r="Q395" s="30">
        <f t="shared" si="16"/>
        <v>0</v>
      </c>
      <c r="R395" s="30">
        <f t="shared" si="17"/>
        <v>0</v>
      </c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" customHeight="1">
      <c r="A396" s="50">
        <v>384</v>
      </c>
      <c r="C396" s="22" t="s">
        <v>8</v>
      </c>
      <c r="E396" s="1" t="s">
        <v>1226</v>
      </c>
      <c r="F396" s="1" t="s">
        <v>8</v>
      </c>
      <c r="G396" s="50"/>
      <c r="H396" s="50"/>
      <c r="I396" s="50"/>
      <c r="J396" s="50"/>
      <c r="K396" s="50"/>
      <c r="L396" s="50"/>
      <c r="M396" s="50"/>
      <c r="N396" s="50"/>
      <c r="O396" s="50"/>
      <c r="P396" s="30">
        <f t="shared" si="15"/>
        <v>0</v>
      </c>
      <c r="Q396" s="30">
        <f t="shared" si="16"/>
        <v>0</v>
      </c>
      <c r="R396" s="30">
        <f t="shared" si="17"/>
        <v>0</v>
      </c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" customHeight="1">
      <c r="A397" s="50">
        <v>385</v>
      </c>
      <c r="C397" s="22" t="s">
        <v>8</v>
      </c>
      <c r="E397" s="65" t="s">
        <v>1226</v>
      </c>
      <c r="F397" s="65" t="s">
        <v>8</v>
      </c>
      <c r="G397" s="24"/>
      <c r="H397" s="24"/>
      <c r="I397" s="24"/>
      <c r="J397" s="24"/>
      <c r="K397" s="24"/>
      <c r="L397" s="24"/>
      <c r="M397" s="24"/>
      <c r="N397" s="24"/>
      <c r="O397" s="24"/>
      <c r="P397" s="19">
        <f t="shared" ref="P397:P460" si="18">SUM(G397:O397)</f>
        <v>0</v>
      </c>
      <c r="Q397" s="19">
        <f t="shared" ref="Q397:Q430" si="19">COUNTIF(G397:O397, "&gt;0" )</f>
        <v>0</v>
      </c>
      <c r="R397" s="19">
        <f t="shared" ref="R397:R460" si="20">IF(Q397=0,0,P397/Q397)</f>
        <v>0</v>
      </c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" customHeight="1">
      <c r="A398" s="50">
        <v>386</v>
      </c>
      <c r="C398" s="22" t="s">
        <v>8</v>
      </c>
      <c r="E398" s="1" t="s">
        <v>1226</v>
      </c>
      <c r="F398" s="1" t="s">
        <v>8</v>
      </c>
      <c r="G398" s="50"/>
      <c r="H398" s="50"/>
      <c r="I398" s="50"/>
      <c r="J398" s="50"/>
      <c r="K398" s="50"/>
      <c r="L398" s="50"/>
      <c r="M398" s="50"/>
      <c r="N398" s="50"/>
      <c r="O398" s="50"/>
      <c r="P398" s="30">
        <f t="shared" si="18"/>
        <v>0</v>
      </c>
      <c r="Q398" s="30">
        <f t="shared" si="19"/>
        <v>0</v>
      </c>
      <c r="R398" s="30">
        <f t="shared" si="20"/>
        <v>0</v>
      </c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" customHeight="1">
      <c r="A399" s="50">
        <v>387</v>
      </c>
      <c r="C399" s="22" t="s">
        <v>8</v>
      </c>
      <c r="E399" s="1" t="s">
        <v>1227</v>
      </c>
      <c r="F399" s="1" t="s">
        <v>8</v>
      </c>
      <c r="G399" s="50"/>
      <c r="H399" s="50"/>
      <c r="I399" s="50"/>
      <c r="J399" s="50"/>
      <c r="K399" s="50"/>
      <c r="L399" s="50"/>
      <c r="M399" s="50"/>
      <c r="N399" s="50"/>
      <c r="O399" s="50"/>
      <c r="P399" s="30">
        <f t="shared" si="18"/>
        <v>0</v>
      </c>
      <c r="Q399" s="30">
        <f t="shared" si="19"/>
        <v>0</v>
      </c>
      <c r="R399" s="30">
        <f t="shared" si="20"/>
        <v>0</v>
      </c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" customHeight="1">
      <c r="A400" s="50">
        <v>388</v>
      </c>
      <c r="C400" s="22" t="s">
        <v>8</v>
      </c>
      <c r="E400" s="1" t="s">
        <v>1227</v>
      </c>
      <c r="F400" s="1" t="s">
        <v>8</v>
      </c>
      <c r="G400" s="50"/>
      <c r="H400" s="50"/>
      <c r="I400" s="50"/>
      <c r="J400" s="50"/>
      <c r="K400" s="50"/>
      <c r="L400" s="50"/>
      <c r="M400" s="50"/>
      <c r="N400" s="50"/>
      <c r="O400" s="50"/>
      <c r="P400" s="30">
        <f t="shared" si="18"/>
        <v>0</v>
      </c>
      <c r="Q400" s="30">
        <f t="shared" si="19"/>
        <v>0</v>
      </c>
      <c r="R400" s="30">
        <f t="shared" si="20"/>
        <v>0</v>
      </c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1:37" s="1" customFormat="1" ht="13.9" customHeight="1">
      <c r="A401" s="50">
        <v>389</v>
      </c>
      <c r="C401" s="22" t="s">
        <v>8</v>
      </c>
      <c r="E401" s="1" t="s">
        <v>1227</v>
      </c>
      <c r="F401" s="1" t="s">
        <v>8</v>
      </c>
      <c r="G401" s="50"/>
      <c r="H401" s="50"/>
      <c r="I401" s="50"/>
      <c r="J401" s="50"/>
      <c r="K401" s="50"/>
      <c r="L401" s="50"/>
      <c r="M401" s="50"/>
      <c r="N401" s="50"/>
      <c r="O401" s="50"/>
      <c r="P401" s="30">
        <f t="shared" si="18"/>
        <v>0</v>
      </c>
      <c r="Q401" s="30">
        <f t="shared" si="19"/>
        <v>0</v>
      </c>
      <c r="R401" s="30">
        <f t="shared" si="20"/>
        <v>0</v>
      </c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1:37" s="1" customFormat="1" ht="13.9" customHeight="1">
      <c r="A402" s="50">
        <v>390</v>
      </c>
      <c r="C402" s="22" t="s">
        <v>8</v>
      </c>
      <c r="E402" s="1" t="s">
        <v>1554</v>
      </c>
      <c r="F402" s="1" t="s">
        <v>8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30">
        <f t="shared" si="18"/>
        <v>0</v>
      </c>
      <c r="Q402" s="30">
        <f t="shared" si="19"/>
        <v>0</v>
      </c>
      <c r="R402" s="30">
        <f t="shared" si="20"/>
        <v>0</v>
      </c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1:37" s="1" customFormat="1" ht="13.9" customHeight="1">
      <c r="A403" s="50">
        <v>391</v>
      </c>
      <c r="C403" s="22" t="s">
        <v>8</v>
      </c>
      <c r="E403" s="65" t="s">
        <v>1554</v>
      </c>
      <c r="F403" s="65" t="s">
        <v>8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19">
        <f t="shared" si="18"/>
        <v>0</v>
      </c>
      <c r="Q403" s="19">
        <f t="shared" si="19"/>
        <v>0</v>
      </c>
      <c r="R403" s="19">
        <f t="shared" si="20"/>
        <v>0</v>
      </c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1:37" s="1" customFormat="1" ht="13.9" customHeight="1">
      <c r="A404" s="50">
        <v>392</v>
      </c>
      <c r="C404" s="22" t="s">
        <v>8</v>
      </c>
      <c r="E404" s="1" t="s">
        <v>1554</v>
      </c>
      <c r="F404" s="1" t="s">
        <v>8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30">
        <f t="shared" si="18"/>
        <v>0</v>
      </c>
      <c r="Q404" s="30">
        <f t="shared" si="19"/>
        <v>0</v>
      </c>
      <c r="R404" s="30">
        <f t="shared" si="20"/>
        <v>0</v>
      </c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1:37" s="1" customFormat="1" ht="13.9" customHeight="1">
      <c r="A405" s="50">
        <v>393</v>
      </c>
      <c r="C405" s="22" t="s">
        <v>8</v>
      </c>
      <c r="E405" s="1" t="s">
        <v>1228</v>
      </c>
      <c r="F405" s="1" t="s">
        <v>8</v>
      </c>
      <c r="G405" s="50"/>
      <c r="H405" s="50"/>
      <c r="I405" s="50"/>
      <c r="J405" s="50"/>
      <c r="K405" s="50"/>
      <c r="L405" s="50"/>
      <c r="M405" s="50"/>
      <c r="N405" s="50"/>
      <c r="O405" s="50"/>
      <c r="P405" s="30">
        <f t="shared" si="18"/>
        <v>0</v>
      </c>
      <c r="Q405" s="30">
        <f t="shared" si="19"/>
        <v>0</v>
      </c>
      <c r="R405" s="30">
        <f t="shared" si="20"/>
        <v>0</v>
      </c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1:37" s="1" customFormat="1" ht="13.9" customHeight="1">
      <c r="A406" s="50">
        <v>394</v>
      </c>
      <c r="C406" s="22" t="s">
        <v>8</v>
      </c>
      <c r="E406" s="1" t="s">
        <v>1228</v>
      </c>
      <c r="F406" s="1" t="s">
        <v>8</v>
      </c>
      <c r="G406" s="50"/>
      <c r="H406" s="50"/>
      <c r="I406" s="50"/>
      <c r="J406" s="50"/>
      <c r="K406" s="50"/>
      <c r="L406" s="50"/>
      <c r="M406" s="50"/>
      <c r="N406" s="50"/>
      <c r="O406" s="50"/>
      <c r="P406" s="30">
        <f t="shared" si="18"/>
        <v>0</v>
      </c>
      <c r="Q406" s="30">
        <f t="shared" si="19"/>
        <v>0</v>
      </c>
      <c r="R406" s="30">
        <f t="shared" si="20"/>
        <v>0</v>
      </c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1:37" s="1" customFormat="1" ht="13.9" customHeight="1">
      <c r="A407" s="50">
        <v>395</v>
      </c>
      <c r="C407" s="22" t="s">
        <v>8</v>
      </c>
      <c r="E407" s="1" t="s">
        <v>1228</v>
      </c>
      <c r="F407" s="1" t="s">
        <v>8</v>
      </c>
      <c r="G407" s="50"/>
      <c r="H407" s="50"/>
      <c r="I407" s="50"/>
      <c r="J407" s="50"/>
      <c r="K407" s="50"/>
      <c r="L407" s="50"/>
      <c r="M407" s="50"/>
      <c r="N407" s="50"/>
      <c r="O407" s="50"/>
      <c r="P407" s="30">
        <f t="shared" si="18"/>
        <v>0</v>
      </c>
      <c r="Q407" s="30">
        <f t="shared" si="19"/>
        <v>0</v>
      </c>
      <c r="R407" s="30">
        <f t="shared" si="20"/>
        <v>0</v>
      </c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1:37" s="1" customFormat="1" ht="13.9" customHeight="1">
      <c r="A408" s="50">
        <v>396</v>
      </c>
      <c r="C408" s="22" t="s">
        <v>8</v>
      </c>
      <c r="E408" s="1" t="s">
        <v>1559</v>
      </c>
      <c r="F408" s="1" t="s">
        <v>8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30">
        <f t="shared" si="18"/>
        <v>0</v>
      </c>
      <c r="Q408" s="30">
        <f t="shared" si="19"/>
        <v>0</v>
      </c>
      <c r="R408" s="30">
        <f t="shared" si="20"/>
        <v>0</v>
      </c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1:37" s="1" customFormat="1" ht="13.9" customHeight="1">
      <c r="A409" s="50">
        <v>397</v>
      </c>
      <c r="C409" s="22" t="s">
        <v>8</v>
      </c>
      <c r="E409" s="1" t="s">
        <v>1559</v>
      </c>
      <c r="F409" s="1" t="s">
        <v>8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30">
        <f t="shared" si="18"/>
        <v>0</v>
      </c>
      <c r="Q409" s="30">
        <f t="shared" si="19"/>
        <v>0</v>
      </c>
      <c r="R409" s="30">
        <f t="shared" si="20"/>
        <v>0</v>
      </c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1:37" s="1" customFormat="1" ht="13.9" customHeight="1">
      <c r="A410" s="50">
        <v>398</v>
      </c>
      <c r="C410" s="22" t="s">
        <v>8</v>
      </c>
      <c r="E410" s="1" t="s">
        <v>1559</v>
      </c>
      <c r="F410" s="1" t="s">
        <v>8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30">
        <f t="shared" si="18"/>
        <v>0</v>
      </c>
      <c r="Q410" s="30">
        <f t="shared" si="19"/>
        <v>0</v>
      </c>
      <c r="R410" s="30">
        <f t="shared" si="20"/>
        <v>0</v>
      </c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1:37" s="1" customFormat="1" ht="13.9" customHeight="1">
      <c r="A411" s="50">
        <v>399</v>
      </c>
      <c r="C411" s="22" t="s">
        <v>8</v>
      </c>
      <c r="E411" s="1" t="s">
        <v>1229</v>
      </c>
      <c r="F411" s="1" t="s">
        <v>8</v>
      </c>
      <c r="G411" s="50"/>
      <c r="H411" s="50"/>
      <c r="I411" s="50"/>
      <c r="J411" s="50"/>
      <c r="K411" s="50"/>
      <c r="L411" s="50"/>
      <c r="M411" s="50"/>
      <c r="N411" s="50"/>
      <c r="O411" s="50"/>
      <c r="P411" s="30">
        <f t="shared" si="18"/>
        <v>0</v>
      </c>
      <c r="Q411" s="30">
        <f t="shared" si="19"/>
        <v>0</v>
      </c>
      <c r="R411" s="30">
        <f t="shared" si="20"/>
        <v>0</v>
      </c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1:37" s="1" customFormat="1" ht="13.9" customHeight="1">
      <c r="A412" s="50">
        <v>400</v>
      </c>
      <c r="C412" s="22" t="s">
        <v>8</v>
      </c>
      <c r="E412" s="65" t="s">
        <v>1229</v>
      </c>
      <c r="F412" s="65" t="s">
        <v>8</v>
      </c>
      <c r="G412" s="24"/>
      <c r="H412" s="24"/>
      <c r="I412" s="24"/>
      <c r="J412" s="24"/>
      <c r="K412" s="24"/>
      <c r="L412" s="24"/>
      <c r="M412" s="24"/>
      <c r="N412" s="24"/>
      <c r="O412" s="24"/>
      <c r="P412" s="19">
        <f t="shared" si="18"/>
        <v>0</v>
      </c>
      <c r="Q412" s="19">
        <f t="shared" si="19"/>
        <v>0</v>
      </c>
      <c r="R412" s="19">
        <f t="shared" si="20"/>
        <v>0</v>
      </c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1:37" s="1" customFormat="1" ht="13.9" customHeight="1">
      <c r="A413" s="50">
        <v>401</v>
      </c>
      <c r="C413" s="22" t="s">
        <v>8</v>
      </c>
      <c r="E413" s="1" t="s">
        <v>1229</v>
      </c>
      <c r="F413" s="1" t="s">
        <v>8</v>
      </c>
      <c r="G413" s="50"/>
      <c r="H413" s="50"/>
      <c r="I413" s="50"/>
      <c r="J413" s="50"/>
      <c r="K413" s="50"/>
      <c r="L413" s="50"/>
      <c r="M413" s="50"/>
      <c r="N413" s="50"/>
      <c r="O413" s="50"/>
      <c r="P413" s="30">
        <f t="shared" si="18"/>
        <v>0</v>
      </c>
      <c r="Q413" s="30">
        <f t="shared" si="19"/>
        <v>0</v>
      </c>
      <c r="R413" s="30">
        <f t="shared" si="20"/>
        <v>0</v>
      </c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1:37" s="1" customFormat="1" ht="13.9" customHeight="1">
      <c r="A414" s="50">
        <v>402</v>
      </c>
      <c r="C414" s="22" t="s">
        <v>8</v>
      </c>
      <c r="E414" s="1" t="s">
        <v>1554</v>
      </c>
      <c r="F414" s="1" t="s">
        <v>8</v>
      </c>
      <c r="G414" s="50">
        <v>0</v>
      </c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30">
        <f t="shared" si="18"/>
        <v>0</v>
      </c>
      <c r="Q414" s="30">
        <f t="shared" si="19"/>
        <v>0</v>
      </c>
      <c r="R414" s="30">
        <f t="shared" si="20"/>
        <v>0</v>
      </c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1:37" s="1" customFormat="1" ht="13.9" customHeight="1">
      <c r="A415" s="50">
        <v>403</v>
      </c>
      <c r="C415" s="22" t="s">
        <v>8</v>
      </c>
      <c r="E415" s="1" t="s">
        <v>1554</v>
      </c>
      <c r="F415" s="1" t="s">
        <v>8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30">
        <f t="shared" si="18"/>
        <v>0</v>
      </c>
      <c r="Q415" s="30">
        <f t="shared" si="19"/>
        <v>0</v>
      </c>
      <c r="R415" s="30">
        <f t="shared" si="20"/>
        <v>0</v>
      </c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1:37" s="1" customFormat="1" ht="13.9" customHeight="1">
      <c r="A416" s="50">
        <v>404</v>
      </c>
      <c r="C416" s="22" t="s">
        <v>8</v>
      </c>
      <c r="E416" s="1" t="s">
        <v>1554</v>
      </c>
      <c r="F416" s="1" t="s">
        <v>8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30">
        <f t="shared" si="18"/>
        <v>0</v>
      </c>
      <c r="Q416" s="30">
        <f t="shared" si="19"/>
        <v>0</v>
      </c>
      <c r="R416" s="30">
        <f t="shared" si="20"/>
        <v>0</v>
      </c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1:37" s="1" customFormat="1" ht="13.9" customHeight="1">
      <c r="A417" s="50">
        <v>405</v>
      </c>
      <c r="C417" s="22" t="s">
        <v>8</v>
      </c>
      <c r="E417" s="1" t="s">
        <v>1554</v>
      </c>
      <c r="F417" s="1" t="s">
        <v>8</v>
      </c>
      <c r="G417" s="50">
        <v>0</v>
      </c>
      <c r="H417" s="50">
        <v>0</v>
      </c>
      <c r="I417" s="50">
        <v>0</v>
      </c>
      <c r="J417" s="50">
        <v>0</v>
      </c>
      <c r="K417" s="50">
        <v>0</v>
      </c>
      <c r="L417" s="50">
        <v>0</v>
      </c>
      <c r="M417" s="50">
        <v>0</v>
      </c>
      <c r="N417" s="50">
        <v>0</v>
      </c>
      <c r="O417" s="50">
        <v>0</v>
      </c>
      <c r="P417" s="30">
        <f t="shared" si="18"/>
        <v>0</v>
      </c>
      <c r="Q417" s="30">
        <f t="shared" si="19"/>
        <v>0</v>
      </c>
      <c r="R417" s="30">
        <f t="shared" si="20"/>
        <v>0</v>
      </c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1:37" s="1" customFormat="1" ht="13.9" customHeight="1">
      <c r="A418" s="50">
        <v>406</v>
      </c>
      <c r="C418" s="22" t="s">
        <v>8</v>
      </c>
      <c r="E418" s="1" t="s">
        <v>1554</v>
      </c>
      <c r="F418" s="1" t="s">
        <v>8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30">
        <f t="shared" si="18"/>
        <v>0</v>
      </c>
      <c r="Q418" s="30">
        <f t="shared" si="19"/>
        <v>0</v>
      </c>
      <c r="R418" s="30">
        <f t="shared" si="20"/>
        <v>0</v>
      </c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1:37" s="1" customFormat="1" ht="13.9" customHeight="1">
      <c r="A419" s="50">
        <v>407</v>
      </c>
      <c r="C419" s="22" t="s">
        <v>8</v>
      </c>
      <c r="E419" s="1" t="s">
        <v>1554</v>
      </c>
      <c r="F419" s="1" t="s">
        <v>8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30">
        <f t="shared" si="18"/>
        <v>0</v>
      </c>
      <c r="Q419" s="30">
        <f t="shared" si="19"/>
        <v>0</v>
      </c>
      <c r="R419" s="30">
        <f t="shared" si="20"/>
        <v>0</v>
      </c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1:37" s="1" customFormat="1" ht="13.9" customHeight="1">
      <c r="A420" s="50">
        <v>408</v>
      </c>
      <c r="C420" s="22" t="s">
        <v>8</v>
      </c>
      <c r="E420" s="1" t="s">
        <v>1554</v>
      </c>
      <c r="F420" s="1" t="s">
        <v>8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30">
        <f t="shared" si="18"/>
        <v>0</v>
      </c>
      <c r="Q420" s="30">
        <f t="shared" si="19"/>
        <v>0</v>
      </c>
      <c r="R420" s="30">
        <f t="shared" si="20"/>
        <v>0</v>
      </c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1:37" s="1" customFormat="1" ht="13.9" customHeight="1">
      <c r="A421" s="50">
        <v>409</v>
      </c>
      <c r="C421" s="22" t="s">
        <v>8</v>
      </c>
      <c r="E421" s="1" t="s">
        <v>1554</v>
      </c>
      <c r="F421" s="1" t="s">
        <v>8</v>
      </c>
      <c r="G421" s="50">
        <v>0</v>
      </c>
      <c r="H421" s="50">
        <v>0</v>
      </c>
      <c r="I421" s="50">
        <v>0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30">
        <f t="shared" si="18"/>
        <v>0</v>
      </c>
      <c r="Q421" s="30">
        <f t="shared" si="19"/>
        <v>0</v>
      </c>
      <c r="R421" s="30">
        <f t="shared" si="20"/>
        <v>0</v>
      </c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1:37" s="1" customFormat="1" ht="13.9" customHeight="1">
      <c r="A422" s="50">
        <v>410</v>
      </c>
      <c r="C422" s="22" t="s">
        <v>8</v>
      </c>
      <c r="E422" s="1" t="s">
        <v>1230</v>
      </c>
      <c r="F422" s="1" t="s">
        <v>8</v>
      </c>
      <c r="G422" s="50"/>
      <c r="H422" s="50"/>
      <c r="I422" s="50"/>
      <c r="J422" s="50"/>
      <c r="K422" s="50"/>
      <c r="L422" s="50"/>
      <c r="M422" s="50"/>
      <c r="N422" s="50"/>
      <c r="O422" s="50"/>
      <c r="P422" s="30">
        <f t="shared" si="18"/>
        <v>0</v>
      </c>
      <c r="Q422" s="30">
        <f t="shared" si="19"/>
        <v>0</v>
      </c>
      <c r="R422" s="30">
        <f t="shared" si="20"/>
        <v>0</v>
      </c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1:37" s="1" customFormat="1" ht="13.9" customHeight="1">
      <c r="A423" s="50">
        <v>411</v>
      </c>
      <c r="C423" s="22" t="s">
        <v>8</v>
      </c>
      <c r="E423" s="1" t="s">
        <v>1230</v>
      </c>
      <c r="F423" s="1" t="s">
        <v>8</v>
      </c>
      <c r="G423" s="50"/>
      <c r="H423" s="50"/>
      <c r="I423" s="50"/>
      <c r="J423" s="50"/>
      <c r="K423" s="50"/>
      <c r="L423" s="50"/>
      <c r="M423" s="50"/>
      <c r="N423" s="50"/>
      <c r="O423" s="50"/>
      <c r="P423" s="30">
        <f t="shared" si="18"/>
        <v>0</v>
      </c>
      <c r="Q423" s="30">
        <f t="shared" si="19"/>
        <v>0</v>
      </c>
      <c r="R423" s="30">
        <f t="shared" si="20"/>
        <v>0</v>
      </c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1:37" s="1" customFormat="1" ht="13.9" customHeight="1">
      <c r="A424" s="50">
        <v>412</v>
      </c>
      <c r="C424" s="22" t="s">
        <v>8</v>
      </c>
      <c r="E424" s="1" t="s">
        <v>1230</v>
      </c>
      <c r="F424" s="1" t="s">
        <v>8</v>
      </c>
      <c r="G424" s="50"/>
      <c r="H424" s="50"/>
      <c r="I424" s="50"/>
      <c r="J424" s="50"/>
      <c r="K424" s="50"/>
      <c r="L424" s="50"/>
      <c r="M424" s="50"/>
      <c r="N424" s="50"/>
      <c r="O424" s="50"/>
      <c r="P424" s="30">
        <f t="shared" si="18"/>
        <v>0</v>
      </c>
      <c r="Q424" s="30">
        <f t="shared" si="19"/>
        <v>0</v>
      </c>
      <c r="R424" s="30">
        <f t="shared" si="20"/>
        <v>0</v>
      </c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1:37" s="1" customFormat="1" ht="13.9" customHeight="1">
      <c r="A425" s="50">
        <v>413</v>
      </c>
      <c r="C425" s="22" t="s">
        <v>8</v>
      </c>
      <c r="E425" s="1" t="s">
        <v>1554</v>
      </c>
      <c r="F425" s="1" t="s">
        <v>8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30">
        <f t="shared" si="18"/>
        <v>0</v>
      </c>
      <c r="Q425" s="30">
        <f t="shared" si="19"/>
        <v>0</v>
      </c>
      <c r="R425" s="30">
        <f t="shared" si="20"/>
        <v>0</v>
      </c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1:37" s="1" customFormat="1" ht="13.9" customHeight="1">
      <c r="A426" s="50">
        <v>414</v>
      </c>
      <c r="C426" s="22" t="s">
        <v>8</v>
      </c>
      <c r="E426" s="1" t="s">
        <v>1554</v>
      </c>
      <c r="F426" s="1" t="s">
        <v>8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30">
        <f t="shared" si="18"/>
        <v>0</v>
      </c>
      <c r="Q426" s="30">
        <f t="shared" si="19"/>
        <v>0</v>
      </c>
      <c r="R426" s="30">
        <f t="shared" si="20"/>
        <v>0</v>
      </c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1:37" s="1" customFormat="1" ht="13.9" customHeight="1">
      <c r="A427" s="50">
        <v>415</v>
      </c>
      <c r="C427" s="22" t="s">
        <v>8</v>
      </c>
      <c r="E427" s="1" t="s">
        <v>1554</v>
      </c>
      <c r="F427" s="1" t="s">
        <v>8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30">
        <f t="shared" si="18"/>
        <v>0</v>
      </c>
      <c r="Q427" s="30">
        <f t="shared" si="19"/>
        <v>0</v>
      </c>
      <c r="R427" s="30">
        <f t="shared" si="20"/>
        <v>0</v>
      </c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1:37" s="1" customFormat="1" ht="13.9" customHeight="1">
      <c r="A428" s="50">
        <v>416</v>
      </c>
      <c r="C428" s="22" t="s">
        <v>8</v>
      </c>
      <c r="E428" s="1" t="s">
        <v>1231</v>
      </c>
      <c r="F428" s="1" t="s">
        <v>8</v>
      </c>
      <c r="G428" s="50"/>
      <c r="H428" s="50"/>
      <c r="I428" s="50"/>
      <c r="J428" s="50"/>
      <c r="K428" s="50"/>
      <c r="L428" s="50"/>
      <c r="M428" s="50"/>
      <c r="N428" s="50"/>
      <c r="O428" s="50"/>
      <c r="P428" s="30">
        <f t="shared" si="18"/>
        <v>0</v>
      </c>
      <c r="Q428" s="30">
        <f t="shared" si="19"/>
        <v>0</v>
      </c>
      <c r="R428" s="30">
        <f t="shared" si="20"/>
        <v>0</v>
      </c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1:37" s="1" customFormat="1" ht="13.9" customHeight="1">
      <c r="A429" s="50">
        <v>417</v>
      </c>
      <c r="C429" s="22" t="s">
        <v>8</v>
      </c>
      <c r="E429" s="1" t="s">
        <v>1231</v>
      </c>
      <c r="F429" s="1" t="s">
        <v>8</v>
      </c>
      <c r="G429" s="50"/>
      <c r="H429" s="50"/>
      <c r="I429" s="50"/>
      <c r="J429" s="50"/>
      <c r="K429" s="50"/>
      <c r="L429" s="50"/>
      <c r="M429" s="50"/>
      <c r="N429" s="50"/>
      <c r="O429" s="50"/>
      <c r="P429" s="30">
        <f t="shared" si="18"/>
        <v>0</v>
      </c>
      <c r="Q429" s="30">
        <f t="shared" si="19"/>
        <v>0</v>
      </c>
      <c r="R429" s="30">
        <f t="shared" si="20"/>
        <v>0</v>
      </c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1:37" s="1" customFormat="1" ht="13.9" customHeight="1">
      <c r="A430" s="50">
        <v>418</v>
      </c>
      <c r="C430" s="22" t="s">
        <v>8</v>
      </c>
      <c r="E430" s="1" t="s">
        <v>1231</v>
      </c>
      <c r="F430" s="1" t="s">
        <v>8</v>
      </c>
      <c r="G430" s="50"/>
      <c r="H430" s="50"/>
      <c r="I430" s="50"/>
      <c r="J430" s="50"/>
      <c r="K430" s="50"/>
      <c r="L430" s="50"/>
      <c r="M430" s="50"/>
      <c r="N430" s="50"/>
      <c r="O430" s="50"/>
      <c r="P430" s="30">
        <f t="shared" si="18"/>
        <v>0</v>
      </c>
      <c r="Q430" s="30">
        <f t="shared" si="19"/>
        <v>0</v>
      </c>
      <c r="R430" s="30">
        <f t="shared" si="20"/>
        <v>0</v>
      </c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1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1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5:37" s="1" customFormat="1" ht="13.9" customHeight="1">
      <c r="E433" s="62" t="s">
        <v>1509</v>
      </c>
      <c r="G433" s="30">
        <f t="shared" ref="G433:P433" si="21">SUM(G13:G430)</f>
        <v>29513</v>
      </c>
      <c r="H433" s="30">
        <f t="shared" si="21"/>
        <v>29445</v>
      </c>
      <c r="I433" s="30">
        <f t="shared" si="21"/>
        <v>29743</v>
      </c>
      <c r="J433" s="30">
        <f t="shared" si="21"/>
        <v>29904</v>
      </c>
      <c r="K433" s="30">
        <f t="shared" si="21"/>
        <v>29986</v>
      </c>
      <c r="L433" s="30">
        <f t="shared" si="21"/>
        <v>29418</v>
      </c>
      <c r="M433" s="30">
        <f t="shared" si="21"/>
        <v>28708</v>
      </c>
      <c r="N433" s="30">
        <f t="shared" si="21"/>
        <v>29316</v>
      </c>
      <c r="O433" s="30">
        <f t="shared" si="21"/>
        <v>30252</v>
      </c>
      <c r="P433" s="30">
        <f t="shared" si="21"/>
        <v>266285</v>
      </c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5:37" s="1" customFormat="1" ht="13.9" customHeight="1">
      <c r="E434" s="62" t="s">
        <v>1510</v>
      </c>
      <c r="G434" s="30">
        <f t="shared" ref="G434:P434" si="22">SUM(G433 / (COUNTIF(G13:G430,"&gt;0")))</f>
        <v>174.63313609467457</v>
      </c>
      <c r="H434" s="30">
        <f t="shared" si="22"/>
        <v>174.23076923076923</v>
      </c>
      <c r="I434" s="30">
        <f t="shared" si="22"/>
        <v>175.9940828402367</v>
      </c>
      <c r="J434" s="30">
        <f t="shared" si="22"/>
        <v>176.94674556213019</v>
      </c>
      <c r="K434" s="30">
        <f t="shared" si="22"/>
        <v>177.4319526627219</v>
      </c>
      <c r="L434" s="30">
        <f t="shared" si="22"/>
        <v>174.07100591715977</v>
      </c>
      <c r="M434" s="30">
        <f t="shared" si="22"/>
        <v>169.8698224852071</v>
      </c>
      <c r="N434" s="30">
        <f t="shared" si="22"/>
        <v>173.46745562130178</v>
      </c>
      <c r="O434" s="30">
        <f t="shared" si="22"/>
        <v>179.0059171597633</v>
      </c>
      <c r="P434" s="30">
        <f t="shared" si="22"/>
        <v>1167.9166666666667</v>
      </c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5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5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5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5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5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5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5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5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5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5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5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5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5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5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4SiPdjPsRJ41LgecCscITQ6M7gHzTxjSPJ2d4/aaDugp5P2U/wtdI6vbjKlmKhExvg9GAwQRQicGNcsIma5oqA==" saltValue="iKwdl343P48WA3ZrYYLPjw==" spinCount="100000" sheet="1" objects="1" scenarios="1"/>
  <sortState xmlns:xlrd2="http://schemas.microsoft.com/office/spreadsheetml/2017/richdata2" ref="B13:R430">
    <sortCondition descending="1" ref="P13"/>
    <sortCondition ref="B13"/>
  </sortState>
  <mergeCells count="1">
    <mergeCell ref="A1:R1"/>
  </mergeCells>
  <pageMargins left="0.17" right="0.17" top="0.75" bottom="0.75" header="0.3" footer="0.3"/>
  <pageSetup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B3" sqref="B3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77" customWidth="1"/>
    <col min="27" max="37" width="9.7109375" style="46" customWidth="1"/>
    <col min="38" max="78" width="9.7109375" style="13" customWidth="1"/>
  </cols>
  <sheetData>
    <row r="1" spans="1:141" s="4" customFormat="1" ht="16.149999999999999" customHeight="1">
      <c r="A1" s="84" t="s">
        <v>1257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12"/>
      <c r="T1" s="12"/>
      <c r="U1" s="12"/>
      <c r="V1" s="12"/>
      <c r="W1" s="12"/>
      <c r="X1" s="12"/>
      <c r="Y1" s="12"/>
      <c r="Z1" s="12"/>
      <c r="AA1" s="46">
        <v>28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1258</v>
      </c>
      <c r="EC1" s="13" t="s">
        <v>1259</v>
      </c>
      <c r="ED1" s="13" t="s">
        <v>1260</v>
      </c>
      <c r="EE1" s="13" t="s">
        <v>1261</v>
      </c>
      <c r="EF1" s="13" t="s">
        <v>1251</v>
      </c>
      <c r="EG1" s="13" t="s">
        <v>1262</v>
      </c>
      <c r="EH1" s="13" t="s">
        <v>1263</v>
      </c>
      <c r="EI1" s="13" t="s">
        <v>1264</v>
      </c>
      <c r="EJ1" s="13" t="s">
        <v>1265</v>
      </c>
      <c r="EK1" s="13" t="s">
        <v>1511</v>
      </c>
    </row>
    <row r="2" spans="1:141" s="4" customFormat="1" ht="16.149999999999999" customHeight="1">
      <c r="G2" s="12"/>
      <c r="H2" s="12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46" t="s">
        <v>1512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1268</v>
      </c>
      <c r="EC2" s="13" t="s">
        <v>1269</v>
      </c>
      <c r="ED2" s="13" t="s">
        <v>1270</v>
      </c>
      <c r="EE2" s="13" t="s">
        <v>1271</v>
      </c>
      <c r="EF2" s="13" t="s">
        <v>1251</v>
      </c>
      <c r="EG2" s="13" t="s">
        <v>1272</v>
      </c>
      <c r="EH2" s="13" t="s">
        <v>1273</v>
      </c>
      <c r="EI2" s="13" t="s">
        <v>1274</v>
      </c>
      <c r="EJ2" s="13" t="s">
        <v>1275</v>
      </c>
      <c r="EK2" s="13" t="s">
        <v>1511</v>
      </c>
    </row>
    <row r="3" spans="1:141" s="4" customFormat="1" ht="16.149999999999999" customHeight="1">
      <c r="B3" s="8" t="s">
        <v>1</v>
      </c>
      <c r="C3" s="9"/>
      <c r="D3" s="9"/>
      <c r="E3" s="8" t="s">
        <v>13</v>
      </c>
      <c r="F3" s="9"/>
      <c r="G3" s="12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46" t="s">
        <v>1513</v>
      </c>
      <c r="AB3" s="46" t="s">
        <v>1514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1278</v>
      </c>
      <c r="EC3" s="13" t="s">
        <v>1279</v>
      </c>
      <c r="ED3" s="13" t="s">
        <v>1280</v>
      </c>
      <c r="EE3" s="13" t="s">
        <v>1281</v>
      </c>
      <c r="EF3" s="13" t="s">
        <v>1251</v>
      </c>
      <c r="EG3" s="13" t="s">
        <v>1282</v>
      </c>
      <c r="EH3" s="13" t="s">
        <v>1283</v>
      </c>
      <c r="EI3" s="13" t="s">
        <v>1284</v>
      </c>
      <c r="EJ3" s="13" t="s">
        <v>1285</v>
      </c>
      <c r="EK3" s="13" t="s">
        <v>1511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82" t="s">
        <v>10</v>
      </c>
      <c r="EB4" s="13" t="s">
        <v>1286</v>
      </c>
      <c r="EC4" s="13" t="s">
        <v>1287</v>
      </c>
      <c r="ED4" s="13" t="s">
        <v>1288</v>
      </c>
      <c r="EE4" s="13" t="s">
        <v>1289</v>
      </c>
      <c r="EF4" s="13" t="s">
        <v>1251</v>
      </c>
      <c r="EG4" s="13" t="s">
        <v>1290</v>
      </c>
      <c r="EH4" s="13" t="s">
        <v>1291</v>
      </c>
      <c r="EI4" s="13" t="s">
        <v>1292</v>
      </c>
      <c r="EJ4" s="13" t="s">
        <v>1293</v>
      </c>
      <c r="EK4" s="13" t="s">
        <v>1511</v>
      </c>
    </row>
    <row r="5" spans="1:141" s="4" customFormat="1" ht="16.149999999999999" customHeight="1">
      <c r="C5" s="9"/>
      <c r="D5" s="9"/>
      <c r="F5" s="9"/>
      <c r="G5" s="12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1294</v>
      </c>
      <c r="EC5" s="13" t="s">
        <v>1295</v>
      </c>
      <c r="ED5" s="13" t="s">
        <v>1296</v>
      </c>
      <c r="EE5" s="13" t="s">
        <v>1297</v>
      </c>
      <c r="EF5" s="13" t="s">
        <v>1251</v>
      </c>
      <c r="EG5" s="13" t="s">
        <v>1298</v>
      </c>
      <c r="EH5" s="13" t="s">
        <v>1299</v>
      </c>
      <c r="EI5" s="13" t="s">
        <v>1300</v>
      </c>
      <c r="EJ5" s="13" t="s">
        <v>1301</v>
      </c>
      <c r="EK5" s="13" t="s">
        <v>1511</v>
      </c>
    </row>
    <row r="6" spans="1:141" s="4" customFormat="1" ht="16.149999999999999" customHeight="1">
      <c r="C6" s="9"/>
      <c r="D6" s="9"/>
      <c r="E6" s="9"/>
      <c r="F6" s="9"/>
      <c r="G6" s="12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1302</v>
      </c>
      <c r="EC6" s="13" t="s">
        <v>1303</v>
      </c>
      <c r="ED6" s="13" t="s">
        <v>1304</v>
      </c>
      <c r="EE6" s="13" t="s">
        <v>1305</v>
      </c>
      <c r="EF6" s="13" t="s">
        <v>1251</v>
      </c>
      <c r="EG6" s="13" t="s">
        <v>1306</v>
      </c>
      <c r="EH6" s="13" t="s">
        <v>1307</v>
      </c>
      <c r="EI6" s="13" t="s">
        <v>1308</v>
      </c>
      <c r="EJ6" s="13" t="s">
        <v>1309</v>
      </c>
      <c r="EK6" s="13" t="s">
        <v>1511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1310</v>
      </c>
      <c r="EC7" s="13" t="s">
        <v>1311</v>
      </c>
      <c r="ED7" s="13" t="s">
        <v>1312</v>
      </c>
      <c r="EE7" s="13" t="s">
        <v>1313</v>
      </c>
      <c r="EF7" s="13" t="s">
        <v>1251</v>
      </c>
      <c r="EG7" s="13" t="s">
        <v>1314</v>
      </c>
      <c r="EH7" s="13" t="s">
        <v>1315</v>
      </c>
      <c r="EI7" s="13" t="s">
        <v>1316</v>
      </c>
      <c r="EJ7" s="13" t="s">
        <v>1317</v>
      </c>
      <c r="EK7" s="13" t="s">
        <v>1511</v>
      </c>
    </row>
    <row r="8" spans="1:141" s="4" customFormat="1" ht="16.149999999999999" customHeight="1">
      <c r="A8" s="5"/>
      <c r="B8" s="8" t="s">
        <v>729</v>
      </c>
      <c r="C8" s="5"/>
      <c r="D8" s="5"/>
      <c r="E8" s="71" t="s">
        <v>1237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1318</v>
      </c>
      <c r="EC8" s="13" t="s">
        <v>1319</v>
      </c>
      <c r="ED8" s="13" t="s">
        <v>1320</v>
      </c>
      <c r="EE8" s="13" t="s">
        <v>1321</v>
      </c>
      <c r="EF8" s="13" t="s">
        <v>1251</v>
      </c>
      <c r="EG8" s="13" t="s">
        <v>1310</v>
      </c>
      <c r="EH8" s="13" t="s">
        <v>1322</v>
      </c>
      <c r="EI8" s="13" t="s">
        <v>1311</v>
      </c>
      <c r="EJ8" s="13" t="s">
        <v>1313</v>
      </c>
      <c r="EK8" s="13" t="s">
        <v>1511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1323</v>
      </c>
      <c r="EC9" s="13" t="s">
        <v>1324</v>
      </c>
      <c r="ED9" s="13" t="s">
        <v>1325</v>
      </c>
      <c r="EE9" s="13" t="s">
        <v>1326</v>
      </c>
      <c r="EF9" s="13" t="s">
        <v>1251</v>
      </c>
      <c r="EG9" s="13" t="s">
        <v>1327</v>
      </c>
      <c r="EH9" s="13" t="s">
        <v>1328</v>
      </c>
      <c r="EI9" s="13" t="s">
        <v>1329</v>
      </c>
      <c r="EJ9" s="13" t="s">
        <v>1330</v>
      </c>
      <c r="EK9" s="13" t="s">
        <v>1511</v>
      </c>
    </row>
    <row r="10" spans="1:141" s="4" customFormat="1" ht="16.149999999999999" customHeight="1">
      <c r="B10" s="16"/>
      <c r="C10" s="16"/>
      <c r="G10" s="12"/>
      <c r="H10" s="12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1331</v>
      </c>
      <c r="EC10" s="13" t="s">
        <v>1332</v>
      </c>
      <c r="ED10" s="13" t="s">
        <v>1333</v>
      </c>
      <c r="EE10" s="13" t="s">
        <v>1334</v>
      </c>
      <c r="EF10" s="13" t="s">
        <v>1251</v>
      </c>
      <c r="EG10" s="13" t="s">
        <v>1335</v>
      </c>
      <c r="EH10" s="13" t="s">
        <v>1336</v>
      </c>
      <c r="EI10" s="13" t="s">
        <v>1337</v>
      </c>
      <c r="EJ10" s="13" t="s">
        <v>1338</v>
      </c>
      <c r="EK10" s="13" t="s">
        <v>1511</v>
      </c>
    </row>
    <row r="11" spans="1:141" s="62" customFormat="1" ht="13.9" customHeight="1">
      <c r="A11" s="63"/>
      <c r="B11" s="63"/>
      <c r="C11" s="63"/>
      <c r="D11" s="64"/>
      <c r="E11" s="64"/>
      <c r="F11" s="64"/>
      <c r="G11" s="19" t="s">
        <v>1183</v>
      </c>
      <c r="H11" s="19" t="s">
        <v>1183</v>
      </c>
      <c r="I11" s="19" t="s">
        <v>1183</v>
      </c>
      <c r="J11" s="19" t="s">
        <v>1183</v>
      </c>
      <c r="K11" s="19" t="s">
        <v>1183</v>
      </c>
      <c r="L11" s="19" t="s">
        <v>1183</v>
      </c>
      <c r="M11" s="19" t="s">
        <v>1183</v>
      </c>
      <c r="N11" s="19" t="s">
        <v>1183</v>
      </c>
      <c r="O11" s="19" t="s">
        <v>1183</v>
      </c>
      <c r="P11" s="19" t="s">
        <v>1339</v>
      </c>
      <c r="Q11" s="19" t="s">
        <v>1183</v>
      </c>
      <c r="R11" s="19" t="s">
        <v>1185</v>
      </c>
      <c r="S11" s="24"/>
      <c r="T11" s="24"/>
      <c r="U11" s="24"/>
      <c r="V11" s="24"/>
      <c r="W11" s="24"/>
      <c r="X11" s="24"/>
      <c r="Y11" s="24"/>
      <c r="Z11" s="24"/>
      <c r="AA11" s="80"/>
      <c r="AB11" s="80"/>
      <c r="AC11" s="80"/>
      <c r="AD11" s="80"/>
      <c r="AE11" s="80"/>
      <c r="AF11" s="81"/>
      <c r="AG11" s="81"/>
      <c r="AH11" s="81"/>
      <c r="AI11" s="81"/>
      <c r="AJ11" s="81"/>
      <c r="AK11" s="81"/>
      <c r="EB11" s="13" t="s">
        <v>1340</v>
      </c>
      <c r="EC11" s="13" t="s">
        <v>1341</v>
      </c>
      <c r="ED11" s="13" t="s">
        <v>1342</v>
      </c>
      <c r="EE11" s="13" t="s">
        <v>1343</v>
      </c>
      <c r="EF11" s="13" t="s">
        <v>1251</v>
      </c>
      <c r="EG11" s="13" t="s">
        <v>1344</v>
      </c>
      <c r="EH11" s="13" t="s">
        <v>1345</v>
      </c>
      <c r="EI11" s="13" t="s">
        <v>1346</v>
      </c>
      <c r="EJ11" s="13" t="s">
        <v>1347</v>
      </c>
      <c r="EK11" s="13" t="s">
        <v>1511</v>
      </c>
    </row>
    <row r="12" spans="1:141" s="62" customFormat="1" ht="13.9" customHeight="1">
      <c r="A12" s="19" t="s">
        <v>1239</v>
      </c>
      <c r="B12" s="19" t="s">
        <v>25</v>
      </c>
      <c r="C12" s="19" t="s">
        <v>24</v>
      </c>
      <c r="D12" s="63"/>
      <c r="E12" s="19" t="s">
        <v>1186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>
        <v>7</v>
      </c>
      <c r="N12" s="19">
        <v>8</v>
      </c>
      <c r="O12" s="19">
        <v>9</v>
      </c>
      <c r="P12" s="19" t="s">
        <v>1189</v>
      </c>
      <c r="Q12" s="19" t="s">
        <v>1187</v>
      </c>
      <c r="R12" s="19" t="s">
        <v>1190</v>
      </c>
      <c r="S12" s="24"/>
      <c r="T12" s="24"/>
      <c r="U12" s="24"/>
      <c r="V12" s="24"/>
      <c r="W12" s="24"/>
      <c r="X12" s="24"/>
      <c r="Y12" s="24"/>
      <c r="Z12" s="24"/>
      <c r="AA12" s="80"/>
      <c r="AB12" s="80"/>
      <c r="AC12" s="80"/>
      <c r="AD12" s="80"/>
      <c r="AE12" s="80"/>
      <c r="AF12" s="81"/>
      <c r="AG12" s="81"/>
      <c r="AH12" s="81"/>
      <c r="AI12" s="81"/>
      <c r="AJ12" s="81"/>
      <c r="AK12" s="81"/>
      <c r="EB12" s="13" t="s">
        <v>1348</v>
      </c>
      <c r="EC12" s="13" t="s">
        <v>1349</v>
      </c>
      <c r="ED12" s="13" t="s">
        <v>1350</v>
      </c>
      <c r="EE12" s="13" t="s">
        <v>1351</v>
      </c>
      <c r="EF12" s="13" t="s">
        <v>1251</v>
      </c>
      <c r="EG12" s="13" t="s">
        <v>1352</v>
      </c>
      <c r="EH12" s="13" t="s">
        <v>1353</v>
      </c>
      <c r="EI12" s="13" t="s">
        <v>1354</v>
      </c>
      <c r="EJ12" s="13" t="s">
        <v>1355</v>
      </c>
      <c r="EK12" s="13" t="s">
        <v>1511</v>
      </c>
    </row>
    <row r="13" spans="1:141" s="1" customFormat="1" ht="13.9" customHeight="1">
      <c r="A13" s="24">
        <v>1</v>
      </c>
      <c r="B13" s="1" t="s">
        <v>1051</v>
      </c>
      <c r="C13" s="22" t="s">
        <v>1050</v>
      </c>
      <c r="E13" s="1" t="s">
        <v>1546</v>
      </c>
      <c r="F13" s="1" t="s">
        <v>8</v>
      </c>
      <c r="G13" s="50">
        <v>209</v>
      </c>
      <c r="H13" s="50">
        <v>247</v>
      </c>
      <c r="I13" s="50">
        <v>192</v>
      </c>
      <c r="J13" s="50">
        <v>230</v>
      </c>
      <c r="K13" s="50">
        <v>212</v>
      </c>
      <c r="L13" s="50">
        <v>192</v>
      </c>
      <c r="M13" s="50">
        <v>202</v>
      </c>
      <c r="N13" s="50">
        <v>175</v>
      </c>
      <c r="O13" s="50">
        <v>192</v>
      </c>
      <c r="P13" s="30">
        <f t="shared" ref="P13:P76" si="0">SUM(G13:O13)</f>
        <v>1851</v>
      </c>
      <c r="Q13" s="30">
        <f t="shared" ref="Q13:Q76" si="1">COUNTIF(G13:O13, "&gt;0" )</f>
        <v>9</v>
      </c>
      <c r="R13" s="30">
        <f t="shared" ref="R13:R76" si="2">IF(Q13=0,0,P13/Q13)</f>
        <v>205.66666666666666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1356</v>
      </c>
      <c r="EC13" s="13" t="s">
        <v>1357</v>
      </c>
      <c r="ED13" s="13" t="s">
        <v>1358</v>
      </c>
      <c r="EE13" s="13" t="s">
        <v>1359</v>
      </c>
      <c r="EF13" s="13" t="s">
        <v>1251</v>
      </c>
      <c r="EG13" s="13" t="s">
        <v>1360</v>
      </c>
      <c r="EH13" s="13" t="s">
        <v>1361</v>
      </c>
      <c r="EI13" s="13" t="s">
        <v>1362</v>
      </c>
      <c r="EJ13" s="13" t="s">
        <v>1363</v>
      </c>
      <c r="EK13" s="13" t="s">
        <v>1511</v>
      </c>
    </row>
    <row r="14" spans="1:141" s="1" customFormat="1" ht="13.9" customHeight="1">
      <c r="A14" s="24">
        <v>2</v>
      </c>
      <c r="B14" s="1" t="s">
        <v>1065</v>
      </c>
      <c r="C14" s="22" t="s">
        <v>1064</v>
      </c>
      <c r="E14" s="1" t="s">
        <v>1547</v>
      </c>
      <c r="F14" s="1" t="s">
        <v>8</v>
      </c>
      <c r="G14" s="50">
        <v>181</v>
      </c>
      <c r="H14" s="50">
        <v>209</v>
      </c>
      <c r="I14" s="50">
        <v>205</v>
      </c>
      <c r="J14" s="50">
        <v>177</v>
      </c>
      <c r="K14" s="50">
        <v>150</v>
      </c>
      <c r="L14" s="50">
        <v>189</v>
      </c>
      <c r="M14" s="50">
        <v>170</v>
      </c>
      <c r="N14" s="50">
        <v>263</v>
      </c>
      <c r="O14" s="50">
        <v>216</v>
      </c>
      <c r="P14" s="30">
        <f t="shared" si="0"/>
        <v>1760</v>
      </c>
      <c r="Q14" s="30">
        <f t="shared" si="1"/>
        <v>9</v>
      </c>
      <c r="R14" s="30">
        <f t="shared" si="2"/>
        <v>195.55555555555554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1364</v>
      </c>
      <c r="EC14" s="13" t="s">
        <v>1365</v>
      </c>
      <c r="ED14" s="13" t="s">
        <v>1366</v>
      </c>
      <c r="EE14" s="13" t="s">
        <v>1367</v>
      </c>
      <c r="EF14" s="13" t="s">
        <v>1251</v>
      </c>
      <c r="EG14" s="13" t="s">
        <v>1368</v>
      </c>
      <c r="EH14" s="13" t="s">
        <v>1369</v>
      </c>
      <c r="EI14" s="13" t="s">
        <v>1370</v>
      </c>
      <c r="EJ14" s="13" t="s">
        <v>1371</v>
      </c>
      <c r="EK14" s="13" t="s">
        <v>1511</v>
      </c>
    </row>
    <row r="15" spans="1:141" s="1" customFormat="1" ht="13.9" customHeight="1">
      <c r="A15" s="24">
        <v>3</v>
      </c>
      <c r="B15" s="1" t="s">
        <v>937</v>
      </c>
      <c r="C15" s="22" t="s">
        <v>936</v>
      </c>
      <c r="E15" s="1" t="s">
        <v>1543</v>
      </c>
      <c r="F15" s="1" t="s">
        <v>8</v>
      </c>
      <c r="G15" s="50">
        <v>192</v>
      </c>
      <c r="H15" s="50">
        <v>193</v>
      </c>
      <c r="I15" s="50">
        <v>218</v>
      </c>
      <c r="J15" s="50">
        <v>223</v>
      </c>
      <c r="K15" s="50">
        <v>177</v>
      </c>
      <c r="L15" s="50">
        <v>184</v>
      </c>
      <c r="M15" s="50">
        <v>200</v>
      </c>
      <c r="N15" s="50">
        <v>176</v>
      </c>
      <c r="O15" s="50">
        <v>188</v>
      </c>
      <c r="P15" s="30">
        <f t="shared" si="0"/>
        <v>1751</v>
      </c>
      <c r="Q15" s="30">
        <f t="shared" si="1"/>
        <v>9</v>
      </c>
      <c r="R15" s="30">
        <f t="shared" si="2"/>
        <v>194.55555555555554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1372</v>
      </c>
      <c r="EC15" s="13" t="s">
        <v>1373</v>
      </c>
      <c r="ED15" s="13" t="s">
        <v>1374</v>
      </c>
      <c r="EE15" s="13" t="s">
        <v>1375</v>
      </c>
      <c r="EF15" s="13" t="s">
        <v>1251</v>
      </c>
      <c r="EG15" s="13" t="s">
        <v>1376</v>
      </c>
      <c r="EH15" s="13" t="s">
        <v>1377</v>
      </c>
      <c r="EI15" s="13" t="s">
        <v>1378</v>
      </c>
      <c r="EJ15" s="13" t="s">
        <v>1379</v>
      </c>
      <c r="EK15" s="13" t="s">
        <v>1511</v>
      </c>
    </row>
    <row r="16" spans="1:141" s="1" customFormat="1" ht="13.9" customHeight="1">
      <c r="A16" s="24">
        <v>4</v>
      </c>
      <c r="B16" s="1" t="s">
        <v>1045</v>
      </c>
      <c r="C16" s="22" t="s">
        <v>1044</v>
      </c>
      <c r="E16" s="1" t="s">
        <v>1546</v>
      </c>
      <c r="F16" s="1" t="s">
        <v>8</v>
      </c>
      <c r="G16" s="50">
        <v>215</v>
      </c>
      <c r="H16" s="50">
        <v>171</v>
      </c>
      <c r="I16" s="50">
        <v>210</v>
      </c>
      <c r="J16" s="50">
        <v>198</v>
      </c>
      <c r="K16" s="50">
        <v>170</v>
      </c>
      <c r="L16" s="50">
        <v>190</v>
      </c>
      <c r="M16" s="50">
        <v>180</v>
      </c>
      <c r="N16" s="50">
        <v>201</v>
      </c>
      <c r="O16" s="50">
        <v>191</v>
      </c>
      <c r="P16" s="30">
        <f t="shared" si="0"/>
        <v>1726</v>
      </c>
      <c r="Q16" s="30">
        <f t="shared" si="1"/>
        <v>9</v>
      </c>
      <c r="R16" s="30">
        <f t="shared" si="2"/>
        <v>191.77777777777777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1380</v>
      </c>
      <c r="EC16" s="13" t="s">
        <v>1381</v>
      </c>
      <c r="ED16" s="13" t="s">
        <v>1382</v>
      </c>
      <c r="EE16" s="13" t="s">
        <v>1383</v>
      </c>
      <c r="EF16" s="13" t="s">
        <v>1251</v>
      </c>
      <c r="EG16" s="13" t="s">
        <v>1384</v>
      </c>
      <c r="EH16" s="13" t="s">
        <v>1385</v>
      </c>
      <c r="EI16" s="13" t="s">
        <v>1386</v>
      </c>
      <c r="EJ16" s="13" t="s">
        <v>1387</v>
      </c>
      <c r="EK16" s="13" t="s">
        <v>1511</v>
      </c>
    </row>
    <row r="17" spans="1:141" s="1" customFormat="1" ht="13.9" customHeight="1">
      <c r="A17" s="24">
        <v>5</v>
      </c>
      <c r="B17" s="1" t="s">
        <v>1175</v>
      </c>
      <c r="C17" s="22" t="s">
        <v>1174</v>
      </c>
      <c r="E17" s="1" t="s">
        <v>1552</v>
      </c>
      <c r="F17" s="1" t="s">
        <v>8</v>
      </c>
      <c r="G17" s="50">
        <v>180</v>
      </c>
      <c r="H17" s="50">
        <v>136</v>
      </c>
      <c r="I17" s="50">
        <v>227</v>
      </c>
      <c r="J17" s="50">
        <v>201</v>
      </c>
      <c r="K17" s="50">
        <v>209</v>
      </c>
      <c r="L17" s="50">
        <v>190</v>
      </c>
      <c r="M17" s="50">
        <v>182</v>
      </c>
      <c r="N17" s="50">
        <v>220</v>
      </c>
      <c r="O17" s="50">
        <v>177</v>
      </c>
      <c r="P17" s="30">
        <f t="shared" si="0"/>
        <v>1722</v>
      </c>
      <c r="Q17" s="30">
        <f t="shared" si="1"/>
        <v>9</v>
      </c>
      <c r="R17" s="30">
        <f t="shared" si="2"/>
        <v>191.33333333333334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1388</v>
      </c>
      <c r="EC17" s="13" t="s">
        <v>1389</v>
      </c>
      <c r="ED17" s="13" t="s">
        <v>1390</v>
      </c>
      <c r="EE17" s="13" t="s">
        <v>1391</v>
      </c>
      <c r="EF17" s="13" t="s">
        <v>1251</v>
      </c>
      <c r="EG17" s="13" t="s">
        <v>1392</v>
      </c>
      <c r="EH17" s="13" t="s">
        <v>1393</v>
      </c>
      <c r="EI17" s="13" t="s">
        <v>1394</v>
      </c>
      <c r="EJ17" s="13" t="s">
        <v>1395</v>
      </c>
      <c r="EK17" s="13" t="s">
        <v>1511</v>
      </c>
    </row>
    <row r="18" spans="1:141" s="1" customFormat="1" ht="13.9" customHeight="1">
      <c r="A18" s="24">
        <v>6</v>
      </c>
      <c r="B18" s="1" t="s">
        <v>1153</v>
      </c>
      <c r="C18" s="22" t="s">
        <v>1152</v>
      </c>
      <c r="E18" s="1" t="s">
        <v>1552</v>
      </c>
      <c r="F18" s="1" t="s">
        <v>8</v>
      </c>
      <c r="G18" s="50">
        <v>178</v>
      </c>
      <c r="H18" s="50">
        <v>155</v>
      </c>
      <c r="I18" s="50">
        <v>201</v>
      </c>
      <c r="J18" s="50">
        <v>160</v>
      </c>
      <c r="K18" s="50">
        <v>184</v>
      </c>
      <c r="L18" s="50">
        <v>180</v>
      </c>
      <c r="M18" s="50">
        <v>244</v>
      </c>
      <c r="N18" s="50">
        <v>188</v>
      </c>
      <c r="O18" s="50">
        <v>231</v>
      </c>
      <c r="P18" s="30">
        <f t="shared" si="0"/>
        <v>1721</v>
      </c>
      <c r="Q18" s="30">
        <f t="shared" si="1"/>
        <v>9</v>
      </c>
      <c r="R18" s="30">
        <f t="shared" si="2"/>
        <v>191.22222222222223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1396</v>
      </c>
      <c r="EC18" s="13" t="s">
        <v>1397</v>
      </c>
      <c r="ED18" s="13" t="s">
        <v>1398</v>
      </c>
      <c r="EE18" s="13" t="s">
        <v>1399</v>
      </c>
      <c r="EF18" s="13" t="s">
        <v>1251</v>
      </c>
      <c r="EG18" s="13" t="s">
        <v>1400</v>
      </c>
      <c r="EH18" s="13" t="s">
        <v>1401</v>
      </c>
      <c r="EI18" s="13" t="s">
        <v>1402</v>
      </c>
      <c r="EJ18" s="13" t="s">
        <v>1403</v>
      </c>
      <c r="EK18" s="13" t="s">
        <v>1511</v>
      </c>
    </row>
    <row r="19" spans="1:141" s="1" customFormat="1" ht="13.9" customHeight="1">
      <c r="A19" s="24">
        <v>7</v>
      </c>
      <c r="B19" s="1" t="s">
        <v>1171</v>
      </c>
      <c r="C19" s="22" t="s">
        <v>1170</v>
      </c>
      <c r="E19" s="1" t="s">
        <v>1552</v>
      </c>
      <c r="F19" s="1" t="s">
        <v>8</v>
      </c>
      <c r="G19" s="50">
        <v>181</v>
      </c>
      <c r="H19" s="50">
        <v>172</v>
      </c>
      <c r="I19" s="50">
        <v>211</v>
      </c>
      <c r="J19" s="50">
        <v>189</v>
      </c>
      <c r="K19" s="50">
        <v>187</v>
      </c>
      <c r="L19" s="50">
        <v>197</v>
      </c>
      <c r="M19" s="50">
        <v>214</v>
      </c>
      <c r="N19" s="50">
        <v>180</v>
      </c>
      <c r="O19" s="50">
        <v>186</v>
      </c>
      <c r="P19" s="30">
        <f t="shared" si="0"/>
        <v>1717</v>
      </c>
      <c r="Q19" s="30">
        <f t="shared" si="1"/>
        <v>9</v>
      </c>
      <c r="R19" s="30">
        <f t="shared" si="2"/>
        <v>190.77777777777777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1258</v>
      </c>
      <c r="EC19" s="13" t="s">
        <v>1259</v>
      </c>
      <c r="ED19" s="13" t="s">
        <v>1260</v>
      </c>
      <c r="EE19" s="13" t="s">
        <v>1261</v>
      </c>
      <c r="EF19" s="13" t="s">
        <v>1255</v>
      </c>
      <c r="EG19" s="13" t="s">
        <v>1408</v>
      </c>
      <c r="EH19" s="13" t="s">
        <v>1409</v>
      </c>
      <c r="EI19" s="13" t="s">
        <v>1410</v>
      </c>
      <c r="EJ19" s="13" t="s">
        <v>1411</v>
      </c>
      <c r="EK19" s="13" t="s">
        <v>1511</v>
      </c>
    </row>
    <row r="20" spans="1:141" s="1" customFormat="1" ht="13.9" customHeight="1">
      <c r="A20" s="24">
        <v>8</v>
      </c>
      <c r="B20" s="1" t="s">
        <v>1073</v>
      </c>
      <c r="C20" s="22" t="s">
        <v>1072</v>
      </c>
      <c r="E20" s="1" t="s">
        <v>1564</v>
      </c>
      <c r="F20" s="1" t="s">
        <v>8</v>
      </c>
      <c r="G20" s="50">
        <v>159</v>
      </c>
      <c r="H20" s="50">
        <v>195</v>
      </c>
      <c r="I20" s="50">
        <v>184</v>
      </c>
      <c r="J20" s="50">
        <v>191</v>
      </c>
      <c r="K20" s="50">
        <v>184</v>
      </c>
      <c r="L20" s="50">
        <v>245</v>
      </c>
      <c r="M20" s="50">
        <v>195</v>
      </c>
      <c r="N20" s="50">
        <v>165</v>
      </c>
      <c r="O20" s="50">
        <v>198</v>
      </c>
      <c r="P20" s="30">
        <f t="shared" si="0"/>
        <v>1716</v>
      </c>
      <c r="Q20" s="30">
        <f t="shared" si="1"/>
        <v>9</v>
      </c>
      <c r="R20" s="30">
        <f t="shared" si="2"/>
        <v>190.66666666666666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1268</v>
      </c>
      <c r="EC20" s="13" t="s">
        <v>1269</v>
      </c>
      <c r="ED20" s="13" t="s">
        <v>1270</v>
      </c>
      <c r="EE20" s="13" t="s">
        <v>1271</v>
      </c>
      <c r="EF20" s="13" t="s">
        <v>1255</v>
      </c>
      <c r="EG20" s="13" t="s">
        <v>1416</v>
      </c>
      <c r="EH20" s="13" t="s">
        <v>1417</v>
      </c>
      <c r="EI20" s="13" t="s">
        <v>1418</v>
      </c>
      <c r="EJ20" s="13" t="s">
        <v>1419</v>
      </c>
      <c r="EK20" s="13" t="s">
        <v>1511</v>
      </c>
    </row>
    <row r="21" spans="1:141" s="1" customFormat="1" ht="13.9" customHeight="1">
      <c r="A21" s="24">
        <v>9</v>
      </c>
      <c r="B21" s="1" t="s">
        <v>1101</v>
      </c>
      <c r="C21" s="22" t="s">
        <v>1100</v>
      </c>
      <c r="E21" s="1" t="s">
        <v>1548</v>
      </c>
      <c r="F21" s="1" t="s">
        <v>8</v>
      </c>
      <c r="G21" s="50">
        <v>225</v>
      </c>
      <c r="H21" s="50">
        <v>219</v>
      </c>
      <c r="I21" s="50">
        <v>202</v>
      </c>
      <c r="J21" s="50">
        <v>180</v>
      </c>
      <c r="K21" s="50">
        <v>174</v>
      </c>
      <c r="L21" s="50">
        <v>187</v>
      </c>
      <c r="M21" s="50">
        <v>135</v>
      </c>
      <c r="N21" s="50">
        <v>195</v>
      </c>
      <c r="O21" s="50">
        <v>169</v>
      </c>
      <c r="P21" s="30">
        <f t="shared" si="0"/>
        <v>1686</v>
      </c>
      <c r="Q21" s="30">
        <f t="shared" si="1"/>
        <v>9</v>
      </c>
      <c r="R21" s="30">
        <f t="shared" si="2"/>
        <v>187.33333333333334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1278</v>
      </c>
      <c r="EC21" s="13" t="s">
        <v>1279</v>
      </c>
      <c r="ED21" s="13" t="s">
        <v>1280</v>
      </c>
      <c r="EE21" s="13" t="s">
        <v>1281</v>
      </c>
      <c r="EF21" s="13" t="s">
        <v>1255</v>
      </c>
      <c r="EG21" s="13" t="s">
        <v>1396</v>
      </c>
      <c r="EH21" s="13" t="s">
        <v>1424</v>
      </c>
      <c r="EI21" s="13" t="s">
        <v>1397</v>
      </c>
      <c r="EJ21" s="13" t="s">
        <v>1399</v>
      </c>
      <c r="EK21" s="13" t="s">
        <v>1511</v>
      </c>
    </row>
    <row r="22" spans="1:141" s="1" customFormat="1" ht="13.9" customHeight="1">
      <c r="A22" s="24">
        <v>10</v>
      </c>
      <c r="B22" s="1" t="s">
        <v>1049</v>
      </c>
      <c r="C22" s="22" t="s">
        <v>1048</v>
      </c>
      <c r="E22" s="1" t="s">
        <v>1563</v>
      </c>
      <c r="F22" s="1" t="s">
        <v>8</v>
      </c>
      <c r="G22" s="50">
        <v>167</v>
      </c>
      <c r="H22" s="50">
        <v>216</v>
      </c>
      <c r="I22" s="50">
        <v>210</v>
      </c>
      <c r="J22" s="50">
        <v>173</v>
      </c>
      <c r="K22" s="50">
        <v>177</v>
      </c>
      <c r="L22" s="50">
        <v>191</v>
      </c>
      <c r="M22" s="50">
        <v>156</v>
      </c>
      <c r="N22" s="50">
        <v>175</v>
      </c>
      <c r="O22" s="50">
        <v>195</v>
      </c>
      <c r="P22" s="30">
        <f t="shared" si="0"/>
        <v>1660</v>
      </c>
      <c r="Q22" s="30">
        <f t="shared" si="1"/>
        <v>9</v>
      </c>
      <c r="R22" s="30">
        <f t="shared" si="2"/>
        <v>184.44444444444446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1286</v>
      </c>
      <c r="EC22" s="13" t="s">
        <v>1287</v>
      </c>
      <c r="ED22" s="13" t="s">
        <v>1288</v>
      </c>
      <c r="EE22" s="13" t="s">
        <v>1289</v>
      </c>
      <c r="EF22" s="13" t="s">
        <v>1255</v>
      </c>
      <c r="EG22" s="13" t="s">
        <v>1429</v>
      </c>
      <c r="EH22" s="13" t="s">
        <v>1430</v>
      </c>
      <c r="EI22" s="13" t="s">
        <v>1431</v>
      </c>
      <c r="EJ22" s="13" t="s">
        <v>1432</v>
      </c>
      <c r="EK22" s="13" t="s">
        <v>1511</v>
      </c>
    </row>
    <row r="23" spans="1:141" s="1" customFormat="1" ht="13.9" customHeight="1">
      <c r="A23" s="24">
        <v>11</v>
      </c>
      <c r="B23" s="1" t="s">
        <v>891</v>
      </c>
      <c r="C23" s="22" t="s">
        <v>890</v>
      </c>
      <c r="E23" s="1" t="s">
        <v>1541</v>
      </c>
      <c r="F23" s="1" t="s">
        <v>8</v>
      </c>
      <c r="G23" s="50">
        <v>187</v>
      </c>
      <c r="H23" s="50">
        <v>213</v>
      </c>
      <c r="I23" s="50">
        <v>198</v>
      </c>
      <c r="J23" s="50">
        <v>197</v>
      </c>
      <c r="K23" s="50">
        <v>184</v>
      </c>
      <c r="L23" s="50">
        <v>168</v>
      </c>
      <c r="M23" s="50">
        <v>161</v>
      </c>
      <c r="N23" s="50">
        <v>179</v>
      </c>
      <c r="O23" s="50">
        <v>164</v>
      </c>
      <c r="P23" s="30">
        <f t="shared" si="0"/>
        <v>1651</v>
      </c>
      <c r="Q23" s="30">
        <f t="shared" si="1"/>
        <v>9</v>
      </c>
      <c r="R23" s="30">
        <f t="shared" si="2"/>
        <v>183.44444444444446</v>
      </c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1294</v>
      </c>
      <c r="EC23" s="13" t="s">
        <v>1295</v>
      </c>
      <c r="ED23" s="13" t="s">
        <v>1296</v>
      </c>
      <c r="EE23" s="13" t="s">
        <v>1297</v>
      </c>
      <c r="EF23" s="13" t="s">
        <v>1255</v>
      </c>
      <c r="EG23" s="13" t="s">
        <v>1437</v>
      </c>
      <c r="EH23" s="13" t="s">
        <v>1438</v>
      </c>
      <c r="EI23" s="13" t="s">
        <v>1439</v>
      </c>
      <c r="EJ23" s="13" t="s">
        <v>1440</v>
      </c>
      <c r="EK23" s="13" t="s">
        <v>1511</v>
      </c>
    </row>
    <row r="24" spans="1:141" s="1" customFormat="1" ht="13.9" customHeight="1">
      <c r="A24" s="24">
        <v>12</v>
      </c>
      <c r="B24" s="1" t="s">
        <v>739</v>
      </c>
      <c r="C24" s="22" t="s">
        <v>738</v>
      </c>
      <c r="E24" s="1" t="s">
        <v>1530</v>
      </c>
      <c r="F24" s="1" t="s">
        <v>8</v>
      </c>
      <c r="G24" s="50">
        <v>218</v>
      </c>
      <c r="H24" s="50">
        <v>168</v>
      </c>
      <c r="I24" s="50">
        <v>165</v>
      </c>
      <c r="J24" s="50">
        <v>153</v>
      </c>
      <c r="K24" s="50">
        <v>192</v>
      </c>
      <c r="L24" s="50">
        <v>164</v>
      </c>
      <c r="M24" s="50">
        <v>190</v>
      </c>
      <c r="N24" s="50">
        <v>213</v>
      </c>
      <c r="O24" s="50">
        <v>187</v>
      </c>
      <c r="P24" s="30">
        <f t="shared" si="0"/>
        <v>1650</v>
      </c>
      <c r="Q24" s="30">
        <f t="shared" si="1"/>
        <v>9</v>
      </c>
      <c r="R24" s="30">
        <f t="shared" si="2"/>
        <v>183.33333333333334</v>
      </c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1302</v>
      </c>
      <c r="EC24" s="13" t="s">
        <v>1303</v>
      </c>
      <c r="ED24" s="13" t="s">
        <v>1304</v>
      </c>
      <c r="EE24" s="13" t="s">
        <v>1305</v>
      </c>
      <c r="EF24" s="13" t="s">
        <v>1255</v>
      </c>
      <c r="EG24" s="13" t="s">
        <v>1445</v>
      </c>
      <c r="EH24" s="13" t="s">
        <v>1446</v>
      </c>
      <c r="EI24" s="13" t="s">
        <v>1447</v>
      </c>
      <c r="EJ24" s="13" t="s">
        <v>1448</v>
      </c>
      <c r="EK24" s="13" t="s">
        <v>1511</v>
      </c>
    </row>
    <row r="25" spans="1:141" s="1" customFormat="1" ht="13.9" customHeight="1">
      <c r="A25" s="24">
        <v>13</v>
      </c>
      <c r="B25" s="1" t="s">
        <v>785</v>
      </c>
      <c r="C25" s="22" t="s">
        <v>784</v>
      </c>
      <c r="E25" s="65" t="s">
        <v>1533</v>
      </c>
      <c r="F25" s="65" t="s">
        <v>8</v>
      </c>
      <c r="G25" s="24">
        <v>158</v>
      </c>
      <c r="H25" s="24">
        <v>160</v>
      </c>
      <c r="I25" s="24">
        <v>180</v>
      </c>
      <c r="J25" s="24">
        <v>191</v>
      </c>
      <c r="K25" s="24">
        <v>177</v>
      </c>
      <c r="L25" s="24">
        <v>199</v>
      </c>
      <c r="M25" s="24">
        <v>216</v>
      </c>
      <c r="N25" s="24">
        <v>168</v>
      </c>
      <c r="O25" s="24">
        <v>192</v>
      </c>
      <c r="P25" s="19">
        <f t="shared" si="0"/>
        <v>1641</v>
      </c>
      <c r="Q25" s="19">
        <f t="shared" si="1"/>
        <v>9</v>
      </c>
      <c r="R25" s="19">
        <f t="shared" si="2"/>
        <v>182.33333333333334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1310</v>
      </c>
      <c r="EC25" s="13" t="s">
        <v>1311</v>
      </c>
      <c r="ED25" s="13" t="s">
        <v>1312</v>
      </c>
      <c r="EE25" s="13" t="s">
        <v>1313</v>
      </c>
      <c r="EF25" s="13" t="s">
        <v>1255</v>
      </c>
      <c r="EG25" s="13" t="s">
        <v>1453</v>
      </c>
      <c r="EH25" s="13" t="s">
        <v>1454</v>
      </c>
      <c r="EI25" s="13" t="s">
        <v>1455</v>
      </c>
      <c r="EJ25" s="13" t="s">
        <v>1456</v>
      </c>
      <c r="EK25" s="13" t="s">
        <v>1511</v>
      </c>
    </row>
    <row r="26" spans="1:141" s="1" customFormat="1" ht="13.9" customHeight="1">
      <c r="A26" s="24">
        <v>14</v>
      </c>
      <c r="B26" s="1" t="s">
        <v>1099</v>
      </c>
      <c r="C26" s="22" t="s">
        <v>1098</v>
      </c>
      <c r="E26" s="1" t="s">
        <v>1548</v>
      </c>
      <c r="F26" s="1" t="s">
        <v>8</v>
      </c>
      <c r="G26" s="50">
        <v>180</v>
      </c>
      <c r="H26" s="50">
        <v>182</v>
      </c>
      <c r="I26" s="50">
        <v>176</v>
      </c>
      <c r="J26" s="50">
        <v>183</v>
      </c>
      <c r="K26" s="50">
        <v>142</v>
      </c>
      <c r="L26" s="50">
        <v>201</v>
      </c>
      <c r="M26" s="50">
        <v>182</v>
      </c>
      <c r="N26" s="50">
        <v>145</v>
      </c>
      <c r="O26" s="50">
        <v>234</v>
      </c>
      <c r="P26" s="30">
        <f t="shared" si="0"/>
        <v>1625</v>
      </c>
      <c r="Q26" s="30">
        <f t="shared" si="1"/>
        <v>9</v>
      </c>
      <c r="R26" s="30">
        <f t="shared" si="2"/>
        <v>180.55555555555554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1318</v>
      </c>
      <c r="EC26" s="13" t="s">
        <v>1319</v>
      </c>
      <c r="ED26" s="13" t="s">
        <v>1320</v>
      </c>
      <c r="EE26" s="13" t="s">
        <v>1321</v>
      </c>
      <c r="EF26" s="13" t="s">
        <v>1255</v>
      </c>
      <c r="EG26" s="13" t="s">
        <v>1457</v>
      </c>
      <c r="EH26" s="13" t="s">
        <v>1458</v>
      </c>
      <c r="EI26" s="13" t="s">
        <v>1459</v>
      </c>
      <c r="EJ26" s="13" t="s">
        <v>1460</v>
      </c>
      <c r="EK26" s="13" t="s">
        <v>1511</v>
      </c>
    </row>
    <row r="27" spans="1:141" s="1" customFormat="1" ht="13.9" customHeight="1">
      <c r="A27" s="24">
        <v>15</v>
      </c>
      <c r="B27" s="1" t="s">
        <v>757</v>
      </c>
      <c r="C27" s="22" t="s">
        <v>756</v>
      </c>
      <c r="E27" s="65" t="s">
        <v>1553</v>
      </c>
      <c r="F27" s="65" t="s">
        <v>8</v>
      </c>
      <c r="G27" s="24">
        <v>177</v>
      </c>
      <c r="H27" s="24">
        <v>180</v>
      </c>
      <c r="I27" s="24">
        <v>168</v>
      </c>
      <c r="J27" s="24">
        <v>212</v>
      </c>
      <c r="K27" s="24">
        <v>167</v>
      </c>
      <c r="L27" s="24">
        <v>199</v>
      </c>
      <c r="M27" s="24">
        <v>167</v>
      </c>
      <c r="N27" s="24">
        <v>168</v>
      </c>
      <c r="O27" s="24">
        <v>186</v>
      </c>
      <c r="P27" s="19">
        <f t="shared" si="0"/>
        <v>1624</v>
      </c>
      <c r="Q27" s="19">
        <f t="shared" si="1"/>
        <v>9</v>
      </c>
      <c r="R27" s="19">
        <f t="shared" si="2"/>
        <v>180.44444444444446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1323</v>
      </c>
      <c r="EC27" s="13" t="s">
        <v>1324</v>
      </c>
      <c r="ED27" s="13" t="s">
        <v>1325</v>
      </c>
      <c r="EE27" s="13" t="s">
        <v>1326</v>
      </c>
      <c r="EF27" s="13" t="s">
        <v>1255</v>
      </c>
      <c r="EG27" s="13" t="s">
        <v>1461</v>
      </c>
      <c r="EH27" s="13" t="s">
        <v>1462</v>
      </c>
      <c r="EI27" s="13" t="s">
        <v>1463</v>
      </c>
      <c r="EJ27" s="13" t="s">
        <v>1464</v>
      </c>
      <c r="EK27" s="13" t="s">
        <v>1511</v>
      </c>
    </row>
    <row r="28" spans="1:141" s="1" customFormat="1" ht="13.9" customHeight="1">
      <c r="A28" s="24">
        <v>16</v>
      </c>
      <c r="B28" s="1" t="s">
        <v>1095</v>
      </c>
      <c r="C28" s="22" t="s">
        <v>1094</v>
      </c>
      <c r="E28" s="1" t="s">
        <v>1548</v>
      </c>
      <c r="F28" s="1" t="s">
        <v>8</v>
      </c>
      <c r="G28" s="50">
        <v>209</v>
      </c>
      <c r="H28" s="50">
        <v>162</v>
      </c>
      <c r="I28" s="50">
        <v>178</v>
      </c>
      <c r="J28" s="50">
        <v>171</v>
      </c>
      <c r="K28" s="50">
        <v>172</v>
      </c>
      <c r="L28" s="50">
        <v>168</v>
      </c>
      <c r="M28" s="50">
        <v>177</v>
      </c>
      <c r="N28" s="50">
        <v>158</v>
      </c>
      <c r="O28" s="50">
        <v>222</v>
      </c>
      <c r="P28" s="30">
        <f t="shared" si="0"/>
        <v>1617</v>
      </c>
      <c r="Q28" s="30">
        <f t="shared" si="1"/>
        <v>9</v>
      </c>
      <c r="R28" s="30">
        <f t="shared" si="2"/>
        <v>179.66666666666666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1331</v>
      </c>
      <c r="EC28" s="13" t="s">
        <v>1332</v>
      </c>
      <c r="ED28" s="13" t="s">
        <v>1333</v>
      </c>
      <c r="EE28" s="13" t="s">
        <v>1334</v>
      </c>
      <c r="EF28" s="13" t="s">
        <v>1255</v>
      </c>
      <c r="EG28" s="13" t="s">
        <v>1465</v>
      </c>
      <c r="EH28" s="13" t="s">
        <v>1466</v>
      </c>
      <c r="EI28" s="13" t="s">
        <v>1467</v>
      </c>
      <c r="EJ28" s="13" t="s">
        <v>1468</v>
      </c>
      <c r="EK28" s="13" t="s">
        <v>1511</v>
      </c>
    </row>
    <row r="29" spans="1:141" s="1" customFormat="1" ht="13.9" customHeight="1">
      <c r="A29" s="24">
        <v>17</v>
      </c>
      <c r="B29" s="1" t="s">
        <v>1113</v>
      </c>
      <c r="C29" s="22" t="s">
        <v>1112</v>
      </c>
      <c r="E29" s="1" t="s">
        <v>1549</v>
      </c>
      <c r="F29" s="1" t="s">
        <v>8</v>
      </c>
      <c r="G29" s="50">
        <v>141</v>
      </c>
      <c r="H29" s="50">
        <v>184</v>
      </c>
      <c r="I29" s="50">
        <v>157</v>
      </c>
      <c r="J29" s="50">
        <v>190</v>
      </c>
      <c r="K29" s="50">
        <v>212</v>
      </c>
      <c r="L29" s="50">
        <v>200</v>
      </c>
      <c r="M29" s="50">
        <v>179</v>
      </c>
      <c r="N29" s="50">
        <v>179</v>
      </c>
      <c r="O29" s="50">
        <v>161</v>
      </c>
      <c r="P29" s="30">
        <f t="shared" si="0"/>
        <v>1603</v>
      </c>
      <c r="Q29" s="30">
        <f t="shared" si="1"/>
        <v>9</v>
      </c>
      <c r="R29" s="30">
        <f t="shared" si="2"/>
        <v>178.11111111111111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>
      <c r="A30" s="24">
        <v>18</v>
      </c>
      <c r="B30" s="1" t="s">
        <v>1055</v>
      </c>
      <c r="C30" s="22" t="s">
        <v>1054</v>
      </c>
      <c r="E30" s="1" t="s">
        <v>1563</v>
      </c>
      <c r="F30" s="1" t="s">
        <v>8</v>
      </c>
      <c r="G30" s="50">
        <v>180</v>
      </c>
      <c r="H30" s="50">
        <v>173</v>
      </c>
      <c r="I30" s="50">
        <v>177</v>
      </c>
      <c r="J30" s="50">
        <v>181</v>
      </c>
      <c r="K30" s="50">
        <v>162</v>
      </c>
      <c r="L30" s="50">
        <v>189</v>
      </c>
      <c r="M30" s="50">
        <v>171</v>
      </c>
      <c r="N30" s="50">
        <v>170</v>
      </c>
      <c r="O30" s="50">
        <v>200</v>
      </c>
      <c r="P30" s="30">
        <f t="shared" si="0"/>
        <v>1603</v>
      </c>
      <c r="Q30" s="30">
        <f t="shared" si="1"/>
        <v>9</v>
      </c>
      <c r="R30" s="30">
        <f t="shared" si="2"/>
        <v>178.11111111111111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>
      <c r="A31" s="24">
        <v>19</v>
      </c>
      <c r="B31" s="1" t="s">
        <v>1013</v>
      </c>
      <c r="C31" s="22" t="s">
        <v>1012</v>
      </c>
      <c r="E31" s="65" t="s">
        <v>1545</v>
      </c>
      <c r="F31" s="65" t="s">
        <v>8</v>
      </c>
      <c r="G31" s="24">
        <v>190</v>
      </c>
      <c r="H31" s="24">
        <v>187</v>
      </c>
      <c r="I31" s="24">
        <v>189</v>
      </c>
      <c r="J31" s="24">
        <v>173</v>
      </c>
      <c r="K31" s="24">
        <v>185</v>
      </c>
      <c r="L31" s="24">
        <v>128</v>
      </c>
      <c r="M31" s="24">
        <v>191</v>
      </c>
      <c r="N31" s="24">
        <v>201</v>
      </c>
      <c r="O31" s="24">
        <v>153</v>
      </c>
      <c r="P31" s="19">
        <f t="shared" si="0"/>
        <v>1597</v>
      </c>
      <c r="Q31" s="19">
        <f t="shared" si="1"/>
        <v>9</v>
      </c>
      <c r="R31" s="19">
        <f t="shared" si="2"/>
        <v>177.44444444444446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>
      <c r="A32" s="24">
        <v>20</v>
      </c>
      <c r="B32" s="1" t="s">
        <v>767</v>
      </c>
      <c r="C32" s="22" t="s">
        <v>766</v>
      </c>
      <c r="E32" s="1" t="s">
        <v>1567</v>
      </c>
      <c r="F32" s="1" t="s">
        <v>8</v>
      </c>
      <c r="G32" s="50">
        <v>146</v>
      </c>
      <c r="H32" s="50">
        <v>205</v>
      </c>
      <c r="I32" s="50">
        <v>184</v>
      </c>
      <c r="J32" s="50">
        <v>190</v>
      </c>
      <c r="K32" s="50">
        <v>190</v>
      </c>
      <c r="L32" s="50">
        <v>163</v>
      </c>
      <c r="M32" s="50">
        <v>160</v>
      </c>
      <c r="N32" s="50">
        <v>147</v>
      </c>
      <c r="O32" s="50">
        <v>207</v>
      </c>
      <c r="P32" s="30">
        <f t="shared" si="0"/>
        <v>1592</v>
      </c>
      <c r="Q32" s="30">
        <f t="shared" si="1"/>
        <v>9</v>
      </c>
      <c r="R32" s="30">
        <f t="shared" si="2"/>
        <v>176.88888888888889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>
        <v>21</v>
      </c>
      <c r="B33" s="1" t="s">
        <v>783</v>
      </c>
      <c r="C33" s="22" t="s">
        <v>782</v>
      </c>
      <c r="E33" s="65" t="s">
        <v>1567</v>
      </c>
      <c r="F33" s="65" t="s">
        <v>8</v>
      </c>
      <c r="G33" s="24">
        <v>184</v>
      </c>
      <c r="H33" s="24">
        <v>189</v>
      </c>
      <c r="I33" s="24">
        <v>204</v>
      </c>
      <c r="J33" s="24">
        <v>175</v>
      </c>
      <c r="K33" s="24">
        <v>173</v>
      </c>
      <c r="L33" s="24">
        <v>153</v>
      </c>
      <c r="M33" s="24">
        <v>190</v>
      </c>
      <c r="N33" s="24">
        <v>152</v>
      </c>
      <c r="O33" s="24">
        <v>172</v>
      </c>
      <c r="P33" s="19">
        <f t="shared" si="0"/>
        <v>1592</v>
      </c>
      <c r="Q33" s="19">
        <f t="shared" si="1"/>
        <v>9</v>
      </c>
      <c r="R33" s="19">
        <f t="shared" si="2"/>
        <v>176.88888888888889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817</v>
      </c>
      <c r="C34" s="22" t="s">
        <v>816</v>
      </c>
      <c r="E34" s="1" t="s">
        <v>1535</v>
      </c>
      <c r="F34" s="1" t="s">
        <v>8</v>
      </c>
      <c r="G34" s="50">
        <v>185</v>
      </c>
      <c r="H34" s="50">
        <v>183</v>
      </c>
      <c r="I34" s="50">
        <v>155</v>
      </c>
      <c r="J34" s="50">
        <v>178</v>
      </c>
      <c r="K34" s="50">
        <v>197</v>
      </c>
      <c r="L34" s="50">
        <v>147</v>
      </c>
      <c r="M34" s="50">
        <v>177</v>
      </c>
      <c r="N34" s="50">
        <v>171</v>
      </c>
      <c r="O34" s="50">
        <v>188</v>
      </c>
      <c r="P34" s="30">
        <f t="shared" si="0"/>
        <v>1581</v>
      </c>
      <c r="Q34" s="30">
        <f t="shared" si="1"/>
        <v>9</v>
      </c>
      <c r="R34" s="30">
        <f t="shared" si="2"/>
        <v>175.66666666666666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1161</v>
      </c>
      <c r="C35" s="22" t="s">
        <v>1160</v>
      </c>
      <c r="E35" s="1" t="s">
        <v>1552</v>
      </c>
      <c r="F35" s="1" t="s">
        <v>8</v>
      </c>
      <c r="G35" s="50">
        <v>168</v>
      </c>
      <c r="H35" s="50">
        <v>155</v>
      </c>
      <c r="I35" s="50">
        <v>164</v>
      </c>
      <c r="J35" s="50">
        <v>151</v>
      </c>
      <c r="K35" s="50">
        <v>167</v>
      </c>
      <c r="L35" s="50">
        <v>169</v>
      </c>
      <c r="M35" s="50">
        <v>235</v>
      </c>
      <c r="N35" s="50">
        <v>169</v>
      </c>
      <c r="O35" s="50">
        <v>200</v>
      </c>
      <c r="P35" s="30">
        <f t="shared" si="0"/>
        <v>1578</v>
      </c>
      <c r="Q35" s="30">
        <f t="shared" si="1"/>
        <v>9</v>
      </c>
      <c r="R35" s="30">
        <f t="shared" si="2"/>
        <v>175.33333333333334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1077</v>
      </c>
      <c r="C36" s="22" t="s">
        <v>1076</v>
      </c>
      <c r="E36" s="1" t="s">
        <v>1564</v>
      </c>
      <c r="F36" s="1" t="s">
        <v>8</v>
      </c>
      <c r="G36" s="50">
        <v>143</v>
      </c>
      <c r="H36" s="50">
        <v>208</v>
      </c>
      <c r="I36" s="50">
        <v>181</v>
      </c>
      <c r="J36" s="50">
        <v>198</v>
      </c>
      <c r="K36" s="50">
        <v>162</v>
      </c>
      <c r="L36" s="50">
        <v>178</v>
      </c>
      <c r="M36" s="50">
        <v>178</v>
      </c>
      <c r="N36" s="50">
        <v>149</v>
      </c>
      <c r="O36" s="50">
        <v>180</v>
      </c>
      <c r="P36" s="30">
        <f t="shared" si="0"/>
        <v>1577</v>
      </c>
      <c r="Q36" s="30">
        <f t="shared" si="1"/>
        <v>9</v>
      </c>
      <c r="R36" s="30">
        <f t="shared" si="2"/>
        <v>175.22222222222223</v>
      </c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1139</v>
      </c>
      <c r="C37" s="22" t="s">
        <v>1138</v>
      </c>
      <c r="E37" s="65" t="s">
        <v>1551</v>
      </c>
      <c r="F37" s="65" t="s">
        <v>8</v>
      </c>
      <c r="G37" s="24">
        <v>187</v>
      </c>
      <c r="H37" s="24">
        <v>203</v>
      </c>
      <c r="I37" s="24">
        <v>164</v>
      </c>
      <c r="J37" s="24">
        <v>190</v>
      </c>
      <c r="K37" s="24">
        <v>235</v>
      </c>
      <c r="L37" s="24">
        <v>142</v>
      </c>
      <c r="M37" s="24">
        <v>148</v>
      </c>
      <c r="N37" s="24">
        <v>158</v>
      </c>
      <c r="O37" s="24">
        <v>149</v>
      </c>
      <c r="P37" s="19">
        <f t="shared" si="0"/>
        <v>1576</v>
      </c>
      <c r="Q37" s="19">
        <f t="shared" si="1"/>
        <v>9</v>
      </c>
      <c r="R37" s="19">
        <f t="shared" si="2"/>
        <v>175.11111111111111</v>
      </c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1083</v>
      </c>
      <c r="C38" s="22" t="s">
        <v>1082</v>
      </c>
      <c r="E38" s="1" t="s">
        <v>1547</v>
      </c>
      <c r="F38" s="1" t="s">
        <v>8</v>
      </c>
      <c r="G38" s="50">
        <v>158</v>
      </c>
      <c r="H38" s="50">
        <v>0</v>
      </c>
      <c r="I38" s="50">
        <v>195</v>
      </c>
      <c r="J38" s="50">
        <v>193</v>
      </c>
      <c r="K38" s="50">
        <v>243</v>
      </c>
      <c r="L38" s="50">
        <v>206</v>
      </c>
      <c r="M38" s="50">
        <v>215</v>
      </c>
      <c r="N38" s="50">
        <v>174</v>
      </c>
      <c r="O38" s="50">
        <v>180</v>
      </c>
      <c r="P38" s="30">
        <f t="shared" si="0"/>
        <v>1564</v>
      </c>
      <c r="Q38" s="30">
        <f t="shared" si="1"/>
        <v>8</v>
      </c>
      <c r="R38" s="30">
        <f t="shared" si="2"/>
        <v>195.5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1053</v>
      </c>
      <c r="C39" s="22" t="s">
        <v>1052</v>
      </c>
      <c r="E39" s="1" t="s">
        <v>1563</v>
      </c>
      <c r="F39" s="1" t="s">
        <v>8</v>
      </c>
      <c r="G39" s="50">
        <v>164</v>
      </c>
      <c r="H39" s="50">
        <v>169</v>
      </c>
      <c r="I39" s="50">
        <v>164</v>
      </c>
      <c r="J39" s="50">
        <v>175</v>
      </c>
      <c r="K39" s="50">
        <v>177</v>
      </c>
      <c r="L39" s="50">
        <v>166</v>
      </c>
      <c r="M39" s="50">
        <v>155</v>
      </c>
      <c r="N39" s="50">
        <v>180</v>
      </c>
      <c r="O39" s="50">
        <v>179</v>
      </c>
      <c r="P39" s="30">
        <f t="shared" si="0"/>
        <v>1529</v>
      </c>
      <c r="Q39" s="30">
        <f t="shared" si="1"/>
        <v>9</v>
      </c>
      <c r="R39" s="30">
        <f t="shared" si="2"/>
        <v>169.88888888888889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1163</v>
      </c>
      <c r="C40" s="22" t="s">
        <v>1162</v>
      </c>
      <c r="E40" s="65" t="s">
        <v>1552</v>
      </c>
      <c r="F40" s="65" t="s">
        <v>8</v>
      </c>
      <c r="G40" s="24">
        <v>148</v>
      </c>
      <c r="H40" s="24">
        <v>132</v>
      </c>
      <c r="I40" s="24">
        <v>188</v>
      </c>
      <c r="J40" s="24">
        <v>157</v>
      </c>
      <c r="K40" s="24">
        <v>178</v>
      </c>
      <c r="L40" s="24">
        <v>191</v>
      </c>
      <c r="M40" s="24">
        <v>194</v>
      </c>
      <c r="N40" s="24">
        <v>170</v>
      </c>
      <c r="O40" s="24">
        <v>167</v>
      </c>
      <c r="P40" s="19">
        <f t="shared" si="0"/>
        <v>1525</v>
      </c>
      <c r="Q40" s="19">
        <f t="shared" si="1"/>
        <v>9</v>
      </c>
      <c r="R40" s="19">
        <f t="shared" si="2"/>
        <v>169.44444444444446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903</v>
      </c>
      <c r="C41" s="22" t="s">
        <v>902</v>
      </c>
      <c r="E41" s="1" t="s">
        <v>1541</v>
      </c>
      <c r="F41" s="1" t="s">
        <v>8</v>
      </c>
      <c r="G41" s="50">
        <v>174</v>
      </c>
      <c r="H41" s="50">
        <v>234</v>
      </c>
      <c r="I41" s="50">
        <v>168</v>
      </c>
      <c r="J41" s="50">
        <v>155</v>
      </c>
      <c r="K41" s="50">
        <v>186</v>
      </c>
      <c r="L41" s="50">
        <v>181</v>
      </c>
      <c r="M41" s="50">
        <v>147</v>
      </c>
      <c r="N41" s="50">
        <v>148</v>
      </c>
      <c r="O41" s="50">
        <v>131</v>
      </c>
      <c r="P41" s="30">
        <f t="shared" si="0"/>
        <v>1524</v>
      </c>
      <c r="Q41" s="30">
        <f t="shared" si="1"/>
        <v>9</v>
      </c>
      <c r="R41" s="30">
        <f t="shared" si="2"/>
        <v>169.33333333333334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747</v>
      </c>
      <c r="C42" s="22" t="s">
        <v>746</v>
      </c>
      <c r="E42" s="1" t="s">
        <v>1553</v>
      </c>
      <c r="F42" s="1" t="s">
        <v>8</v>
      </c>
      <c r="G42" s="50">
        <v>147</v>
      </c>
      <c r="H42" s="50">
        <v>147</v>
      </c>
      <c r="I42" s="50">
        <v>171</v>
      </c>
      <c r="J42" s="50">
        <v>210</v>
      </c>
      <c r="K42" s="50">
        <v>169</v>
      </c>
      <c r="L42" s="50">
        <v>155</v>
      </c>
      <c r="M42" s="50">
        <v>194</v>
      </c>
      <c r="N42" s="50">
        <v>172</v>
      </c>
      <c r="O42" s="50">
        <v>159</v>
      </c>
      <c r="P42" s="30">
        <f t="shared" si="0"/>
        <v>1524</v>
      </c>
      <c r="Q42" s="30">
        <f t="shared" si="1"/>
        <v>9</v>
      </c>
      <c r="R42" s="30">
        <f t="shared" si="2"/>
        <v>169.33333333333334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1063</v>
      </c>
      <c r="C43" s="22" t="s">
        <v>1062</v>
      </c>
      <c r="E43" s="1" t="s">
        <v>1564</v>
      </c>
      <c r="F43" s="1" t="s">
        <v>8</v>
      </c>
      <c r="G43" s="50">
        <v>152</v>
      </c>
      <c r="H43" s="50">
        <v>208</v>
      </c>
      <c r="I43" s="50">
        <v>185</v>
      </c>
      <c r="J43" s="50">
        <v>167</v>
      </c>
      <c r="K43" s="50">
        <v>148</v>
      </c>
      <c r="L43" s="50">
        <v>159</v>
      </c>
      <c r="M43" s="50">
        <v>182</v>
      </c>
      <c r="N43" s="50">
        <v>174</v>
      </c>
      <c r="O43" s="50">
        <v>148</v>
      </c>
      <c r="P43" s="30">
        <f t="shared" si="0"/>
        <v>1523</v>
      </c>
      <c r="Q43" s="30">
        <f t="shared" si="1"/>
        <v>9</v>
      </c>
      <c r="R43" s="30">
        <f t="shared" si="2"/>
        <v>169.22222222222223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1011</v>
      </c>
      <c r="C44" s="22" t="s">
        <v>1010</v>
      </c>
      <c r="E44" s="1" t="s">
        <v>1545</v>
      </c>
      <c r="F44" s="1" t="s">
        <v>8</v>
      </c>
      <c r="G44" s="50">
        <v>145</v>
      </c>
      <c r="H44" s="50">
        <v>212</v>
      </c>
      <c r="I44" s="50">
        <v>170</v>
      </c>
      <c r="J44" s="50">
        <v>182</v>
      </c>
      <c r="K44" s="50">
        <v>169</v>
      </c>
      <c r="L44" s="50">
        <v>161</v>
      </c>
      <c r="M44" s="50">
        <v>159</v>
      </c>
      <c r="N44" s="50">
        <v>159</v>
      </c>
      <c r="O44" s="50">
        <v>164</v>
      </c>
      <c r="P44" s="30">
        <f t="shared" si="0"/>
        <v>1521</v>
      </c>
      <c r="Q44" s="30">
        <f t="shared" si="1"/>
        <v>9</v>
      </c>
      <c r="R44" s="30">
        <f t="shared" si="2"/>
        <v>169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1133</v>
      </c>
      <c r="C45" s="22" t="s">
        <v>1132</v>
      </c>
      <c r="E45" s="1" t="s">
        <v>1549</v>
      </c>
      <c r="F45" s="1" t="s">
        <v>8</v>
      </c>
      <c r="G45" s="50">
        <v>173</v>
      </c>
      <c r="H45" s="50">
        <v>145</v>
      </c>
      <c r="I45" s="50">
        <v>145</v>
      </c>
      <c r="J45" s="50">
        <v>173</v>
      </c>
      <c r="K45" s="50">
        <v>170</v>
      </c>
      <c r="L45" s="50">
        <v>157</v>
      </c>
      <c r="M45" s="50">
        <v>175</v>
      </c>
      <c r="N45" s="50">
        <v>185</v>
      </c>
      <c r="O45" s="50">
        <v>198</v>
      </c>
      <c r="P45" s="30">
        <f t="shared" si="0"/>
        <v>1521</v>
      </c>
      <c r="Q45" s="30">
        <f t="shared" si="1"/>
        <v>9</v>
      </c>
      <c r="R45" s="30">
        <f t="shared" si="2"/>
        <v>169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1137</v>
      </c>
      <c r="C46" s="22" t="s">
        <v>1136</v>
      </c>
      <c r="E46" s="1" t="s">
        <v>1551</v>
      </c>
      <c r="F46" s="1" t="s">
        <v>8</v>
      </c>
      <c r="G46" s="50">
        <v>211</v>
      </c>
      <c r="H46" s="50">
        <v>185</v>
      </c>
      <c r="I46" s="50">
        <v>176</v>
      </c>
      <c r="J46" s="50">
        <v>166</v>
      </c>
      <c r="K46" s="50">
        <v>155</v>
      </c>
      <c r="L46" s="50">
        <v>171</v>
      </c>
      <c r="M46" s="50">
        <v>169</v>
      </c>
      <c r="N46" s="50">
        <v>145</v>
      </c>
      <c r="O46" s="50">
        <v>136</v>
      </c>
      <c r="P46" s="30">
        <f t="shared" si="0"/>
        <v>1514</v>
      </c>
      <c r="Q46" s="30">
        <f t="shared" si="1"/>
        <v>9</v>
      </c>
      <c r="R46" s="30">
        <f t="shared" si="2"/>
        <v>168.22222222222223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911</v>
      </c>
      <c r="C47" s="22" t="s">
        <v>910</v>
      </c>
      <c r="E47" s="1" t="s">
        <v>1541</v>
      </c>
      <c r="F47" s="1" t="s">
        <v>8</v>
      </c>
      <c r="G47" s="50">
        <v>181</v>
      </c>
      <c r="H47" s="50">
        <v>156</v>
      </c>
      <c r="I47" s="50">
        <v>154</v>
      </c>
      <c r="J47" s="50">
        <v>170</v>
      </c>
      <c r="K47" s="50">
        <v>176</v>
      </c>
      <c r="L47" s="50">
        <v>184</v>
      </c>
      <c r="M47" s="50">
        <v>160</v>
      </c>
      <c r="N47" s="50">
        <v>180</v>
      </c>
      <c r="O47" s="50">
        <v>150</v>
      </c>
      <c r="P47" s="30">
        <f t="shared" si="0"/>
        <v>1511</v>
      </c>
      <c r="Q47" s="30">
        <f t="shared" si="1"/>
        <v>9</v>
      </c>
      <c r="R47" s="30">
        <f t="shared" si="2"/>
        <v>167.88888888888889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929</v>
      </c>
      <c r="C48" s="22" t="s">
        <v>928</v>
      </c>
      <c r="E48" s="65" t="s">
        <v>1562</v>
      </c>
      <c r="F48" s="65" t="s">
        <v>8</v>
      </c>
      <c r="G48" s="24">
        <v>200</v>
      </c>
      <c r="H48" s="24">
        <v>179</v>
      </c>
      <c r="I48" s="24">
        <v>195</v>
      </c>
      <c r="J48" s="24">
        <v>183</v>
      </c>
      <c r="K48" s="24">
        <v>162</v>
      </c>
      <c r="L48" s="24">
        <v>192</v>
      </c>
      <c r="M48" s="24">
        <v>206</v>
      </c>
      <c r="N48" s="24">
        <v>0</v>
      </c>
      <c r="O48" s="24">
        <v>193</v>
      </c>
      <c r="P48" s="19">
        <f t="shared" si="0"/>
        <v>1510</v>
      </c>
      <c r="Q48" s="19">
        <f t="shared" si="1"/>
        <v>8</v>
      </c>
      <c r="R48" s="19">
        <f t="shared" si="2"/>
        <v>188.75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749</v>
      </c>
      <c r="C49" s="22" t="s">
        <v>748</v>
      </c>
      <c r="E49" s="1" t="s">
        <v>1530</v>
      </c>
      <c r="F49" s="1" t="s">
        <v>8</v>
      </c>
      <c r="G49" s="50">
        <v>0</v>
      </c>
      <c r="H49" s="50">
        <v>197</v>
      </c>
      <c r="I49" s="50">
        <v>204</v>
      </c>
      <c r="J49" s="50">
        <v>202</v>
      </c>
      <c r="K49" s="50">
        <v>173</v>
      </c>
      <c r="L49" s="50">
        <v>151</v>
      </c>
      <c r="M49" s="50">
        <v>179</v>
      </c>
      <c r="N49" s="50">
        <v>172</v>
      </c>
      <c r="O49" s="50">
        <v>222</v>
      </c>
      <c r="P49" s="30">
        <f t="shared" si="0"/>
        <v>1500</v>
      </c>
      <c r="Q49" s="30">
        <f t="shared" si="1"/>
        <v>8</v>
      </c>
      <c r="R49" s="30">
        <f t="shared" si="2"/>
        <v>187.5</v>
      </c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1067</v>
      </c>
      <c r="C50" s="22" t="s">
        <v>1066</v>
      </c>
      <c r="E50" s="1" t="s">
        <v>1547</v>
      </c>
      <c r="F50" s="1" t="s">
        <v>8</v>
      </c>
      <c r="G50" s="50">
        <v>0</v>
      </c>
      <c r="H50" s="50">
        <v>204</v>
      </c>
      <c r="I50" s="50">
        <v>213</v>
      </c>
      <c r="J50" s="50">
        <v>200</v>
      </c>
      <c r="K50" s="50">
        <v>143</v>
      </c>
      <c r="L50" s="50">
        <v>189</v>
      </c>
      <c r="M50" s="50">
        <v>161</v>
      </c>
      <c r="N50" s="50">
        <v>200</v>
      </c>
      <c r="O50" s="50">
        <v>185</v>
      </c>
      <c r="P50" s="30">
        <f t="shared" si="0"/>
        <v>1495</v>
      </c>
      <c r="Q50" s="30">
        <f t="shared" si="1"/>
        <v>8</v>
      </c>
      <c r="R50" s="30">
        <f t="shared" si="2"/>
        <v>186.875</v>
      </c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923</v>
      </c>
      <c r="C51" s="22" t="s">
        <v>922</v>
      </c>
      <c r="E51" s="1" t="s">
        <v>1561</v>
      </c>
      <c r="F51" s="1" t="s">
        <v>8</v>
      </c>
      <c r="G51" s="50">
        <v>159</v>
      </c>
      <c r="H51" s="50">
        <v>164</v>
      </c>
      <c r="I51" s="50">
        <v>162</v>
      </c>
      <c r="J51" s="50">
        <v>221</v>
      </c>
      <c r="K51" s="50">
        <v>153</v>
      </c>
      <c r="L51" s="50">
        <v>155</v>
      </c>
      <c r="M51" s="50">
        <v>146</v>
      </c>
      <c r="N51" s="50">
        <v>150</v>
      </c>
      <c r="O51" s="50">
        <v>181</v>
      </c>
      <c r="P51" s="30">
        <f t="shared" si="0"/>
        <v>1491</v>
      </c>
      <c r="Q51" s="30">
        <f t="shared" si="1"/>
        <v>9</v>
      </c>
      <c r="R51" s="30">
        <f t="shared" si="2"/>
        <v>165.66666666666666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865</v>
      </c>
      <c r="C52" s="22" t="s">
        <v>864</v>
      </c>
      <c r="E52" s="1" t="s">
        <v>1538</v>
      </c>
      <c r="F52" s="1" t="s">
        <v>8</v>
      </c>
      <c r="G52" s="50">
        <v>175</v>
      </c>
      <c r="H52" s="50">
        <v>204</v>
      </c>
      <c r="I52" s="50">
        <v>177</v>
      </c>
      <c r="J52" s="50">
        <v>182</v>
      </c>
      <c r="K52" s="50">
        <v>155</v>
      </c>
      <c r="L52" s="50">
        <v>147</v>
      </c>
      <c r="M52" s="50">
        <v>157</v>
      </c>
      <c r="N52" s="50">
        <v>135</v>
      </c>
      <c r="O52" s="50">
        <v>159</v>
      </c>
      <c r="P52" s="30">
        <f t="shared" si="0"/>
        <v>1491</v>
      </c>
      <c r="Q52" s="30">
        <f t="shared" si="1"/>
        <v>9</v>
      </c>
      <c r="R52" s="30">
        <f t="shared" si="2"/>
        <v>165.66666666666666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883</v>
      </c>
      <c r="C53" s="22" t="s">
        <v>882</v>
      </c>
      <c r="E53" s="1" t="s">
        <v>1540</v>
      </c>
      <c r="F53" s="1" t="s">
        <v>8</v>
      </c>
      <c r="G53" s="50">
        <v>164</v>
      </c>
      <c r="H53" s="50">
        <v>144</v>
      </c>
      <c r="I53" s="50">
        <v>161</v>
      </c>
      <c r="J53" s="50">
        <v>147</v>
      </c>
      <c r="K53" s="50">
        <v>188</v>
      </c>
      <c r="L53" s="50">
        <v>175</v>
      </c>
      <c r="M53" s="50">
        <v>161</v>
      </c>
      <c r="N53" s="50">
        <v>221</v>
      </c>
      <c r="O53" s="50">
        <v>125</v>
      </c>
      <c r="P53" s="30">
        <f t="shared" si="0"/>
        <v>1486</v>
      </c>
      <c r="Q53" s="30">
        <f t="shared" si="1"/>
        <v>9</v>
      </c>
      <c r="R53" s="30">
        <f t="shared" si="2"/>
        <v>165.11111111111111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1091</v>
      </c>
      <c r="C54" s="22" t="s">
        <v>1090</v>
      </c>
      <c r="E54" s="65" t="s">
        <v>1548</v>
      </c>
      <c r="F54" s="65" t="s">
        <v>8</v>
      </c>
      <c r="G54" s="24">
        <v>173</v>
      </c>
      <c r="H54" s="24">
        <v>191</v>
      </c>
      <c r="I54" s="24">
        <v>156</v>
      </c>
      <c r="J54" s="24">
        <v>156</v>
      </c>
      <c r="K54" s="24">
        <v>147</v>
      </c>
      <c r="L54" s="24">
        <v>166</v>
      </c>
      <c r="M54" s="24">
        <v>123</v>
      </c>
      <c r="N54" s="24">
        <v>163</v>
      </c>
      <c r="O54" s="24">
        <v>208</v>
      </c>
      <c r="P54" s="19">
        <f t="shared" si="0"/>
        <v>1483</v>
      </c>
      <c r="Q54" s="19">
        <f t="shared" si="1"/>
        <v>9</v>
      </c>
      <c r="R54" s="19">
        <f t="shared" si="2"/>
        <v>164.77777777777777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1159</v>
      </c>
      <c r="C55" s="22" t="s">
        <v>1158</v>
      </c>
      <c r="E55" s="1" t="s">
        <v>1566</v>
      </c>
      <c r="F55" s="1" t="s">
        <v>8</v>
      </c>
      <c r="G55" s="50">
        <v>137</v>
      </c>
      <c r="H55" s="50">
        <v>144</v>
      </c>
      <c r="I55" s="50">
        <v>169</v>
      </c>
      <c r="J55" s="50">
        <v>154</v>
      </c>
      <c r="K55" s="50">
        <v>211</v>
      </c>
      <c r="L55" s="50">
        <v>187</v>
      </c>
      <c r="M55" s="50">
        <v>144</v>
      </c>
      <c r="N55" s="50">
        <v>172</v>
      </c>
      <c r="O55" s="50">
        <v>163</v>
      </c>
      <c r="P55" s="30">
        <f t="shared" si="0"/>
        <v>1481</v>
      </c>
      <c r="Q55" s="30">
        <f t="shared" si="1"/>
        <v>9</v>
      </c>
      <c r="R55" s="30">
        <f t="shared" si="2"/>
        <v>164.55555555555554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1147</v>
      </c>
      <c r="C56" s="22" t="s">
        <v>1146</v>
      </c>
      <c r="E56" s="1" t="s">
        <v>1551</v>
      </c>
      <c r="F56" s="1" t="s">
        <v>8</v>
      </c>
      <c r="G56" s="50">
        <v>161</v>
      </c>
      <c r="H56" s="50">
        <v>183</v>
      </c>
      <c r="I56" s="50">
        <v>172</v>
      </c>
      <c r="J56" s="50">
        <v>208</v>
      </c>
      <c r="K56" s="50">
        <v>164</v>
      </c>
      <c r="L56" s="50">
        <v>117</v>
      </c>
      <c r="M56" s="50">
        <v>156</v>
      </c>
      <c r="N56" s="50">
        <v>149</v>
      </c>
      <c r="O56" s="50">
        <v>158</v>
      </c>
      <c r="P56" s="30">
        <f t="shared" si="0"/>
        <v>1468</v>
      </c>
      <c r="Q56" s="30">
        <f t="shared" si="1"/>
        <v>9</v>
      </c>
      <c r="R56" s="30">
        <f t="shared" si="2"/>
        <v>163.11111111111111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947</v>
      </c>
      <c r="C57" s="22" t="s">
        <v>946</v>
      </c>
      <c r="E57" s="1" t="s">
        <v>1543</v>
      </c>
      <c r="F57" s="1" t="s">
        <v>8</v>
      </c>
      <c r="G57" s="50">
        <v>167</v>
      </c>
      <c r="H57" s="50">
        <v>161</v>
      </c>
      <c r="I57" s="50">
        <v>0</v>
      </c>
      <c r="J57" s="50">
        <v>176</v>
      </c>
      <c r="K57" s="50">
        <v>202</v>
      </c>
      <c r="L57" s="50">
        <v>189</v>
      </c>
      <c r="M57" s="50">
        <v>156</v>
      </c>
      <c r="N57" s="50">
        <v>225</v>
      </c>
      <c r="O57" s="50">
        <v>191</v>
      </c>
      <c r="P57" s="30">
        <f t="shared" si="0"/>
        <v>1467</v>
      </c>
      <c r="Q57" s="30">
        <f t="shared" si="1"/>
        <v>8</v>
      </c>
      <c r="R57" s="30">
        <f t="shared" si="2"/>
        <v>183.375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781</v>
      </c>
      <c r="C58" s="22" t="s">
        <v>780</v>
      </c>
      <c r="E58" s="1" t="s">
        <v>1567</v>
      </c>
      <c r="F58" s="1" t="s">
        <v>8</v>
      </c>
      <c r="G58" s="50">
        <v>113</v>
      </c>
      <c r="H58" s="50">
        <v>177</v>
      </c>
      <c r="I58" s="50">
        <v>150</v>
      </c>
      <c r="J58" s="50">
        <v>180</v>
      </c>
      <c r="K58" s="50">
        <v>172</v>
      </c>
      <c r="L58" s="50">
        <v>193</v>
      </c>
      <c r="M58" s="50">
        <v>153</v>
      </c>
      <c r="N58" s="50">
        <v>142</v>
      </c>
      <c r="O58" s="50">
        <v>187</v>
      </c>
      <c r="P58" s="30">
        <f t="shared" si="0"/>
        <v>1467</v>
      </c>
      <c r="Q58" s="30">
        <f t="shared" si="1"/>
        <v>9</v>
      </c>
      <c r="R58" s="30">
        <f t="shared" si="2"/>
        <v>163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769</v>
      </c>
      <c r="C59" s="22" t="s">
        <v>768</v>
      </c>
      <c r="E59" s="1" t="s">
        <v>1567</v>
      </c>
      <c r="F59" s="1" t="s">
        <v>8</v>
      </c>
      <c r="G59" s="50">
        <v>171</v>
      </c>
      <c r="H59" s="50">
        <v>156</v>
      </c>
      <c r="I59" s="50">
        <v>201</v>
      </c>
      <c r="J59" s="50">
        <v>146</v>
      </c>
      <c r="K59" s="50">
        <v>122</v>
      </c>
      <c r="L59" s="50">
        <v>167</v>
      </c>
      <c r="M59" s="50">
        <v>156</v>
      </c>
      <c r="N59" s="50">
        <v>158</v>
      </c>
      <c r="O59" s="50">
        <v>179</v>
      </c>
      <c r="P59" s="30">
        <f t="shared" si="0"/>
        <v>1456</v>
      </c>
      <c r="Q59" s="30">
        <f t="shared" si="1"/>
        <v>9</v>
      </c>
      <c r="R59" s="30">
        <f t="shared" si="2"/>
        <v>161.77777777777777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927</v>
      </c>
      <c r="C60" s="22" t="s">
        <v>926</v>
      </c>
      <c r="E60" s="1" t="s">
        <v>1562</v>
      </c>
      <c r="F60" s="1" t="s">
        <v>8</v>
      </c>
      <c r="G60" s="50">
        <v>129</v>
      </c>
      <c r="H60" s="50">
        <v>162</v>
      </c>
      <c r="I60" s="50">
        <v>189</v>
      </c>
      <c r="J60" s="50">
        <v>174</v>
      </c>
      <c r="K60" s="50">
        <v>123</v>
      </c>
      <c r="L60" s="50">
        <v>179</v>
      </c>
      <c r="M60" s="50">
        <v>159</v>
      </c>
      <c r="N60" s="50">
        <v>172</v>
      </c>
      <c r="O60" s="50">
        <v>156</v>
      </c>
      <c r="P60" s="30">
        <f t="shared" si="0"/>
        <v>1443</v>
      </c>
      <c r="Q60" s="30">
        <f t="shared" si="1"/>
        <v>9</v>
      </c>
      <c r="R60" s="30">
        <f t="shared" si="2"/>
        <v>160.33333333333334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1528</v>
      </c>
      <c r="C61" s="22" t="s">
        <v>8</v>
      </c>
      <c r="E61" s="1" t="s">
        <v>1194</v>
      </c>
      <c r="F61" s="1" t="s">
        <v>8</v>
      </c>
      <c r="G61" s="50">
        <v>145</v>
      </c>
      <c r="H61" s="50">
        <v>202</v>
      </c>
      <c r="I61" s="50">
        <v>157</v>
      </c>
      <c r="J61" s="50">
        <v>169</v>
      </c>
      <c r="K61" s="50">
        <v>101</v>
      </c>
      <c r="L61" s="50">
        <v>158</v>
      </c>
      <c r="M61" s="50">
        <v>148</v>
      </c>
      <c r="N61" s="50">
        <v>201</v>
      </c>
      <c r="O61" s="50">
        <v>161</v>
      </c>
      <c r="P61" s="30">
        <f t="shared" si="0"/>
        <v>1442</v>
      </c>
      <c r="Q61" s="30">
        <f t="shared" si="1"/>
        <v>9</v>
      </c>
      <c r="R61" s="30">
        <f t="shared" si="2"/>
        <v>160.22222222222223</v>
      </c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1075</v>
      </c>
      <c r="C62" s="22" t="s">
        <v>1074</v>
      </c>
      <c r="E62" s="1" t="s">
        <v>1547</v>
      </c>
      <c r="F62" s="1" t="s">
        <v>8</v>
      </c>
      <c r="G62" s="50">
        <v>207</v>
      </c>
      <c r="H62" s="50">
        <v>165</v>
      </c>
      <c r="I62" s="50">
        <v>168</v>
      </c>
      <c r="J62" s="50">
        <v>180</v>
      </c>
      <c r="K62" s="50">
        <v>202</v>
      </c>
      <c r="L62" s="50">
        <v>159</v>
      </c>
      <c r="M62" s="50">
        <v>0</v>
      </c>
      <c r="N62" s="50">
        <v>157</v>
      </c>
      <c r="O62" s="50">
        <v>196</v>
      </c>
      <c r="P62" s="30">
        <f t="shared" si="0"/>
        <v>1434</v>
      </c>
      <c r="Q62" s="30">
        <f t="shared" si="1"/>
        <v>8</v>
      </c>
      <c r="R62" s="30">
        <f t="shared" si="2"/>
        <v>179.25</v>
      </c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861</v>
      </c>
      <c r="C63" s="22" t="s">
        <v>860</v>
      </c>
      <c r="E63" s="1" t="s">
        <v>1538</v>
      </c>
      <c r="F63" s="1" t="s">
        <v>8</v>
      </c>
      <c r="G63" s="50">
        <v>129</v>
      </c>
      <c r="H63" s="50">
        <v>134</v>
      </c>
      <c r="I63" s="50">
        <v>159</v>
      </c>
      <c r="J63" s="50">
        <v>148</v>
      </c>
      <c r="K63" s="50">
        <v>188</v>
      </c>
      <c r="L63" s="50">
        <v>179</v>
      </c>
      <c r="M63" s="50">
        <v>174</v>
      </c>
      <c r="N63" s="50">
        <v>151</v>
      </c>
      <c r="O63" s="50">
        <v>153</v>
      </c>
      <c r="P63" s="30">
        <f t="shared" si="0"/>
        <v>1415</v>
      </c>
      <c r="Q63" s="30">
        <f t="shared" si="1"/>
        <v>9</v>
      </c>
      <c r="R63" s="30">
        <f t="shared" si="2"/>
        <v>157.22222222222223</v>
      </c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1165</v>
      </c>
      <c r="C64" s="22" t="s">
        <v>1164</v>
      </c>
      <c r="E64" s="1" t="s">
        <v>1566</v>
      </c>
      <c r="F64" s="1" t="s">
        <v>8</v>
      </c>
      <c r="G64" s="50">
        <v>168</v>
      </c>
      <c r="H64" s="50">
        <v>148</v>
      </c>
      <c r="I64" s="50">
        <v>151</v>
      </c>
      <c r="J64" s="50">
        <v>150</v>
      </c>
      <c r="K64" s="50">
        <v>180</v>
      </c>
      <c r="L64" s="50">
        <v>156</v>
      </c>
      <c r="M64" s="50">
        <v>132</v>
      </c>
      <c r="N64" s="50">
        <v>168</v>
      </c>
      <c r="O64" s="50">
        <v>156</v>
      </c>
      <c r="P64" s="30">
        <f t="shared" si="0"/>
        <v>1409</v>
      </c>
      <c r="Q64" s="30">
        <f t="shared" si="1"/>
        <v>9</v>
      </c>
      <c r="R64" s="30">
        <f t="shared" si="2"/>
        <v>156.55555555555554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823</v>
      </c>
      <c r="C65" s="22" t="s">
        <v>822</v>
      </c>
      <c r="E65" s="1" t="s">
        <v>1535</v>
      </c>
      <c r="F65" s="1" t="s">
        <v>8</v>
      </c>
      <c r="G65" s="50">
        <v>163</v>
      </c>
      <c r="H65" s="50">
        <v>148</v>
      </c>
      <c r="I65" s="50">
        <v>167</v>
      </c>
      <c r="J65" s="50">
        <v>172</v>
      </c>
      <c r="K65" s="50">
        <v>159</v>
      </c>
      <c r="L65" s="50">
        <v>147</v>
      </c>
      <c r="M65" s="50">
        <v>156</v>
      </c>
      <c r="N65" s="50">
        <v>160</v>
      </c>
      <c r="O65" s="50">
        <v>135</v>
      </c>
      <c r="P65" s="30">
        <f t="shared" si="0"/>
        <v>1407</v>
      </c>
      <c r="Q65" s="30">
        <f t="shared" si="1"/>
        <v>9</v>
      </c>
      <c r="R65" s="30">
        <f t="shared" si="2"/>
        <v>156.33333333333334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941</v>
      </c>
      <c r="C66" s="22" t="s">
        <v>940</v>
      </c>
      <c r="E66" s="1" t="s">
        <v>1561</v>
      </c>
      <c r="F66" s="1" t="s">
        <v>8</v>
      </c>
      <c r="G66" s="50">
        <v>201</v>
      </c>
      <c r="H66" s="50">
        <v>189</v>
      </c>
      <c r="I66" s="50">
        <v>172</v>
      </c>
      <c r="J66" s="50">
        <v>166</v>
      </c>
      <c r="K66" s="50">
        <v>208</v>
      </c>
      <c r="L66" s="50">
        <v>158</v>
      </c>
      <c r="M66" s="50">
        <v>158</v>
      </c>
      <c r="N66" s="50">
        <v>0</v>
      </c>
      <c r="O66" s="50">
        <v>152</v>
      </c>
      <c r="P66" s="30">
        <f t="shared" si="0"/>
        <v>1404</v>
      </c>
      <c r="Q66" s="30">
        <f t="shared" si="1"/>
        <v>8</v>
      </c>
      <c r="R66" s="30">
        <f t="shared" si="2"/>
        <v>175.5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991</v>
      </c>
      <c r="C67" s="22" t="s">
        <v>990</v>
      </c>
      <c r="E67" s="1" t="s">
        <v>1544</v>
      </c>
      <c r="F67" s="1" t="s">
        <v>8</v>
      </c>
      <c r="G67" s="50">
        <v>0</v>
      </c>
      <c r="H67" s="50">
        <v>198</v>
      </c>
      <c r="I67" s="50">
        <v>209</v>
      </c>
      <c r="J67" s="50">
        <v>155</v>
      </c>
      <c r="K67" s="50">
        <v>217</v>
      </c>
      <c r="L67" s="50">
        <v>179</v>
      </c>
      <c r="M67" s="50">
        <v>160</v>
      </c>
      <c r="N67" s="50">
        <v>134</v>
      </c>
      <c r="O67" s="50">
        <v>150</v>
      </c>
      <c r="P67" s="30">
        <f t="shared" si="0"/>
        <v>1402</v>
      </c>
      <c r="Q67" s="30">
        <f t="shared" si="1"/>
        <v>8</v>
      </c>
      <c r="R67" s="30">
        <f t="shared" si="2"/>
        <v>175.25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761</v>
      </c>
      <c r="C68" s="22" t="s">
        <v>760</v>
      </c>
      <c r="E68" s="1" t="s">
        <v>1567</v>
      </c>
      <c r="F68" s="1" t="s">
        <v>8</v>
      </c>
      <c r="G68" s="50">
        <v>161</v>
      </c>
      <c r="H68" s="50">
        <v>147</v>
      </c>
      <c r="I68" s="50">
        <v>156</v>
      </c>
      <c r="J68" s="50">
        <v>201</v>
      </c>
      <c r="K68" s="50">
        <v>155</v>
      </c>
      <c r="L68" s="50">
        <v>159</v>
      </c>
      <c r="M68" s="50">
        <v>181</v>
      </c>
      <c r="N68" s="50">
        <v>125</v>
      </c>
      <c r="O68" s="50">
        <v>116</v>
      </c>
      <c r="P68" s="30">
        <f t="shared" si="0"/>
        <v>1401</v>
      </c>
      <c r="Q68" s="30">
        <f t="shared" si="1"/>
        <v>9</v>
      </c>
      <c r="R68" s="30">
        <f t="shared" si="2"/>
        <v>155.66666666666666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943</v>
      </c>
      <c r="C69" s="22" t="s">
        <v>942</v>
      </c>
      <c r="E69" s="1" t="s">
        <v>1562</v>
      </c>
      <c r="F69" s="1" t="s">
        <v>8</v>
      </c>
      <c r="G69" s="50">
        <v>138</v>
      </c>
      <c r="H69" s="50">
        <v>191</v>
      </c>
      <c r="I69" s="50">
        <v>194</v>
      </c>
      <c r="J69" s="50">
        <v>146</v>
      </c>
      <c r="K69" s="50">
        <v>167</v>
      </c>
      <c r="L69" s="50">
        <v>196</v>
      </c>
      <c r="M69" s="50">
        <v>188</v>
      </c>
      <c r="N69" s="50">
        <v>178</v>
      </c>
      <c r="O69" s="50">
        <v>0</v>
      </c>
      <c r="P69" s="30">
        <f t="shared" si="0"/>
        <v>1398</v>
      </c>
      <c r="Q69" s="30">
        <f t="shared" si="1"/>
        <v>8</v>
      </c>
      <c r="R69" s="30">
        <f t="shared" si="2"/>
        <v>174.75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871</v>
      </c>
      <c r="C70" s="22" t="s">
        <v>870</v>
      </c>
      <c r="E70" s="65" t="s">
        <v>1538</v>
      </c>
      <c r="F70" s="65" t="s">
        <v>8</v>
      </c>
      <c r="G70" s="24">
        <v>115</v>
      </c>
      <c r="H70" s="24">
        <v>159</v>
      </c>
      <c r="I70" s="24">
        <v>159</v>
      </c>
      <c r="J70" s="24">
        <v>167</v>
      </c>
      <c r="K70" s="24">
        <v>147</v>
      </c>
      <c r="L70" s="24">
        <v>147</v>
      </c>
      <c r="M70" s="24">
        <v>166</v>
      </c>
      <c r="N70" s="24">
        <v>134</v>
      </c>
      <c r="O70" s="24">
        <v>202</v>
      </c>
      <c r="P70" s="19">
        <f t="shared" si="0"/>
        <v>1396</v>
      </c>
      <c r="Q70" s="19">
        <f t="shared" si="1"/>
        <v>9</v>
      </c>
      <c r="R70" s="19">
        <f t="shared" si="2"/>
        <v>155.11111111111111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1041</v>
      </c>
      <c r="C71" s="22" t="s">
        <v>1040</v>
      </c>
      <c r="E71" s="1" t="s">
        <v>1563</v>
      </c>
      <c r="F71" s="1" t="s">
        <v>8</v>
      </c>
      <c r="G71" s="50">
        <v>0</v>
      </c>
      <c r="H71" s="50">
        <v>192</v>
      </c>
      <c r="I71" s="50">
        <v>201</v>
      </c>
      <c r="J71" s="50">
        <v>162</v>
      </c>
      <c r="K71" s="50">
        <v>159</v>
      </c>
      <c r="L71" s="50">
        <v>159</v>
      </c>
      <c r="M71" s="50">
        <v>193</v>
      </c>
      <c r="N71" s="50">
        <v>174</v>
      </c>
      <c r="O71" s="50">
        <v>154</v>
      </c>
      <c r="P71" s="30">
        <f t="shared" si="0"/>
        <v>1394</v>
      </c>
      <c r="Q71" s="30">
        <f t="shared" si="1"/>
        <v>8</v>
      </c>
      <c r="R71" s="30">
        <f t="shared" si="2"/>
        <v>174.25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1003</v>
      </c>
      <c r="C72" s="22" t="s">
        <v>1002</v>
      </c>
      <c r="E72" s="1" t="s">
        <v>1545</v>
      </c>
      <c r="F72" s="1" t="s">
        <v>8</v>
      </c>
      <c r="G72" s="50">
        <v>136</v>
      </c>
      <c r="H72" s="50">
        <v>194</v>
      </c>
      <c r="I72" s="50">
        <v>157</v>
      </c>
      <c r="J72" s="50">
        <v>164</v>
      </c>
      <c r="K72" s="50">
        <v>154</v>
      </c>
      <c r="L72" s="50">
        <v>126</v>
      </c>
      <c r="M72" s="50">
        <v>163</v>
      </c>
      <c r="N72" s="50">
        <v>157</v>
      </c>
      <c r="O72" s="50">
        <v>141</v>
      </c>
      <c r="P72" s="30">
        <f t="shared" si="0"/>
        <v>1392</v>
      </c>
      <c r="Q72" s="30">
        <f t="shared" si="1"/>
        <v>9</v>
      </c>
      <c r="R72" s="30">
        <f t="shared" si="2"/>
        <v>154.66666666666666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1127</v>
      </c>
      <c r="C73" s="22" t="s">
        <v>1126</v>
      </c>
      <c r="E73" s="1" t="s">
        <v>1549</v>
      </c>
      <c r="F73" s="1" t="s">
        <v>8</v>
      </c>
      <c r="G73" s="50">
        <v>150</v>
      </c>
      <c r="H73" s="50">
        <v>168</v>
      </c>
      <c r="I73" s="50">
        <v>144</v>
      </c>
      <c r="J73" s="50">
        <v>171</v>
      </c>
      <c r="K73" s="50">
        <v>149</v>
      </c>
      <c r="L73" s="50">
        <v>148</v>
      </c>
      <c r="M73" s="50">
        <v>138</v>
      </c>
      <c r="N73" s="50">
        <v>158</v>
      </c>
      <c r="O73" s="50">
        <v>154</v>
      </c>
      <c r="P73" s="30">
        <f t="shared" si="0"/>
        <v>1380</v>
      </c>
      <c r="Q73" s="30">
        <f t="shared" si="1"/>
        <v>9</v>
      </c>
      <c r="R73" s="30">
        <f t="shared" si="2"/>
        <v>153.33333333333334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777</v>
      </c>
      <c r="C74" s="22" t="s">
        <v>776</v>
      </c>
      <c r="E74" s="1" t="s">
        <v>1533</v>
      </c>
      <c r="F74" s="1" t="s">
        <v>8</v>
      </c>
      <c r="G74" s="50">
        <v>155</v>
      </c>
      <c r="H74" s="50">
        <v>150</v>
      </c>
      <c r="I74" s="50">
        <v>191</v>
      </c>
      <c r="J74" s="50">
        <v>177</v>
      </c>
      <c r="K74" s="50">
        <v>235</v>
      </c>
      <c r="L74" s="50">
        <v>147</v>
      </c>
      <c r="M74" s="50">
        <v>0</v>
      </c>
      <c r="N74" s="50">
        <v>167</v>
      </c>
      <c r="O74" s="50">
        <v>158</v>
      </c>
      <c r="P74" s="30">
        <f t="shared" si="0"/>
        <v>1380</v>
      </c>
      <c r="Q74" s="30">
        <f t="shared" si="1"/>
        <v>8</v>
      </c>
      <c r="R74" s="30">
        <f t="shared" si="2"/>
        <v>172.5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737</v>
      </c>
      <c r="C75" s="22" t="s">
        <v>736</v>
      </c>
      <c r="E75" s="1" t="s">
        <v>1530</v>
      </c>
      <c r="F75" s="1" t="s">
        <v>8</v>
      </c>
      <c r="G75" s="50">
        <v>202</v>
      </c>
      <c r="H75" s="50">
        <v>166</v>
      </c>
      <c r="I75" s="50">
        <v>224</v>
      </c>
      <c r="J75" s="50">
        <v>147</v>
      </c>
      <c r="K75" s="50">
        <v>195</v>
      </c>
      <c r="L75" s="50">
        <v>118</v>
      </c>
      <c r="M75" s="50">
        <v>174</v>
      </c>
      <c r="N75" s="50">
        <v>140</v>
      </c>
      <c r="O75" s="50">
        <v>0</v>
      </c>
      <c r="P75" s="30">
        <f t="shared" si="0"/>
        <v>1366</v>
      </c>
      <c r="Q75" s="30">
        <f t="shared" si="1"/>
        <v>8</v>
      </c>
      <c r="R75" s="30">
        <f t="shared" si="2"/>
        <v>170.75</v>
      </c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763</v>
      </c>
      <c r="C76" s="22" t="s">
        <v>762</v>
      </c>
      <c r="E76" s="1" t="s">
        <v>1533</v>
      </c>
      <c r="F76" s="1" t="s">
        <v>8</v>
      </c>
      <c r="G76" s="50">
        <v>126</v>
      </c>
      <c r="H76" s="50">
        <v>0</v>
      </c>
      <c r="I76" s="50">
        <v>207</v>
      </c>
      <c r="J76" s="50">
        <v>189</v>
      </c>
      <c r="K76" s="50">
        <v>184</v>
      </c>
      <c r="L76" s="50">
        <v>189</v>
      </c>
      <c r="M76" s="50">
        <v>162</v>
      </c>
      <c r="N76" s="50">
        <v>163</v>
      </c>
      <c r="O76" s="50">
        <v>143</v>
      </c>
      <c r="P76" s="30">
        <f t="shared" si="0"/>
        <v>1363</v>
      </c>
      <c r="Q76" s="30">
        <f t="shared" si="1"/>
        <v>8</v>
      </c>
      <c r="R76" s="30">
        <f t="shared" si="2"/>
        <v>170.375</v>
      </c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999</v>
      </c>
      <c r="C77" s="22" t="s">
        <v>998</v>
      </c>
      <c r="E77" s="65" t="s">
        <v>1544</v>
      </c>
      <c r="F77" s="65" t="s">
        <v>8</v>
      </c>
      <c r="G77" s="24">
        <v>183</v>
      </c>
      <c r="H77" s="24">
        <v>148</v>
      </c>
      <c r="I77" s="24">
        <v>172</v>
      </c>
      <c r="J77" s="24">
        <v>214</v>
      </c>
      <c r="K77" s="24">
        <v>172</v>
      </c>
      <c r="L77" s="24">
        <v>174</v>
      </c>
      <c r="M77" s="24">
        <v>138</v>
      </c>
      <c r="N77" s="24">
        <v>0</v>
      </c>
      <c r="O77" s="24">
        <v>147</v>
      </c>
      <c r="P77" s="19">
        <f t="shared" ref="P77:P140" si="3">SUM(G77:O77)</f>
        <v>1348</v>
      </c>
      <c r="Q77" s="19">
        <f t="shared" ref="Q77:Q140" si="4">COUNTIF(G77:O77, "&gt;0" )</f>
        <v>8</v>
      </c>
      <c r="R77" s="19">
        <f t="shared" ref="R77:R140" si="5">IF(Q77=0,0,P77/Q77)</f>
        <v>168.5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1115</v>
      </c>
      <c r="C78" s="22" t="s">
        <v>1114</v>
      </c>
      <c r="E78" s="1" t="s">
        <v>1568</v>
      </c>
      <c r="F78" s="1" t="s">
        <v>8</v>
      </c>
      <c r="G78" s="50">
        <v>126</v>
      </c>
      <c r="H78" s="50">
        <v>165</v>
      </c>
      <c r="I78" s="50">
        <v>188</v>
      </c>
      <c r="J78" s="50">
        <v>111</v>
      </c>
      <c r="K78" s="50">
        <v>151</v>
      </c>
      <c r="L78" s="50">
        <v>158</v>
      </c>
      <c r="M78" s="50">
        <v>159</v>
      </c>
      <c r="N78" s="50">
        <v>152</v>
      </c>
      <c r="O78" s="50">
        <v>129</v>
      </c>
      <c r="P78" s="30">
        <f t="shared" si="3"/>
        <v>1339</v>
      </c>
      <c r="Q78" s="30">
        <f t="shared" si="4"/>
        <v>9</v>
      </c>
      <c r="R78" s="30">
        <f t="shared" si="5"/>
        <v>148.77777777777777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1097</v>
      </c>
      <c r="C79" s="22" t="s">
        <v>1096</v>
      </c>
      <c r="E79" s="1" t="s">
        <v>1548</v>
      </c>
      <c r="F79" s="1" t="s">
        <v>8</v>
      </c>
      <c r="G79" s="50">
        <v>177</v>
      </c>
      <c r="H79" s="50">
        <v>124</v>
      </c>
      <c r="I79" s="50">
        <v>133</v>
      </c>
      <c r="J79" s="50">
        <v>144</v>
      </c>
      <c r="K79" s="50">
        <v>180</v>
      </c>
      <c r="L79" s="50">
        <v>172</v>
      </c>
      <c r="M79" s="50">
        <v>154</v>
      </c>
      <c r="N79" s="50">
        <v>126</v>
      </c>
      <c r="O79" s="50">
        <v>128</v>
      </c>
      <c r="P79" s="30">
        <f t="shared" si="3"/>
        <v>1338</v>
      </c>
      <c r="Q79" s="30">
        <f t="shared" si="4"/>
        <v>9</v>
      </c>
      <c r="R79" s="30">
        <f t="shared" si="5"/>
        <v>148.66666666666666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1149</v>
      </c>
      <c r="C80" s="22" t="s">
        <v>1148</v>
      </c>
      <c r="E80" s="1" t="s">
        <v>1551</v>
      </c>
      <c r="F80" s="1" t="s">
        <v>8</v>
      </c>
      <c r="G80" s="50">
        <v>172</v>
      </c>
      <c r="H80" s="50">
        <v>183</v>
      </c>
      <c r="I80" s="50">
        <v>191</v>
      </c>
      <c r="J80" s="50">
        <v>238</v>
      </c>
      <c r="K80" s="50">
        <v>152</v>
      </c>
      <c r="L80" s="50">
        <v>112</v>
      </c>
      <c r="M80" s="50">
        <v>147</v>
      </c>
      <c r="N80" s="50">
        <v>139</v>
      </c>
      <c r="O80" s="50">
        <v>0</v>
      </c>
      <c r="P80" s="30">
        <f t="shared" si="3"/>
        <v>1334</v>
      </c>
      <c r="Q80" s="30">
        <f t="shared" si="4"/>
        <v>8</v>
      </c>
      <c r="R80" s="30">
        <f t="shared" si="5"/>
        <v>166.75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931</v>
      </c>
      <c r="C81" s="22" t="s">
        <v>930</v>
      </c>
      <c r="E81" s="1" t="s">
        <v>1562</v>
      </c>
      <c r="F81" s="1" t="s">
        <v>8</v>
      </c>
      <c r="G81" s="50">
        <v>135</v>
      </c>
      <c r="H81" s="50">
        <v>221</v>
      </c>
      <c r="I81" s="50">
        <v>134</v>
      </c>
      <c r="J81" s="50">
        <v>158</v>
      </c>
      <c r="K81" s="50">
        <v>0</v>
      </c>
      <c r="L81" s="50">
        <v>157</v>
      </c>
      <c r="M81" s="50">
        <v>152</v>
      </c>
      <c r="N81" s="50">
        <v>167</v>
      </c>
      <c r="O81" s="50">
        <v>209</v>
      </c>
      <c r="P81" s="30">
        <f t="shared" si="3"/>
        <v>1333</v>
      </c>
      <c r="Q81" s="30">
        <f t="shared" si="4"/>
        <v>8</v>
      </c>
      <c r="R81" s="30">
        <f t="shared" si="5"/>
        <v>166.625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1009</v>
      </c>
      <c r="C82" s="22" t="s">
        <v>1008</v>
      </c>
      <c r="E82" s="1" t="s">
        <v>1545</v>
      </c>
      <c r="F82" s="1" t="s">
        <v>8</v>
      </c>
      <c r="G82" s="50">
        <v>174</v>
      </c>
      <c r="H82" s="50">
        <v>129</v>
      </c>
      <c r="I82" s="50">
        <v>143</v>
      </c>
      <c r="J82" s="50">
        <v>145</v>
      </c>
      <c r="K82" s="50">
        <v>174</v>
      </c>
      <c r="L82" s="50">
        <v>152</v>
      </c>
      <c r="M82" s="50">
        <v>114</v>
      </c>
      <c r="N82" s="50">
        <v>143</v>
      </c>
      <c r="O82" s="50">
        <v>139</v>
      </c>
      <c r="P82" s="30">
        <f t="shared" si="3"/>
        <v>1313</v>
      </c>
      <c r="Q82" s="30">
        <f t="shared" si="4"/>
        <v>9</v>
      </c>
      <c r="R82" s="30">
        <f t="shared" si="5"/>
        <v>145.88888888888889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993</v>
      </c>
      <c r="C83" s="22" t="s">
        <v>992</v>
      </c>
      <c r="E83" s="65" t="s">
        <v>1544</v>
      </c>
      <c r="F83" s="65" t="s">
        <v>8</v>
      </c>
      <c r="G83" s="24">
        <v>140</v>
      </c>
      <c r="H83" s="24">
        <v>0</v>
      </c>
      <c r="I83" s="24">
        <v>195</v>
      </c>
      <c r="J83" s="24">
        <v>170</v>
      </c>
      <c r="K83" s="24">
        <v>208</v>
      </c>
      <c r="L83" s="24">
        <v>127</v>
      </c>
      <c r="M83" s="24">
        <v>167</v>
      </c>
      <c r="N83" s="24">
        <v>153</v>
      </c>
      <c r="O83" s="24">
        <v>151</v>
      </c>
      <c r="P83" s="19">
        <f t="shared" si="3"/>
        <v>1311</v>
      </c>
      <c r="Q83" s="19">
        <f t="shared" si="4"/>
        <v>8</v>
      </c>
      <c r="R83" s="19">
        <f t="shared" si="5"/>
        <v>163.875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925</v>
      </c>
      <c r="C84" s="22" t="s">
        <v>924</v>
      </c>
      <c r="E84" s="1" t="s">
        <v>1562</v>
      </c>
      <c r="F84" s="1" t="s">
        <v>8</v>
      </c>
      <c r="G84" s="50">
        <v>220</v>
      </c>
      <c r="H84" s="50">
        <v>158</v>
      </c>
      <c r="I84" s="50">
        <v>195</v>
      </c>
      <c r="J84" s="50">
        <v>208</v>
      </c>
      <c r="K84" s="50">
        <v>123</v>
      </c>
      <c r="L84" s="50">
        <v>0</v>
      </c>
      <c r="M84" s="50">
        <v>0</v>
      </c>
      <c r="N84" s="50">
        <v>195</v>
      </c>
      <c r="O84" s="50">
        <v>210</v>
      </c>
      <c r="P84" s="30">
        <f t="shared" si="3"/>
        <v>1309</v>
      </c>
      <c r="Q84" s="30">
        <f t="shared" si="4"/>
        <v>7</v>
      </c>
      <c r="R84" s="30">
        <f t="shared" si="5"/>
        <v>187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1129</v>
      </c>
      <c r="C85" s="22" t="s">
        <v>1128</v>
      </c>
      <c r="E85" s="1" t="s">
        <v>1568</v>
      </c>
      <c r="F85" s="1" t="s">
        <v>8</v>
      </c>
      <c r="G85" s="50">
        <v>118</v>
      </c>
      <c r="H85" s="50">
        <v>169</v>
      </c>
      <c r="I85" s="50">
        <v>139</v>
      </c>
      <c r="J85" s="50">
        <v>130</v>
      </c>
      <c r="K85" s="50">
        <v>141</v>
      </c>
      <c r="L85" s="50">
        <v>154</v>
      </c>
      <c r="M85" s="50">
        <v>157</v>
      </c>
      <c r="N85" s="50">
        <v>143</v>
      </c>
      <c r="O85" s="50">
        <v>149</v>
      </c>
      <c r="P85" s="30">
        <f t="shared" si="3"/>
        <v>1300</v>
      </c>
      <c r="Q85" s="30">
        <f t="shared" si="4"/>
        <v>9</v>
      </c>
      <c r="R85" s="30">
        <f t="shared" si="5"/>
        <v>144.44444444444446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1007</v>
      </c>
      <c r="C86" s="22" t="s">
        <v>1006</v>
      </c>
      <c r="E86" s="65" t="s">
        <v>1545</v>
      </c>
      <c r="F86" s="65" t="s">
        <v>8</v>
      </c>
      <c r="G86" s="24">
        <v>161</v>
      </c>
      <c r="H86" s="24">
        <v>117</v>
      </c>
      <c r="I86" s="24">
        <v>127</v>
      </c>
      <c r="J86" s="24">
        <v>163</v>
      </c>
      <c r="K86" s="24">
        <v>156</v>
      </c>
      <c r="L86" s="24">
        <v>131</v>
      </c>
      <c r="M86" s="24">
        <v>162</v>
      </c>
      <c r="N86" s="24">
        <v>153</v>
      </c>
      <c r="O86" s="24">
        <v>123</v>
      </c>
      <c r="P86" s="19">
        <f t="shared" si="3"/>
        <v>1293</v>
      </c>
      <c r="Q86" s="19">
        <f t="shared" si="4"/>
        <v>9</v>
      </c>
      <c r="R86" s="19">
        <f t="shared" si="5"/>
        <v>143.66666666666666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949</v>
      </c>
      <c r="C87" s="22" t="s">
        <v>948</v>
      </c>
      <c r="E87" s="1" t="s">
        <v>1561</v>
      </c>
      <c r="F87" s="1" t="s">
        <v>8</v>
      </c>
      <c r="G87" s="50">
        <v>191</v>
      </c>
      <c r="H87" s="50">
        <v>118</v>
      </c>
      <c r="I87" s="50">
        <v>139</v>
      </c>
      <c r="J87" s="50">
        <v>0</v>
      </c>
      <c r="K87" s="50">
        <v>168</v>
      </c>
      <c r="L87" s="50">
        <v>180</v>
      </c>
      <c r="M87" s="50">
        <v>186</v>
      </c>
      <c r="N87" s="50">
        <v>157</v>
      </c>
      <c r="O87" s="50">
        <v>148</v>
      </c>
      <c r="P87" s="30">
        <f t="shared" si="3"/>
        <v>1287</v>
      </c>
      <c r="Q87" s="30">
        <f t="shared" si="4"/>
        <v>8</v>
      </c>
      <c r="R87" s="30">
        <f t="shared" si="5"/>
        <v>160.875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745</v>
      </c>
      <c r="C88" s="22" t="s">
        <v>744</v>
      </c>
      <c r="E88" s="65" t="s">
        <v>1553</v>
      </c>
      <c r="F88" s="65" t="s">
        <v>8</v>
      </c>
      <c r="G88" s="24">
        <v>166</v>
      </c>
      <c r="H88" s="24">
        <v>136</v>
      </c>
      <c r="I88" s="24">
        <v>161</v>
      </c>
      <c r="J88" s="24">
        <v>156</v>
      </c>
      <c r="K88" s="24">
        <v>162</v>
      </c>
      <c r="L88" s="24">
        <v>0</v>
      </c>
      <c r="M88" s="24">
        <v>176</v>
      </c>
      <c r="N88" s="24">
        <v>188</v>
      </c>
      <c r="O88" s="24">
        <v>140</v>
      </c>
      <c r="P88" s="19">
        <f t="shared" si="3"/>
        <v>1285</v>
      </c>
      <c r="Q88" s="19">
        <f t="shared" si="4"/>
        <v>8</v>
      </c>
      <c r="R88" s="19">
        <f t="shared" si="5"/>
        <v>160.625</v>
      </c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985</v>
      </c>
      <c r="C89" s="22" t="s">
        <v>984</v>
      </c>
      <c r="E89" s="1" t="s">
        <v>1544</v>
      </c>
      <c r="F89" s="1" t="s">
        <v>8</v>
      </c>
      <c r="G89" s="50">
        <v>176</v>
      </c>
      <c r="H89" s="50">
        <v>180</v>
      </c>
      <c r="I89" s="50">
        <v>168</v>
      </c>
      <c r="J89" s="50">
        <v>181</v>
      </c>
      <c r="K89" s="50">
        <v>149</v>
      </c>
      <c r="L89" s="50">
        <v>0</v>
      </c>
      <c r="M89" s="50">
        <v>127</v>
      </c>
      <c r="N89" s="50">
        <v>151</v>
      </c>
      <c r="O89" s="50">
        <v>150</v>
      </c>
      <c r="P89" s="30">
        <f t="shared" si="3"/>
        <v>1282</v>
      </c>
      <c r="Q89" s="30">
        <f t="shared" si="4"/>
        <v>8</v>
      </c>
      <c r="R89" s="30">
        <f t="shared" si="5"/>
        <v>160.25</v>
      </c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773</v>
      </c>
      <c r="C90" s="22" t="s">
        <v>772</v>
      </c>
      <c r="E90" s="1" t="s">
        <v>1533</v>
      </c>
      <c r="F90" s="1" t="s">
        <v>8</v>
      </c>
      <c r="G90" s="50">
        <v>153</v>
      </c>
      <c r="H90" s="50">
        <v>179</v>
      </c>
      <c r="I90" s="50">
        <v>179</v>
      </c>
      <c r="J90" s="50">
        <v>152</v>
      </c>
      <c r="K90" s="50">
        <v>141</v>
      </c>
      <c r="L90" s="50">
        <v>160</v>
      </c>
      <c r="M90" s="50">
        <v>146</v>
      </c>
      <c r="N90" s="50">
        <v>0</v>
      </c>
      <c r="O90" s="50">
        <v>168</v>
      </c>
      <c r="P90" s="30">
        <f t="shared" si="3"/>
        <v>1278</v>
      </c>
      <c r="Q90" s="30">
        <f t="shared" si="4"/>
        <v>8</v>
      </c>
      <c r="R90" s="30">
        <f t="shared" si="5"/>
        <v>159.75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1167</v>
      </c>
      <c r="C91" s="22" t="s">
        <v>1166</v>
      </c>
      <c r="E91" s="1" t="s">
        <v>1566</v>
      </c>
      <c r="F91" s="1" t="s">
        <v>8</v>
      </c>
      <c r="G91" s="50">
        <v>186</v>
      </c>
      <c r="H91" s="50">
        <v>163</v>
      </c>
      <c r="I91" s="50">
        <v>141</v>
      </c>
      <c r="J91" s="50">
        <v>176</v>
      </c>
      <c r="K91" s="50">
        <v>134</v>
      </c>
      <c r="L91" s="50">
        <v>173</v>
      </c>
      <c r="M91" s="50">
        <v>188</v>
      </c>
      <c r="N91" s="50">
        <v>115</v>
      </c>
      <c r="O91" s="50">
        <v>0</v>
      </c>
      <c r="P91" s="30">
        <f t="shared" si="3"/>
        <v>1276</v>
      </c>
      <c r="Q91" s="30">
        <f t="shared" si="4"/>
        <v>8</v>
      </c>
      <c r="R91" s="30">
        <f t="shared" si="5"/>
        <v>159.5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863</v>
      </c>
      <c r="C92" s="22" t="s">
        <v>862</v>
      </c>
      <c r="E92" s="1" t="s">
        <v>1538</v>
      </c>
      <c r="F92" s="1" t="s">
        <v>8</v>
      </c>
      <c r="G92" s="50">
        <v>143</v>
      </c>
      <c r="H92" s="50">
        <v>102</v>
      </c>
      <c r="I92" s="50">
        <v>167</v>
      </c>
      <c r="J92" s="50">
        <v>150</v>
      </c>
      <c r="K92" s="50">
        <v>135</v>
      </c>
      <c r="L92" s="50">
        <v>118</v>
      </c>
      <c r="M92" s="50">
        <v>120</v>
      </c>
      <c r="N92" s="50">
        <v>171</v>
      </c>
      <c r="O92" s="50">
        <v>155</v>
      </c>
      <c r="P92" s="30">
        <f t="shared" si="3"/>
        <v>1261</v>
      </c>
      <c r="Q92" s="30">
        <f t="shared" si="4"/>
        <v>9</v>
      </c>
      <c r="R92" s="30">
        <f t="shared" si="5"/>
        <v>140.11111111111111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1529</v>
      </c>
      <c r="C93" s="22" t="s">
        <v>8</v>
      </c>
      <c r="E93" s="1" t="s">
        <v>1194</v>
      </c>
      <c r="F93" s="1" t="s">
        <v>8</v>
      </c>
      <c r="G93" s="50">
        <v>117</v>
      </c>
      <c r="H93" s="50">
        <v>135</v>
      </c>
      <c r="I93" s="50">
        <v>153</v>
      </c>
      <c r="J93" s="50">
        <v>172</v>
      </c>
      <c r="K93" s="50">
        <v>138</v>
      </c>
      <c r="L93" s="50">
        <v>136</v>
      </c>
      <c r="M93" s="50">
        <v>139</v>
      </c>
      <c r="N93" s="50">
        <v>159</v>
      </c>
      <c r="O93" s="50">
        <v>110</v>
      </c>
      <c r="P93" s="30">
        <f t="shared" si="3"/>
        <v>1259</v>
      </c>
      <c r="Q93" s="30">
        <f t="shared" si="4"/>
        <v>9</v>
      </c>
      <c r="R93" s="30">
        <f t="shared" si="5"/>
        <v>139.88888888888889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795</v>
      </c>
      <c r="C94" s="22" t="s">
        <v>794</v>
      </c>
      <c r="E94" s="1" t="s">
        <v>1534</v>
      </c>
      <c r="F94" s="1" t="s">
        <v>8</v>
      </c>
      <c r="G94" s="50">
        <v>144</v>
      </c>
      <c r="H94" s="50">
        <v>169</v>
      </c>
      <c r="I94" s="50">
        <v>147</v>
      </c>
      <c r="J94" s="50">
        <v>139</v>
      </c>
      <c r="K94" s="50">
        <v>0</v>
      </c>
      <c r="L94" s="50">
        <v>144</v>
      </c>
      <c r="M94" s="50">
        <v>183</v>
      </c>
      <c r="N94" s="50">
        <v>174</v>
      </c>
      <c r="O94" s="50">
        <v>157</v>
      </c>
      <c r="P94" s="30">
        <f t="shared" si="3"/>
        <v>1257</v>
      </c>
      <c r="Q94" s="30">
        <f t="shared" si="4"/>
        <v>8</v>
      </c>
      <c r="R94" s="30">
        <f t="shared" si="5"/>
        <v>157.125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1119</v>
      </c>
      <c r="C95" s="22" t="s">
        <v>1118</v>
      </c>
      <c r="E95" s="1" t="s">
        <v>1568</v>
      </c>
      <c r="F95" s="1" t="s">
        <v>8</v>
      </c>
      <c r="G95" s="50">
        <v>133</v>
      </c>
      <c r="H95" s="50">
        <v>170</v>
      </c>
      <c r="I95" s="50">
        <v>145</v>
      </c>
      <c r="J95" s="50">
        <v>102</v>
      </c>
      <c r="K95" s="50">
        <v>104</v>
      </c>
      <c r="L95" s="50">
        <v>148</v>
      </c>
      <c r="M95" s="50">
        <v>135</v>
      </c>
      <c r="N95" s="50">
        <v>154</v>
      </c>
      <c r="O95" s="50">
        <v>133</v>
      </c>
      <c r="P95" s="30">
        <f t="shared" si="3"/>
        <v>1224</v>
      </c>
      <c r="Q95" s="30">
        <f t="shared" si="4"/>
        <v>9</v>
      </c>
      <c r="R95" s="30">
        <f t="shared" si="5"/>
        <v>136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1037</v>
      </c>
      <c r="C96" s="22" t="s">
        <v>1036</v>
      </c>
      <c r="E96" s="1" t="s">
        <v>1563</v>
      </c>
      <c r="F96" s="1" t="s">
        <v>8</v>
      </c>
      <c r="G96" s="50">
        <v>130</v>
      </c>
      <c r="H96" s="50">
        <v>0</v>
      </c>
      <c r="I96" s="50">
        <v>178</v>
      </c>
      <c r="J96" s="50">
        <v>192</v>
      </c>
      <c r="K96" s="50">
        <v>153</v>
      </c>
      <c r="L96" s="50">
        <v>0</v>
      </c>
      <c r="M96" s="50">
        <v>214</v>
      </c>
      <c r="N96" s="50">
        <v>172</v>
      </c>
      <c r="O96" s="50">
        <v>180</v>
      </c>
      <c r="P96" s="30">
        <f t="shared" si="3"/>
        <v>1219</v>
      </c>
      <c r="Q96" s="30">
        <f t="shared" si="4"/>
        <v>7</v>
      </c>
      <c r="R96" s="30">
        <f t="shared" si="5"/>
        <v>174.14285714285714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1085</v>
      </c>
      <c r="C97" s="22" t="s">
        <v>1084</v>
      </c>
      <c r="E97" s="1" t="s">
        <v>1564</v>
      </c>
      <c r="F97" s="1" t="s">
        <v>8</v>
      </c>
      <c r="G97" s="50">
        <v>184</v>
      </c>
      <c r="H97" s="50">
        <v>136</v>
      </c>
      <c r="I97" s="50">
        <v>0</v>
      </c>
      <c r="J97" s="50">
        <v>0</v>
      </c>
      <c r="K97" s="50">
        <v>184</v>
      </c>
      <c r="L97" s="50">
        <v>195</v>
      </c>
      <c r="M97" s="50">
        <v>157</v>
      </c>
      <c r="N97" s="50">
        <v>170</v>
      </c>
      <c r="O97" s="50">
        <v>179</v>
      </c>
      <c r="P97" s="30">
        <f t="shared" si="3"/>
        <v>1205</v>
      </c>
      <c r="Q97" s="30">
        <f t="shared" si="4"/>
        <v>7</v>
      </c>
      <c r="R97" s="30">
        <f t="shared" si="5"/>
        <v>172.14285714285714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1125</v>
      </c>
      <c r="C98" s="22" t="s">
        <v>1124</v>
      </c>
      <c r="E98" s="1" t="s">
        <v>1568</v>
      </c>
      <c r="F98" s="1" t="s">
        <v>8</v>
      </c>
      <c r="G98" s="50">
        <v>124</v>
      </c>
      <c r="H98" s="50">
        <v>160</v>
      </c>
      <c r="I98" s="50">
        <v>150</v>
      </c>
      <c r="J98" s="50">
        <v>112</v>
      </c>
      <c r="K98" s="50">
        <v>131</v>
      </c>
      <c r="L98" s="50">
        <v>117</v>
      </c>
      <c r="M98" s="50">
        <v>131</v>
      </c>
      <c r="N98" s="50">
        <v>136</v>
      </c>
      <c r="O98" s="50">
        <v>135</v>
      </c>
      <c r="P98" s="30">
        <f t="shared" si="3"/>
        <v>1196</v>
      </c>
      <c r="Q98" s="30">
        <f t="shared" si="4"/>
        <v>9</v>
      </c>
      <c r="R98" s="30">
        <f t="shared" si="5"/>
        <v>132.88888888888889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1173</v>
      </c>
      <c r="C99" s="22" t="s">
        <v>1172</v>
      </c>
      <c r="E99" s="1" t="s">
        <v>1566</v>
      </c>
      <c r="F99" s="1" t="s">
        <v>8</v>
      </c>
      <c r="G99" s="50">
        <v>156</v>
      </c>
      <c r="H99" s="50">
        <v>163</v>
      </c>
      <c r="I99" s="50">
        <v>156</v>
      </c>
      <c r="J99" s="50">
        <v>115</v>
      </c>
      <c r="K99" s="50">
        <v>0</v>
      </c>
      <c r="L99" s="50">
        <v>144</v>
      </c>
      <c r="M99" s="50">
        <v>139</v>
      </c>
      <c r="N99" s="50">
        <v>163</v>
      </c>
      <c r="O99" s="50">
        <v>150</v>
      </c>
      <c r="P99" s="30">
        <f t="shared" si="3"/>
        <v>1186</v>
      </c>
      <c r="Q99" s="30">
        <f t="shared" si="4"/>
        <v>8</v>
      </c>
      <c r="R99" s="30">
        <f t="shared" si="5"/>
        <v>148.25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733</v>
      </c>
      <c r="C100" s="22" t="s">
        <v>732</v>
      </c>
      <c r="E100" s="1" t="s">
        <v>1553</v>
      </c>
      <c r="F100" s="1" t="s">
        <v>8</v>
      </c>
      <c r="G100" s="50">
        <v>120</v>
      </c>
      <c r="H100" s="50">
        <v>0</v>
      </c>
      <c r="I100" s="50">
        <v>158</v>
      </c>
      <c r="J100" s="50">
        <v>150</v>
      </c>
      <c r="K100" s="50">
        <v>152</v>
      </c>
      <c r="L100" s="50">
        <v>138</v>
      </c>
      <c r="M100" s="50">
        <v>160</v>
      </c>
      <c r="N100" s="50">
        <v>152</v>
      </c>
      <c r="O100" s="50">
        <v>154</v>
      </c>
      <c r="P100" s="30">
        <f t="shared" si="3"/>
        <v>1184</v>
      </c>
      <c r="Q100" s="30">
        <f t="shared" si="4"/>
        <v>8</v>
      </c>
      <c r="R100" s="30">
        <f t="shared" si="5"/>
        <v>148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741</v>
      </c>
      <c r="C101" s="22" t="s">
        <v>740</v>
      </c>
      <c r="E101" s="1" t="s">
        <v>1530</v>
      </c>
      <c r="F101" s="1" t="s">
        <v>8</v>
      </c>
      <c r="G101" s="50">
        <v>159</v>
      </c>
      <c r="H101" s="50">
        <v>180</v>
      </c>
      <c r="I101" s="50">
        <v>191</v>
      </c>
      <c r="J101" s="50">
        <v>219</v>
      </c>
      <c r="K101" s="50">
        <v>157</v>
      </c>
      <c r="L101" s="50">
        <v>104</v>
      </c>
      <c r="M101" s="50">
        <v>0</v>
      </c>
      <c r="N101" s="50">
        <v>0</v>
      </c>
      <c r="O101" s="50">
        <v>174</v>
      </c>
      <c r="P101" s="30">
        <f t="shared" si="3"/>
        <v>1184</v>
      </c>
      <c r="Q101" s="30">
        <f t="shared" si="4"/>
        <v>7</v>
      </c>
      <c r="R101" s="30">
        <f t="shared" si="5"/>
        <v>169.14285714285714</v>
      </c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945</v>
      </c>
      <c r="C102" s="22" t="s">
        <v>944</v>
      </c>
      <c r="E102" s="1" t="s">
        <v>1561</v>
      </c>
      <c r="F102" s="1" t="s">
        <v>8</v>
      </c>
      <c r="G102" s="50">
        <v>184</v>
      </c>
      <c r="H102" s="50">
        <v>159</v>
      </c>
      <c r="I102" s="50">
        <v>177</v>
      </c>
      <c r="J102" s="50">
        <v>159</v>
      </c>
      <c r="K102" s="50">
        <v>165</v>
      </c>
      <c r="L102" s="50">
        <v>0</v>
      </c>
      <c r="M102" s="50">
        <v>0</v>
      </c>
      <c r="N102" s="50">
        <v>158</v>
      </c>
      <c r="O102" s="50">
        <v>182</v>
      </c>
      <c r="P102" s="30">
        <f t="shared" si="3"/>
        <v>1184</v>
      </c>
      <c r="Q102" s="30">
        <f t="shared" si="4"/>
        <v>7</v>
      </c>
      <c r="R102" s="30">
        <f t="shared" si="5"/>
        <v>169.14285714285714</v>
      </c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1179</v>
      </c>
      <c r="C103" s="22" t="s">
        <v>1178</v>
      </c>
      <c r="E103" s="1" t="s">
        <v>1566</v>
      </c>
      <c r="F103" s="1" t="s">
        <v>8</v>
      </c>
      <c r="G103" s="50">
        <v>116</v>
      </c>
      <c r="H103" s="50">
        <v>0</v>
      </c>
      <c r="I103" s="50">
        <v>156</v>
      </c>
      <c r="J103" s="50">
        <v>177</v>
      </c>
      <c r="K103" s="50">
        <v>132</v>
      </c>
      <c r="L103" s="50">
        <v>146</v>
      </c>
      <c r="M103" s="50">
        <v>135</v>
      </c>
      <c r="N103" s="50">
        <v>136</v>
      </c>
      <c r="O103" s="50">
        <v>174</v>
      </c>
      <c r="P103" s="30">
        <f t="shared" si="3"/>
        <v>1172</v>
      </c>
      <c r="Q103" s="30">
        <f t="shared" si="4"/>
        <v>8</v>
      </c>
      <c r="R103" s="30">
        <f t="shared" si="5"/>
        <v>146.5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1033</v>
      </c>
      <c r="C104" s="22" t="s">
        <v>1032</v>
      </c>
      <c r="E104" s="1" t="s">
        <v>1546</v>
      </c>
      <c r="F104" s="1" t="s">
        <v>8</v>
      </c>
      <c r="G104" s="50">
        <v>0</v>
      </c>
      <c r="H104" s="50">
        <v>0</v>
      </c>
      <c r="I104" s="50">
        <v>206</v>
      </c>
      <c r="J104" s="50">
        <v>237</v>
      </c>
      <c r="K104" s="50">
        <v>205</v>
      </c>
      <c r="L104" s="50">
        <v>0</v>
      </c>
      <c r="M104" s="50">
        <v>159</v>
      </c>
      <c r="N104" s="50">
        <v>212</v>
      </c>
      <c r="O104" s="50">
        <v>145</v>
      </c>
      <c r="P104" s="30">
        <f t="shared" si="3"/>
        <v>1164</v>
      </c>
      <c r="Q104" s="30">
        <f t="shared" si="4"/>
        <v>6</v>
      </c>
      <c r="R104" s="30">
        <f t="shared" si="5"/>
        <v>194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1131</v>
      </c>
      <c r="C105" s="22" t="s">
        <v>1130</v>
      </c>
      <c r="E105" s="1" t="s">
        <v>1568</v>
      </c>
      <c r="F105" s="1" t="s">
        <v>8</v>
      </c>
      <c r="G105" s="50">
        <v>125</v>
      </c>
      <c r="H105" s="50">
        <v>128</v>
      </c>
      <c r="I105" s="50">
        <v>102</v>
      </c>
      <c r="J105" s="50">
        <v>174</v>
      </c>
      <c r="K105" s="50">
        <v>107</v>
      </c>
      <c r="L105" s="50">
        <v>103</v>
      </c>
      <c r="M105" s="50">
        <v>161</v>
      </c>
      <c r="N105" s="50">
        <v>102</v>
      </c>
      <c r="O105" s="50">
        <v>156</v>
      </c>
      <c r="P105" s="30">
        <f t="shared" si="3"/>
        <v>1158</v>
      </c>
      <c r="Q105" s="30">
        <f t="shared" si="4"/>
        <v>9</v>
      </c>
      <c r="R105" s="30">
        <f t="shared" si="5"/>
        <v>128.66666666666666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899</v>
      </c>
      <c r="C106" s="22" t="s">
        <v>898</v>
      </c>
      <c r="E106" s="1" t="s">
        <v>1541</v>
      </c>
      <c r="F106" s="1" t="s">
        <v>8</v>
      </c>
      <c r="G106" s="50">
        <v>0</v>
      </c>
      <c r="H106" s="50">
        <v>166</v>
      </c>
      <c r="I106" s="50">
        <v>159</v>
      </c>
      <c r="J106" s="50">
        <v>150</v>
      </c>
      <c r="K106" s="50">
        <v>179</v>
      </c>
      <c r="L106" s="50">
        <v>138</v>
      </c>
      <c r="M106" s="50">
        <v>0</v>
      </c>
      <c r="N106" s="50">
        <v>194</v>
      </c>
      <c r="O106" s="50">
        <v>156</v>
      </c>
      <c r="P106" s="30">
        <f t="shared" si="3"/>
        <v>1142</v>
      </c>
      <c r="Q106" s="30">
        <f t="shared" si="4"/>
        <v>7</v>
      </c>
      <c r="R106" s="30">
        <f t="shared" si="5"/>
        <v>163.14285714285714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919</v>
      </c>
      <c r="C107" s="22" t="s">
        <v>918</v>
      </c>
      <c r="E107" s="65" t="s">
        <v>1543</v>
      </c>
      <c r="F107" s="65" t="s">
        <v>8</v>
      </c>
      <c r="G107" s="24">
        <v>161</v>
      </c>
      <c r="H107" s="24">
        <v>179</v>
      </c>
      <c r="I107" s="24">
        <v>0</v>
      </c>
      <c r="J107" s="24">
        <v>0</v>
      </c>
      <c r="K107" s="24">
        <v>0</v>
      </c>
      <c r="L107" s="24">
        <v>215</v>
      </c>
      <c r="M107" s="24">
        <v>242</v>
      </c>
      <c r="N107" s="24">
        <v>163</v>
      </c>
      <c r="O107" s="24">
        <v>181</v>
      </c>
      <c r="P107" s="19">
        <f t="shared" si="3"/>
        <v>1141</v>
      </c>
      <c r="Q107" s="19">
        <f t="shared" si="4"/>
        <v>6</v>
      </c>
      <c r="R107" s="19">
        <f t="shared" si="5"/>
        <v>190.16666666666666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881</v>
      </c>
      <c r="C108" s="22" t="s">
        <v>880</v>
      </c>
      <c r="E108" s="1" t="s">
        <v>1540</v>
      </c>
      <c r="F108" s="1" t="s">
        <v>8</v>
      </c>
      <c r="G108" s="50">
        <v>191</v>
      </c>
      <c r="H108" s="50">
        <v>147</v>
      </c>
      <c r="I108" s="50">
        <v>131</v>
      </c>
      <c r="J108" s="50">
        <v>0</v>
      </c>
      <c r="K108" s="50">
        <v>189</v>
      </c>
      <c r="L108" s="50">
        <v>147</v>
      </c>
      <c r="M108" s="50">
        <v>133</v>
      </c>
      <c r="N108" s="50">
        <v>0</v>
      </c>
      <c r="O108" s="50">
        <v>181</v>
      </c>
      <c r="P108" s="30">
        <f t="shared" si="3"/>
        <v>1119</v>
      </c>
      <c r="Q108" s="30">
        <f t="shared" si="4"/>
        <v>7</v>
      </c>
      <c r="R108" s="30">
        <f t="shared" si="5"/>
        <v>159.85714285714286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803</v>
      </c>
      <c r="C109" s="22" t="s">
        <v>802</v>
      </c>
      <c r="E109" s="1" t="s">
        <v>1535</v>
      </c>
      <c r="F109" s="1" t="s">
        <v>8</v>
      </c>
      <c r="G109" s="50">
        <v>151</v>
      </c>
      <c r="H109" s="50">
        <v>158</v>
      </c>
      <c r="I109" s="50">
        <v>0</v>
      </c>
      <c r="J109" s="50">
        <v>151</v>
      </c>
      <c r="K109" s="50">
        <v>139</v>
      </c>
      <c r="L109" s="50">
        <v>188</v>
      </c>
      <c r="M109" s="50">
        <v>140</v>
      </c>
      <c r="N109" s="50">
        <v>0</v>
      </c>
      <c r="O109" s="50">
        <v>179</v>
      </c>
      <c r="P109" s="30">
        <f t="shared" si="3"/>
        <v>1106</v>
      </c>
      <c r="Q109" s="30">
        <f t="shared" si="4"/>
        <v>7</v>
      </c>
      <c r="R109" s="30">
        <f t="shared" si="5"/>
        <v>158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893</v>
      </c>
      <c r="C110" s="22" t="s">
        <v>892</v>
      </c>
      <c r="E110" s="1" t="s">
        <v>1541</v>
      </c>
      <c r="F110" s="1" t="s">
        <v>8</v>
      </c>
      <c r="G110" s="50">
        <v>140</v>
      </c>
      <c r="H110" s="50">
        <v>188</v>
      </c>
      <c r="I110" s="50">
        <v>175</v>
      </c>
      <c r="J110" s="50">
        <v>155</v>
      </c>
      <c r="K110" s="50">
        <v>126</v>
      </c>
      <c r="L110" s="50">
        <v>186</v>
      </c>
      <c r="M110" s="50">
        <v>135</v>
      </c>
      <c r="N110" s="50">
        <v>0</v>
      </c>
      <c r="O110" s="50">
        <v>0</v>
      </c>
      <c r="P110" s="30">
        <f t="shared" si="3"/>
        <v>1105</v>
      </c>
      <c r="Q110" s="30">
        <f t="shared" si="4"/>
        <v>7</v>
      </c>
      <c r="R110" s="30">
        <f t="shared" si="5"/>
        <v>157.85714285714286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1025</v>
      </c>
      <c r="C111" s="22" t="s">
        <v>1024</v>
      </c>
      <c r="E111" s="1" t="s">
        <v>1546</v>
      </c>
      <c r="F111" s="1" t="s">
        <v>8</v>
      </c>
      <c r="G111" s="50">
        <v>149</v>
      </c>
      <c r="H111" s="50">
        <v>200</v>
      </c>
      <c r="I111" s="50">
        <v>0</v>
      </c>
      <c r="J111" s="50">
        <v>0</v>
      </c>
      <c r="K111" s="50">
        <v>0</v>
      </c>
      <c r="L111" s="50">
        <v>222</v>
      </c>
      <c r="M111" s="50">
        <v>189</v>
      </c>
      <c r="N111" s="50">
        <v>184</v>
      </c>
      <c r="O111" s="50">
        <v>155</v>
      </c>
      <c r="P111" s="30">
        <f t="shared" si="3"/>
        <v>1099</v>
      </c>
      <c r="Q111" s="30">
        <f t="shared" si="4"/>
        <v>6</v>
      </c>
      <c r="R111" s="30">
        <f t="shared" si="5"/>
        <v>183.16666666666666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801</v>
      </c>
      <c r="C112" s="22" t="s">
        <v>800</v>
      </c>
      <c r="E112" s="1" t="s">
        <v>1535</v>
      </c>
      <c r="F112" s="1" t="s">
        <v>8</v>
      </c>
      <c r="G112" s="50">
        <v>136</v>
      </c>
      <c r="H112" s="50">
        <v>157</v>
      </c>
      <c r="I112" s="50">
        <v>123</v>
      </c>
      <c r="J112" s="50">
        <v>0</v>
      </c>
      <c r="K112" s="50">
        <v>0</v>
      </c>
      <c r="L112" s="50">
        <v>178</v>
      </c>
      <c r="M112" s="50">
        <v>153</v>
      </c>
      <c r="N112" s="50">
        <v>178</v>
      </c>
      <c r="O112" s="50">
        <v>168</v>
      </c>
      <c r="P112" s="30">
        <f t="shared" si="3"/>
        <v>1093</v>
      </c>
      <c r="Q112" s="30">
        <f t="shared" si="4"/>
        <v>7</v>
      </c>
      <c r="R112" s="30">
        <f t="shared" si="5"/>
        <v>156.14285714285714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815</v>
      </c>
      <c r="C113" s="22" t="s">
        <v>814</v>
      </c>
      <c r="E113" s="1" t="s">
        <v>1535</v>
      </c>
      <c r="F113" s="1" t="s">
        <v>8</v>
      </c>
      <c r="G113" s="50">
        <v>202</v>
      </c>
      <c r="H113" s="50">
        <v>122</v>
      </c>
      <c r="I113" s="50">
        <v>167</v>
      </c>
      <c r="J113" s="50">
        <v>149</v>
      </c>
      <c r="K113" s="50">
        <v>147</v>
      </c>
      <c r="L113" s="50">
        <v>157</v>
      </c>
      <c r="M113" s="50">
        <v>144</v>
      </c>
      <c r="N113" s="50">
        <v>0</v>
      </c>
      <c r="O113" s="50">
        <v>0</v>
      </c>
      <c r="P113" s="30">
        <f t="shared" si="3"/>
        <v>1088</v>
      </c>
      <c r="Q113" s="30">
        <f t="shared" si="4"/>
        <v>7</v>
      </c>
      <c r="R113" s="30">
        <f t="shared" si="5"/>
        <v>155.42857142857142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1069</v>
      </c>
      <c r="C114" s="22" t="s">
        <v>1068</v>
      </c>
      <c r="E114" s="1" t="s">
        <v>1547</v>
      </c>
      <c r="F114" s="1" t="s">
        <v>8</v>
      </c>
      <c r="G114" s="50">
        <v>175</v>
      </c>
      <c r="H114" s="50">
        <v>182</v>
      </c>
      <c r="I114" s="50">
        <v>0</v>
      </c>
      <c r="J114" s="50">
        <v>0</v>
      </c>
      <c r="K114" s="50">
        <v>174</v>
      </c>
      <c r="L114" s="50">
        <v>209</v>
      </c>
      <c r="M114" s="50">
        <v>141</v>
      </c>
      <c r="N114" s="50">
        <v>0</v>
      </c>
      <c r="O114" s="50">
        <v>199</v>
      </c>
      <c r="P114" s="30">
        <f t="shared" si="3"/>
        <v>1080</v>
      </c>
      <c r="Q114" s="30">
        <f t="shared" si="4"/>
        <v>6</v>
      </c>
      <c r="R114" s="30">
        <f t="shared" si="5"/>
        <v>180</v>
      </c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765</v>
      </c>
      <c r="C115" s="22" t="s">
        <v>764</v>
      </c>
      <c r="E115" s="1" t="s">
        <v>1533</v>
      </c>
      <c r="F115" s="1" t="s">
        <v>8</v>
      </c>
      <c r="G115" s="50">
        <v>149</v>
      </c>
      <c r="H115" s="50">
        <v>133</v>
      </c>
      <c r="I115" s="50">
        <v>0</v>
      </c>
      <c r="J115" s="50">
        <v>140</v>
      </c>
      <c r="K115" s="50">
        <v>159</v>
      </c>
      <c r="L115" s="50">
        <v>0</v>
      </c>
      <c r="M115" s="50">
        <v>159</v>
      </c>
      <c r="N115" s="50">
        <v>176</v>
      </c>
      <c r="O115" s="50">
        <v>156</v>
      </c>
      <c r="P115" s="30">
        <f t="shared" si="3"/>
        <v>1072</v>
      </c>
      <c r="Q115" s="30">
        <f t="shared" si="4"/>
        <v>7</v>
      </c>
      <c r="R115" s="30">
        <f t="shared" si="5"/>
        <v>153.14285714285714</v>
      </c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953</v>
      </c>
      <c r="C116" s="22" t="s">
        <v>952</v>
      </c>
      <c r="E116" s="1" t="s">
        <v>1543</v>
      </c>
      <c r="F116" s="1" t="s">
        <v>8</v>
      </c>
      <c r="G116" s="50">
        <v>0</v>
      </c>
      <c r="H116" s="50">
        <v>0</v>
      </c>
      <c r="I116" s="50">
        <v>151</v>
      </c>
      <c r="J116" s="50">
        <v>179</v>
      </c>
      <c r="K116" s="50">
        <v>167</v>
      </c>
      <c r="L116" s="50">
        <v>172</v>
      </c>
      <c r="M116" s="50">
        <v>210</v>
      </c>
      <c r="N116" s="50">
        <v>164</v>
      </c>
      <c r="O116" s="50">
        <v>0</v>
      </c>
      <c r="P116" s="30">
        <f t="shared" si="3"/>
        <v>1043</v>
      </c>
      <c r="Q116" s="30">
        <f t="shared" si="4"/>
        <v>6</v>
      </c>
      <c r="R116" s="30">
        <f t="shared" si="5"/>
        <v>173.83333333333334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1103</v>
      </c>
      <c r="C117" s="22" t="s">
        <v>1102</v>
      </c>
      <c r="E117" s="1" t="s">
        <v>1549</v>
      </c>
      <c r="F117" s="1" t="s">
        <v>8</v>
      </c>
      <c r="G117" s="50">
        <v>146</v>
      </c>
      <c r="H117" s="50">
        <v>137</v>
      </c>
      <c r="I117" s="50">
        <v>0</v>
      </c>
      <c r="J117" s="50">
        <v>0</v>
      </c>
      <c r="K117" s="50">
        <v>0</v>
      </c>
      <c r="L117" s="50">
        <v>191</v>
      </c>
      <c r="M117" s="50">
        <v>231</v>
      </c>
      <c r="N117" s="50">
        <v>166</v>
      </c>
      <c r="O117" s="50">
        <v>169</v>
      </c>
      <c r="P117" s="30">
        <f t="shared" si="3"/>
        <v>1040</v>
      </c>
      <c r="Q117" s="30">
        <f t="shared" si="4"/>
        <v>6</v>
      </c>
      <c r="R117" s="30">
        <f t="shared" si="5"/>
        <v>173.33333333333334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917</v>
      </c>
      <c r="C118" s="22" t="s">
        <v>916</v>
      </c>
      <c r="E118" s="1" t="s">
        <v>1543</v>
      </c>
      <c r="F118" s="1" t="s">
        <v>8</v>
      </c>
      <c r="G118" s="50">
        <v>207</v>
      </c>
      <c r="H118" s="50">
        <v>194</v>
      </c>
      <c r="I118" s="50">
        <v>156</v>
      </c>
      <c r="J118" s="50">
        <v>150</v>
      </c>
      <c r="K118" s="50">
        <v>166</v>
      </c>
      <c r="L118" s="50">
        <v>0</v>
      </c>
      <c r="M118" s="50">
        <v>0</v>
      </c>
      <c r="N118" s="50">
        <v>0</v>
      </c>
      <c r="O118" s="50">
        <v>144</v>
      </c>
      <c r="P118" s="30">
        <f t="shared" si="3"/>
        <v>1017</v>
      </c>
      <c r="Q118" s="30">
        <f t="shared" si="4"/>
        <v>6</v>
      </c>
      <c r="R118" s="30">
        <f t="shared" si="5"/>
        <v>169.5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1079</v>
      </c>
      <c r="C119" s="22" t="s">
        <v>1078</v>
      </c>
      <c r="E119" s="1" t="s">
        <v>1547</v>
      </c>
      <c r="F119" s="1" t="s">
        <v>8</v>
      </c>
      <c r="G119" s="50">
        <v>169</v>
      </c>
      <c r="H119" s="50">
        <v>205</v>
      </c>
      <c r="I119" s="50">
        <v>158</v>
      </c>
      <c r="J119" s="50">
        <v>148</v>
      </c>
      <c r="K119" s="50">
        <v>0</v>
      </c>
      <c r="L119" s="50">
        <v>0</v>
      </c>
      <c r="M119" s="50">
        <v>192</v>
      </c>
      <c r="N119" s="50">
        <v>127</v>
      </c>
      <c r="O119" s="50">
        <v>0</v>
      </c>
      <c r="P119" s="30">
        <f t="shared" si="3"/>
        <v>999</v>
      </c>
      <c r="Q119" s="30">
        <f t="shared" si="4"/>
        <v>6</v>
      </c>
      <c r="R119" s="30">
        <f t="shared" si="5"/>
        <v>166.5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1039</v>
      </c>
      <c r="C120" s="22" t="s">
        <v>1038</v>
      </c>
      <c r="E120" s="1" t="s">
        <v>1546</v>
      </c>
      <c r="F120" s="1" t="s">
        <v>8</v>
      </c>
      <c r="G120" s="50">
        <v>0</v>
      </c>
      <c r="H120" s="50">
        <v>0</v>
      </c>
      <c r="I120" s="50">
        <v>227</v>
      </c>
      <c r="J120" s="50">
        <v>202</v>
      </c>
      <c r="K120" s="50">
        <v>185</v>
      </c>
      <c r="L120" s="50">
        <v>0</v>
      </c>
      <c r="M120" s="50">
        <v>0</v>
      </c>
      <c r="N120" s="50">
        <v>188</v>
      </c>
      <c r="O120" s="50">
        <v>171</v>
      </c>
      <c r="P120" s="30">
        <f t="shared" si="3"/>
        <v>973</v>
      </c>
      <c r="Q120" s="30">
        <f t="shared" si="4"/>
        <v>5</v>
      </c>
      <c r="R120" s="30">
        <f t="shared" si="5"/>
        <v>194.6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921</v>
      </c>
      <c r="C121" s="22" t="s">
        <v>920</v>
      </c>
      <c r="E121" s="1" t="s">
        <v>1543</v>
      </c>
      <c r="F121" s="1" t="s">
        <v>8</v>
      </c>
      <c r="G121" s="50">
        <v>166</v>
      </c>
      <c r="H121" s="50">
        <v>227</v>
      </c>
      <c r="I121" s="50">
        <v>147</v>
      </c>
      <c r="J121" s="50">
        <v>0</v>
      </c>
      <c r="K121" s="50">
        <v>0</v>
      </c>
      <c r="L121" s="50">
        <v>0</v>
      </c>
      <c r="M121" s="50">
        <v>0</v>
      </c>
      <c r="N121" s="50">
        <v>171</v>
      </c>
      <c r="O121" s="50">
        <v>258</v>
      </c>
      <c r="P121" s="30">
        <f t="shared" si="3"/>
        <v>969</v>
      </c>
      <c r="Q121" s="30">
        <f t="shared" si="4"/>
        <v>5</v>
      </c>
      <c r="R121" s="30">
        <f t="shared" si="5"/>
        <v>193.8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1105</v>
      </c>
      <c r="C122" s="22" t="s">
        <v>1104</v>
      </c>
      <c r="E122" s="1" t="s">
        <v>1549</v>
      </c>
      <c r="F122" s="1" t="s">
        <v>8</v>
      </c>
      <c r="G122" s="50">
        <v>0</v>
      </c>
      <c r="H122" s="50">
        <v>0</v>
      </c>
      <c r="I122" s="50">
        <v>159</v>
      </c>
      <c r="J122" s="50">
        <v>131</v>
      </c>
      <c r="K122" s="50">
        <v>154</v>
      </c>
      <c r="L122" s="50">
        <v>0</v>
      </c>
      <c r="M122" s="50">
        <v>188</v>
      </c>
      <c r="N122" s="50">
        <v>155</v>
      </c>
      <c r="O122" s="50">
        <v>165</v>
      </c>
      <c r="P122" s="30">
        <f t="shared" si="3"/>
        <v>952</v>
      </c>
      <c r="Q122" s="30">
        <f t="shared" si="4"/>
        <v>6</v>
      </c>
      <c r="R122" s="30">
        <f t="shared" si="5"/>
        <v>158.66666666666666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1087</v>
      </c>
      <c r="C123" s="22" t="s">
        <v>1086</v>
      </c>
      <c r="E123" s="65" t="s">
        <v>1564</v>
      </c>
      <c r="F123" s="65" t="s">
        <v>8</v>
      </c>
      <c r="G123" s="24">
        <v>128</v>
      </c>
      <c r="H123" s="24">
        <v>0</v>
      </c>
      <c r="I123" s="24">
        <v>178</v>
      </c>
      <c r="J123" s="24">
        <v>150</v>
      </c>
      <c r="K123" s="24">
        <v>0</v>
      </c>
      <c r="L123" s="24">
        <v>184</v>
      </c>
      <c r="M123" s="24">
        <v>189</v>
      </c>
      <c r="N123" s="24">
        <v>121</v>
      </c>
      <c r="O123" s="24">
        <v>0</v>
      </c>
      <c r="P123" s="19">
        <f t="shared" si="3"/>
        <v>950</v>
      </c>
      <c r="Q123" s="19">
        <f t="shared" si="4"/>
        <v>6</v>
      </c>
      <c r="R123" s="19">
        <f t="shared" si="5"/>
        <v>158.33333333333334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981</v>
      </c>
      <c r="C124" s="22" t="s">
        <v>980</v>
      </c>
      <c r="E124" s="1" t="s">
        <v>1544</v>
      </c>
      <c r="F124" s="1" t="s">
        <v>8</v>
      </c>
      <c r="G124" s="50">
        <v>0</v>
      </c>
      <c r="H124" s="50">
        <v>164</v>
      </c>
      <c r="I124" s="50">
        <v>169</v>
      </c>
      <c r="J124" s="50">
        <v>169</v>
      </c>
      <c r="K124" s="50">
        <v>178</v>
      </c>
      <c r="L124" s="50">
        <v>0</v>
      </c>
      <c r="M124" s="50">
        <v>108</v>
      </c>
      <c r="N124" s="50">
        <v>143</v>
      </c>
      <c r="O124" s="50">
        <v>0</v>
      </c>
      <c r="P124" s="30">
        <f t="shared" si="3"/>
        <v>931</v>
      </c>
      <c r="Q124" s="30">
        <f t="shared" si="4"/>
        <v>6</v>
      </c>
      <c r="R124" s="30">
        <f t="shared" si="5"/>
        <v>155.16666666666666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743</v>
      </c>
      <c r="C125" s="22" t="s">
        <v>742</v>
      </c>
      <c r="E125" s="1" t="s">
        <v>1553</v>
      </c>
      <c r="F125" s="1" t="s">
        <v>8</v>
      </c>
      <c r="G125" s="50">
        <v>0</v>
      </c>
      <c r="H125" s="50">
        <v>145</v>
      </c>
      <c r="I125" s="50">
        <v>123</v>
      </c>
      <c r="J125" s="50">
        <v>0</v>
      </c>
      <c r="K125" s="50">
        <v>0</v>
      </c>
      <c r="L125" s="50">
        <v>171</v>
      </c>
      <c r="M125" s="50">
        <v>155</v>
      </c>
      <c r="N125" s="50">
        <v>167</v>
      </c>
      <c r="O125" s="50">
        <v>158</v>
      </c>
      <c r="P125" s="30">
        <f t="shared" si="3"/>
        <v>919</v>
      </c>
      <c r="Q125" s="30">
        <f t="shared" si="4"/>
        <v>6</v>
      </c>
      <c r="R125" s="30">
        <f t="shared" si="5"/>
        <v>153.16666666666666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1111</v>
      </c>
      <c r="C126" s="22" t="s">
        <v>1110</v>
      </c>
      <c r="E126" s="1" t="s">
        <v>1549</v>
      </c>
      <c r="F126" s="1" t="s">
        <v>8</v>
      </c>
      <c r="G126" s="50">
        <v>191</v>
      </c>
      <c r="H126" s="50">
        <v>164</v>
      </c>
      <c r="I126" s="50">
        <v>145</v>
      </c>
      <c r="J126" s="50">
        <v>153</v>
      </c>
      <c r="K126" s="50">
        <v>138</v>
      </c>
      <c r="L126" s="50">
        <v>109</v>
      </c>
      <c r="M126" s="50">
        <v>0</v>
      </c>
      <c r="N126" s="50">
        <v>0</v>
      </c>
      <c r="O126" s="50">
        <v>0</v>
      </c>
      <c r="P126" s="30">
        <f t="shared" si="3"/>
        <v>900</v>
      </c>
      <c r="Q126" s="30">
        <f t="shared" si="4"/>
        <v>6</v>
      </c>
      <c r="R126" s="30">
        <f t="shared" si="5"/>
        <v>150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887</v>
      </c>
      <c r="C127" s="22" t="s">
        <v>886</v>
      </c>
      <c r="E127" s="1" t="s">
        <v>1540</v>
      </c>
      <c r="F127" s="1" t="s">
        <v>8</v>
      </c>
      <c r="G127" s="50">
        <v>168</v>
      </c>
      <c r="H127" s="50">
        <v>142</v>
      </c>
      <c r="I127" s="50">
        <v>0</v>
      </c>
      <c r="J127" s="50">
        <v>180</v>
      </c>
      <c r="K127" s="50">
        <v>119</v>
      </c>
      <c r="L127" s="50">
        <v>124</v>
      </c>
      <c r="M127" s="50">
        <v>0</v>
      </c>
      <c r="N127" s="50">
        <v>140</v>
      </c>
      <c r="O127" s="50">
        <v>0</v>
      </c>
      <c r="P127" s="30">
        <f t="shared" si="3"/>
        <v>873</v>
      </c>
      <c r="Q127" s="30">
        <f t="shared" si="4"/>
        <v>6</v>
      </c>
      <c r="R127" s="30">
        <f t="shared" si="5"/>
        <v>145.5</v>
      </c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1081</v>
      </c>
      <c r="C128" s="22" t="s">
        <v>1080</v>
      </c>
      <c r="E128" s="1" t="s">
        <v>1564</v>
      </c>
      <c r="F128" s="1" t="s">
        <v>8</v>
      </c>
      <c r="G128" s="50">
        <v>0</v>
      </c>
      <c r="H128" s="50">
        <v>159</v>
      </c>
      <c r="I128" s="50">
        <v>172</v>
      </c>
      <c r="J128" s="50">
        <v>189</v>
      </c>
      <c r="K128" s="50">
        <v>141</v>
      </c>
      <c r="L128" s="50">
        <v>0</v>
      </c>
      <c r="M128" s="50">
        <v>0</v>
      </c>
      <c r="N128" s="50">
        <v>0</v>
      </c>
      <c r="O128" s="50">
        <v>205</v>
      </c>
      <c r="P128" s="30">
        <f t="shared" si="3"/>
        <v>866</v>
      </c>
      <c r="Q128" s="30">
        <f t="shared" si="4"/>
        <v>5</v>
      </c>
      <c r="R128" s="30">
        <f t="shared" si="5"/>
        <v>173.2</v>
      </c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939</v>
      </c>
      <c r="C129" s="22" t="s">
        <v>938</v>
      </c>
      <c r="E129" s="65" t="s">
        <v>1561</v>
      </c>
      <c r="F129" s="65" t="s">
        <v>8</v>
      </c>
      <c r="G129" s="24">
        <v>0</v>
      </c>
      <c r="H129" s="24">
        <v>180</v>
      </c>
      <c r="I129" s="24">
        <v>150</v>
      </c>
      <c r="J129" s="24">
        <v>156</v>
      </c>
      <c r="K129" s="24">
        <v>0</v>
      </c>
      <c r="L129" s="24">
        <v>0</v>
      </c>
      <c r="M129" s="24">
        <v>0</v>
      </c>
      <c r="N129" s="24">
        <v>211</v>
      </c>
      <c r="O129" s="24">
        <v>147</v>
      </c>
      <c r="P129" s="19">
        <f t="shared" si="3"/>
        <v>844</v>
      </c>
      <c r="Q129" s="19">
        <f t="shared" si="4"/>
        <v>5</v>
      </c>
      <c r="R129" s="19">
        <f t="shared" si="5"/>
        <v>168.8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955</v>
      </c>
      <c r="C130" s="22" t="s">
        <v>954</v>
      </c>
      <c r="E130" s="1" t="s">
        <v>1543</v>
      </c>
      <c r="F130" s="1" t="s">
        <v>8</v>
      </c>
      <c r="G130" s="50">
        <v>0</v>
      </c>
      <c r="H130" s="50">
        <v>0</v>
      </c>
      <c r="I130" s="50">
        <v>147</v>
      </c>
      <c r="J130" s="50">
        <v>157</v>
      </c>
      <c r="K130" s="50">
        <v>159</v>
      </c>
      <c r="L130" s="50">
        <v>203</v>
      </c>
      <c r="M130" s="50">
        <v>160</v>
      </c>
      <c r="N130" s="50">
        <v>0</v>
      </c>
      <c r="O130" s="50">
        <v>0</v>
      </c>
      <c r="P130" s="30">
        <f t="shared" si="3"/>
        <v>826</v>
      </c>
      <c r="Q130" s="30">
        <f t="shared" si="4"/>
        <v>5</v>
      </c>
      <c r="R130" s="30">
        <f t="shared" si="5"/>
        <v>165.2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913</v>
      </c>
      <c r="C131" s="22" t="s">
        <v>912</v>
      </c>
      <c r="E131" s="65" t="s">
        <v>1562</v>
      </c>
      <c r="F131" s="65" t="s">
        <v>8</v>
      </c>
      <c r="G131" s="24">
        <v>0</v>
      </c>
      <c r="H131" s="24">
        <v>0</v>
      </c>
      <c r="I131" s="24">
        <v>0</v>
      </c>
      <c r="J131" s="24">
        <v>0</v>
      </c>
      <c r="K131" s="24">
        <v>193</v>
      </c>
      <c r="L131" s="24">
        <v>153</v>
      </c>
      <c r="M131" s="24">
        <v>167</v>
      </c>
      <c r="N131" s="24">
        <v>174</v>
      </c>
      <c r="O131" s="24">
        <v>129</v>
      </c>
      <c r="P131" s="19">
        <f t="shared" si="3"/>
        <v>816</v>
      </c>
      <c r="Q131" s="19">
        <f t="shared" si="4"/>
        <v>5</v>
      </c>
      <c r="R131" s="19">
        <f t="shared" si="5"/>
        <v>163.19999999999999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1017</v>
      </c>
      <c r="C132" s="22" t="s">
        <v>1016</v>
      </c>
      <c r="E132" s="65" t="s">
        <v>1546</v>
      </c>
      <c r="F132" s="65" t="s">
        <v>8</v>
      </c>
      <c r="G132" s="24">
        <v>0</v>
      </c>
      <c r="H132" s="24">
        <v>178</v>
      </c>
      <c r="I132" s="24">
        <v>188</v>
      </c>
      <c r="J132" s="24">
        <v>206</v>
      </c>
      <c r="K132" s="24">
        <v>201</v>
      </c>
      <c r="L132" s="24">
        <v>0</v>
      </c>
      <c r="M132" s="24">
        <v>0</v>
      </c>
      <c r="N132" s="24">
        <v>0</v>
      </c>
      <c r="O132" s="24">
        <v>0</v>
      </c>
      <c r="P132" s="19">
        <f t="shared" si="3"/>
        <v>773</v>
      </c>
      <c r="Q132" s="19">
        <f t="shared" si="4"/>
        <v>4</v>
      </c>
      <c r="R132" s="19">
        <f t="shared" si="5"/>
        <v>193.25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979</v>
      </c>
      <c r="C133" s="22" t="s">
        <v>978</v>
      </c>
      <c r="E133" s="1" t="s">
        <v>1544</v>
      </c>
      <c r="F133" s="1" t="s">
        <v>8</v>
      </c>
      <c r="G133" s="50">
        <v>158</v>
      </c>
      <c r="H133" s="50">
        <v>132</v>
      </c>
      <c r="I133" s="50">
        <v>0</v>
      </c>
      <c r="J133" s="50">
        <v>0</v>
      </c>
      <c r="K133" s="50">
        <v>0</v>
      </c>
      <c r="L133" s="50">
        <v>146</v>
      </c>
      <c r="M133" s="50">
        <v>0</v>
      </c>
      <c r="N133" s="50">
        <v>167</v>
      </c>
      <c r="O133" s="50">
        <v>170</v>
      </c>
      <c r="P133" s="30">
        <f t="shared" si="3"/>
        <v>773</v>
      </c>
      <c r="Q133" s="30">
        <f t="shared" si="4"/>
        <v>5</v>
      </c>
      <c r="R133" s="30">
        <f t="shared" si="5"/>
        <v>154.6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775</v>
      </c>
      <c r="C134" s="22" t="s">
        <v>774</v>
      </c>
      <c r="E134" s="1" t="s">
        <v>1533</v>
      </c>
      <c r="F134" s="1" t="s">
        <v>8</v>
      </c>
      <c r="G134" s="50">
        <v>0</v>
      </c>
      <c r="H134" s="50">
        <v>163</v>
      </c>
      <c r="I134" s="50">
        <v>141</v>
      </c>
      <c r="J134" s="50">
        <v>0</v>
      </c>
      <c r="K134" s="50">
        <v>0</v>
      </c>
      <c r="L134" s="50">
        <v>166</v>
      </c>
      <c r="M134" s="50">
        <v>150</v>
      </c>
      <c r="N134" s="50">
        <v>148</v>
      </c>
      <c r="O134" s="50">
        <v>0</v>
      </c>
      <c r="P134" s="30">
        <f t="shared" si="3"/>
        <v>768</v>
      </c>
      <c r="Q134" s="30">
        <f t="shared" si="4"/>
        <v>5</v>
      </c>
      <c r="R134" s="30">
        <f t="shared" si="5"/>
        <v>153.6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1141</v>
      </c>
      <c r="C135" s="22" t="s">
        <v>1140</v>
      </c>
      <c r="E135" s="1" t="s">
        <v>1551</v>
      </c>
      <c r="F135" s="1" t="s">
        <v>8</v>
      </c>
      <c r="G135" s="50">
        <v>129</v>
      </c>
      <c r="H135" s="50">
        <v>167</v>
      </c>
      <c r="I135" s="50">
        <v>155</v>
      </c>
      <c r="J135" s="50">
        <v>170</v>
      </c>
      <c r="K135" s="50">
        <v>135</v>
      </c>
      <c r="L135" s="50">
        <v>0</v>
      </c>
      <c r="M135" s="50">
        <v>0</v>
      </c>
      <c r="N135" s="50">
        <v>0</v>
      </c>
      <c r="O135" s="50">
        <v>0</v>
      </c>
      <c r="P135" s="30">
        <f t="shared" si="3"/>
        <v>756</v>
      </c>
      <c r="Q135" s="30">
        <f t="shared" si="4"/>
        <v>5</v>
      </c>
      <c r="R135" s="30">
        <f t="shared" si="5"/>
        <v>151.19999999999999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797</v>
      </c>
      <c r="C136" s="22" t="s">
        <v>796</v>
      </c>
      <c r="E136" s="65" t="s">
        <v>1534</v>
      </c>
      <c r="F136" s="65" t="s">
        <v>8</v>
      </c>
      <c r="G136" s="24">
        <v>113</v>
      </c>
      <c r="H136" s="24">
        <v>0</v>
      </c>
      <c r="I136" s="24">
        <v>123</v>
      </c>
      <c r="J136" s="24">
        <v>0</v>
      </c>
      <c r="K136" s="24">
        <v>0</v>
      </c>
      <c r="L136" s="24">
        <v>120</v>
      </c>
      <c r="M136" s="24">
        <v>125</v>
      </c>
      <c r="N136" s="24">
        <v>137</v>
      </c>
      <c r="O136" s="24">
        <v>132</v>
      </c>
      <c r="P136" s="19">
        <f t="shared" si="3"/>
        <v>750</v>
      </c>
      <c r="Q136" s="19">
        <f t="shared" si="4"/>
        <v>6</v>
      </c>
      <c r="R136" s="19">
        <f t="shared" si="5"/>
        <v>125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735</v>
      </c>
      <c r="C137" s="22" t="s">
        <v>734</v>
      </c>
      <c r="E137" s="1" t="s">
        <v>1530</v>
      </c>
      <c r="F137" s="1" t="s">
        <v>8</v>
      </c>
      <c r="G137" s="50">
        <v>166</v>
      </c>
      <c r="H137" s="50">
        <v>174</v>
      </c>
      <c r="I137" s="50">
        <v>165</v>
      </c>
      <c r="J137" s="50">
        <v>0</v>
      </c>
      <c r="K137" s="50">
        <v>121</v>
      </c>
      <c r="L137" s="50">
        <v>122</v>
      </c>
      <c r="M137" s="50">
        <v>0</v>
      </c>
      <c r="N137" s="50">
        <v>0</v>
      </c>
      <c r="O137" s="50">
        <v>0</v>
      </c>
      <c r="P137" s="30">
        <f t="shared" si="3"/>
        <v>748</v>
      </c>
      <c r="Q137" s="30">
        <f t="shared" si="4"/>
        <v>5</v>
      </c>
      <c r="R137" s="30">
        <f t="shared" si="5"/>
        <v>149.6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875</v>
      </c>
      <c r="C138" s="22" t="s">
        <v>874</v>
      </c>
      <c r="E138" s="1" t="s">
        <v>1540</v>
      </c>
      <c r="F138" s="1" t="s">
        <v>8</v>
      </c>
      <c r="G138" s="50">
        <v>170</v>
      </c>
      <c r="H138" s="50">
        <v>146</v>
      </c>
      <c r="I138" s="50">
        <v>0</v>
      </c>
      <c r="J138" s="50">
        <v>137</v>
      </c>
      <c r="K138" s="50">
        <v>0</v>
      </c>
      <c r="L138" s="50">
        <v>126</v>
      </c>
      <c r="M138" s="50">
        <v>0</v>
      </c>
      <c r="N138" s="50">
        <v>159</v>
      </c>
      <c r="O138" s="50">
        <v>0</v>
      </c>
      <c r="P138" s="30">
        <f t="shared" si="3"/>
        <v>738</v>
      </c>
      <c r="Q138" s="30">
        <f t="shared" si="4"/>
        <v>5</v>
      </c>
      <c r="R138" s="30">
        <f t="shared" si="5"/>
        <v>147.6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1027</v>
      </c>
      <c r="C139" s="22" t="s">
        <v>1026</v>
      </c>
      <c r="E139" s="1" t="s">
        <v>1546</v>
      </c>
      <c r="F139" s="1" t="s">
        <v>8</v>
      </c>
      <c r="G139" s="50">
        <v>183</v>
      </c>
      <c r="H139" s="50">
        <v>166</v>
      </c>
      <c r="I139" s="50">
        <v>0</v>
      </c>
      <c r="J139" s="50">
        <v>0</v>
      </c>
      <c r="K139" s="50">
        <v>0</v>
      </c>
      <c r="L139" s="50">
        <v>187</v>
      </c>
      <c r="M139" s="50">
        <v>165</v>
      </c>
      <c r="N139" s="50">
        <v>0</v>
      </c>
      <c r="O139" s="50">
        <v>0</v>
      </c>
      <c r="P139" s="30">
        <f t="shared" si="3"/>
        <v>701</v>
      </c>
      <c r="Q139" s="30">
        <f t="shared" si="4"/>
        <v>4</v>
      </c>
      <c r="R139" s="30">
        <f t="shared" si="5"/>
        <v>175.25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753</v>
      </c>
      <c r="C140" s="22" t="s">
        <v>752</v>
      </c>
      <c r="E140" s="1" t="s">
        <v>1553</v>
      </c>
      <c r="F140" s="1" t="s">
        <v>8</v>
      </c>
      <c r="G140" s="50">
        <v>148</v>
      </c>
      <c r="H140" s="50">
        <v>142</v>
      </c>
      <c r="I140" s="50">
        <v>0</v>
      </c>
      <c r="J140" s="50">
        <v>137</v>
      </c>
      <c r="K140" s="50">
        <v>136</v>
      </c>
      <c r="L140" s="50">
        <v>129</v>
      </c>
      <c r="M140" s="50">
        <v>0</v>
      </c>
      <c r="N140" s="50">
        <v>0</v>
      </c>
      <c r="O140" s="50">
        <v>0</v>
      </c>
      <c r="P140" s="30">
        <f t="shared" si="3"/>
        <v>692</v>
      </c>
      <c r="Q140" s="30">
        <f t="shared" si="4"/>
        <v>5</v>
      </c>
      <c r="R140" s="30">
        <f t="shared" si="5"/>
        <v>138.4</v>
      </c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889</v>
      </c>
      <c r="C141" s="22" t="s">
        <v>888</v>
      </c>
      <c r="E141" s="1" t="s">
        <v>1540</v>
      </c>
      <c r="F141" s="1" t="s">
        <v>8</v>
      </c>
      <c r="G141" s="50">
        <v>0</v>
      </c>
      <c r="H141" s="50">
        <v>108</v>
      </c>
      <c r="I141" s="50">
        <v>0</v>
      </c>
      <c r="J141" s="50">
        <v>134</v>
      </c>
      <c r="K141" s="50">
        <v>0</v>
      </c>
      <c r="L141" s="50">
        <v>0</v>
      </c>
      <c r="M141" s="50">
        <v>153</v>
      </c>
      <c r="N141" s="50">
        <v>163</v>
      </c>
      <c r="O141" s="50">
        <v>119</v>
      </c>
      <c r="P141" s="30">
        <f t="shared" ref="P141:P204" si="6">SUM(G141:O141)</f>
        <v>677</v>
      </c>
      <c r="Q141" s="30">
        <f t="shared" ref="Q141:Q204" si="7">COUNTIF(G141:O141, "&gt;0" )</f>
        <v>5</v>
      </c>
      <c r="R141" s="30">
        <f t="shared" ref="R141:R204" si="8">IF(Q141=0,0,P141/Q141)</f>
        <v>135.4</v>
      </c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759</v>
      </c>
      <c r="C142" s="22" t="s">
        <v>758</v>
      </c>
      <c r="E142" s="1" t="s">
        <v>1530</v>
      </c>
      <c r="F142" s="1" t="s">
        <v>8</v>
      </c>
      <c r="G142" s="50">
        <v>148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166</v>
      </c>
      <c r="N142" s="50">
        <v>162</v>
      </c>
      <c r="O142" s="50">
        <v>192</v>
      </c>
      <c r="P142" s="30">
        <f t="shared" si="6"/>
        <v>668</v>
      </c>
      <c r="Q142" s="30">
        <f t="shared" si="7"/>
        <v>4</v>
      </c>
      <c r="R142" s="30">
        <f t="shared" si="8"/>
        <v>167</v>
      </c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951</v>
      </c>
      <c r="C143" s="22" t="s">
        <v>950</v>
      </c>
      <c r="E143" s="1" t="s">
        <v>1561</v>
      </c>
      <c r="F143" s="1" t="s">
        <v>8</v>
      </c>
      <c r="G143" s="50">
        <v>152</v>
      </c>
      <c r="H143" s="50">
        <v>0</v>
      </c>
      <c r="I143" s="50">
        <v>0</v>
      </c>
      <c r="J143" s="50">
        <v>0</v>
      </c>
      <c r="K143" s="50">
        <v>0</v>
      </c>
      <c r="L143" s="50">
        <v>159</v>
      </c>
      <c r="M143" s="50">
        <v>186</v>
      </c>
      <c r="N143" s="50">
        <v>155</v>
      </c>
      <c r="O143" s="50">
        <v>0</v>
      </c>
      <c r="P143" s="30">
        <f t="shared" si="6"/>
        <v>652</v>
      </c>
      <c r="Q143" s="30">
        <f t="shared" si="7"/>
        <v>4</v>
      </c>
      <c r="R143" s="30">
        <f t="shared" si="8"/>
        <v>163</v>
      </c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787</v>
      </c>
      <c r="C144" s="22" t="s">
        <v>786</v>
      </c>
      <c r="E144" s="1" t="s">
        <v>1534</v>
      </c>
      <c r="F144" s="1" t="s">
        <v>8</v>
      </c>
      <c r="G144" s="50">
        <v>0</v>
      </c>
      <c r="H144" s="50">
        <v>81</v>
      </c>
      <c r="I144" s="50">
        <v>0</v>
      </c>
      <c r="J144" s="50">
        <v>0</v>
      </c>
      <c r="K144" s="50">
        <v>92</v>
      </c>
      <c r="L144" s="50">
        <v>112</v>
      </c>
      <c r="M144" s="50">
        <v>144</v>
      </c>
      <c r="N144" s="50">
        <v>97</v>
      </c>
      <c r="O144" s="50">
        <v>117</v>
      </c>
      <c r="P144" s="30">
        <f t="shared" si="6"/>
        <v>643</v>
      </c>
      <c r="Q144" s="30">
        <f t="shared" si="7"/>
        <v>6</v>
      </c>
      <c r="R144" s="30">
        <f t="shared" si="8"/>
        <v>107.16666666666667</v>
      </c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1143</v>
      </c>
      <c r="C145" s="22" t="s">
        <v>1142</v>
      </c>
      <c r="E145" s="65" t="s">
        <v>1551</v>
      </c>
      <c r="F145" s="65" t="s">
        <v>8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136</v>
      </c>
      <c r="M145" s="24">
        <v>189</v>
      </c>
      <c r="N145" s="24">
        <v>155</v>
      </c>
      <c r="O145" s="24">
        <v>160</v>
      </c>
      <c r="P145" s="19">
        <f t="shared" si="6"/>
        <v>640</v>
      </c>
      <c r="Q145" s="19">
        <f t="shared" si="7"/>
        <v>4</v>
      </c>
      <c r="R145" s="19">
        <f t="shared" si="8"/>
        <v>160</v>
      </c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755</v>
      </c>
      <c r="C146" s="22" t="s">
        <v>754</v>
      </c>
      <c r="E146" s="1" t="s">
        <v>1530</v>
      </c>
      <c r="F146" s="1" t="s">
        <v>8</v>
      </c>
      <c r="G146" s="50">
        <v>0</v>
      </c>
      <c r="H146" s="50">
        <v>0</v>
      </c>
      <c r="I146" s="50">
        <v>0</v>
      </c>
      <c r="J146" s="50">
        <v>137</v>
      </c>
      <c r="K146" s="50">
        <v>0</v>
      </c>
      <c r="L146" s="50">
        <v>0</v>
      </c>
      <c r="M146" s="50">
        <v>179</v>
      </c>
      <c r="N146" s="50">
        <v>169</v>
      </c>
      <c r="O146" s="50">
        <v>136</v>
      </c>
      <c r="P146" s="30">
        <f t="shared" si="6"/>
        <v>621</v>
      </c>
      <c r="Q146" s="30">
        <f t="shared" si="7"/>
        <v>4</v>
      </c>
      <c r="R146" s="30">
        <f t="shared" si="8"/>
        <v>155.25</v>
      </c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877</v>
      </c>
      <c r="C147" s="22" t="s">
        <v>876</v>
      </c>
      <c r="E147" s="1" t="s">
        <v>1540</v>
      </c>
      <c r="F147" s="1" t="s">
        <v>8</v>
      </c>
      <c r="G147" s="50">
        <v>154</v>
      </c>
      <c r="H147" s="50">
        <v>0</v>
      </c>
      <c r="I147" s="50">
        <v>121</v>
      </c>
      <c r="J147" s="50">
        <v>0</v>
      </c>
      <c r="K147" s="50">
        <v>117</v>
      </c>
      <c r="L147" s="50">
        <v>116</v>
      </c>
      <c r="M147" s="50">
        <v>0</v>
      </c>
      <c r="N147" s="50">
        <v>111</v>
      </c>
      <c r="O147" s="50">
        <v>0</v>
      </c>
      <c r="P147" s="30">
        <f t="shared" si="6"/>
        <v>619</v>
      </c>
      <c r="Q147" s="30">
        <f t="shared" si="7"/>
        <v>5</v>
      </c>
      <c r="R147" s="30">
        <f t="shared" si="8"/>
        <v>123.8</v>
      </c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879</v>
      </c>
      <c r="C148" s="22" t="s">
        <v>878</v>
      </c>
      <c r="E148" s="1" t="s">
        <v>1540</v>
      </c>
      <c r="F148" s="1" t="s">
        <v>8</v>
      </c>
      <c r="G148" s="50">
        <v>0</v>
      </c>
      <c r="H148" s="50">
        <v>0</v>
      </c>
      <c r="I148" s="50">
        <v>158</v>
      </c>
      <c r="J148" s="50">
        <v>125</v>
      </c>
      <c r="K148" s="50">
        <v>0</v>
      </c>
      <c r="L148" s="50">
        <v>0</v>
      </c>
      <c r="M148" s="50">
        <v>146</v>
      </c>
      <c r="N148" s="50">
        <v>0</v>
      </c>
      <c r="O148" s="50">
        <v>161</v>
      </c>
      <c r="P148" s="30">
        <f t="shared" si="6"/>
        <v>590</v>
      </c>
      <c r="Q148" s="30">
        <f t="shared" si="7"/>
        <v>4</v>
      </c>
      <c r="R148" s="30">
        <f t="shared" si="8"/>
        <v>147.5</v>
      </c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793</v>
      </c>
      <c r="C149" s="22" t="s">
        <v>792</v>
      </c>
      <c r="E149" s="1" t="s">
        <v>1534</v>
      </c>
      <c r="F149" s="1" t="s">
        <v>8</v>
      </c>
      <c r="G149" s="50">
        <v>150</v>
      </c>
      <c r="H149" s="50">
        <v>126</v>
      </c>
      <c r="I149" s="50">
        <v>0</v>
      </c>
      <c r="J149" s="50">
        <v>150</v>
      </c>
      <c r="K149" s="50">
        <v>155</v>
      </c>
      <c r="L149" s="50">
        <v>0</v>
      </c>
      <c r="M149" s="50">
        <v>0</v>
      </c>
      <c r="N149" s="50">
        <v>0</v>
      </c>
      <c r="O149" s="50">
        <v>0</v>
      </c>
      <c r="P149" s="30">
        <f t="shared" si="6"/>
        <v>581</v>
      </c>
      <c r="Q149" s="30">
        <f t="shared" si="7"/>
        <v>4</v>
      </c>
      <c r="R149" s="30">
        <f t="shared" si="8"/>
        <v>145.25</v>
      </c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933</v>
      </c>
      <c r="C150" s="22" t="s">
        <v>932</v>
      </c>
      <c r="E150" s="1" t="s">
        <v>1561</v>
      </c>
      <c r="F150" s="1" t="s">
        <v>8</v>
      </c>
      <c r="G150" s="50">
        <v>0</v>
      </c>
      <c r="H150" s="50">
        <v>0</v>
      </c>
      <c r="I150" s="50">
        <v>0</v>
      </c>
      <c r="J150" s="50">
        <v>131</v>
      </c>
      <c r="K150" s="50">
        <v>132</v>
      </c>
      <c r="L150" s="50">
        <v>164</v>
      </c>
      <c r="M150" s="50">
        <v>141</v>
      </c>
      <c r="N150" s="50">
        <v>0</v>
      </c>
      <c r="O150" s="50">
        <v>0</v>
      </c>
      <c r="P150" s="30">
        <f t="shared" si="6"/>
        <v>568</v>
      </c>
      <c r="Q150" s="30">
        <f t="shared" si="7"/>
        <v>4</v>
      </c>
      <c r="R150" s="30">
        <f t="shared" si="8"/>
        <v>142</v>
      </c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897</v>
      </c>
      <c r="C151" s="22" t="s">
        <v>896</v>
      </c>
      <c r="E151" s="1" t="s">
        <v>1541</v>
      </c>
      <c r="F151" s="1" t="s">
        <v>8</v>
      </c>
      <c r="G151" s="50">
        <v>130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129</v>
      </c>
      <c r="N151" s="50">
        <v>169</v>
      </c>
      <c r="O151" s="50">
        <v>121</v>
      </c>
      <c r="P151" s="30">
        <f t="shared" si="6"/>
        <v>549</v>
      </c>
      <c r="Q151" s="30">
        <f t="shared" si="7"/>
        <v>4</v>
      </c>
      <c r="R151" s="30">
        <f t="shared" si="8"/>
        <v>137.25</v>
      </c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885</v>
      </c>
      <c r="C152" s="22" t="s">
        <v>884</v>
      </c>
      <c r="E152" s="1" t="s">
        <v>1540</v>
      </c>
      <c r="F152" s="1" t="s">
        <v>8</v>
      </c>
      <c r="G152" s="50">
        <v>0</v>
      </c>
      <c r="H152" s="50">
        <v>0</v>
      </c>
      <c r="I152" s="50">
        <v>133</v>
      </c>
      <c r="J152" s="50">
        <v>0</v>
      </c>
      <c r="K152" s="50">
        <v>153</v>
      </c>
      <c r="L152" s="50">
        <v>0</v>
      </c>
      <c r="M152" s="50">
        <v>126</v>
      </c>
      <c r="N152" s="50">
        <v>0</v>
      </c>
      <c r="O152" s="50">
        <v>121</v>
      </c>
      <c r="P152" s="30">
        <f t="shared" si="6"/>
        <v>533</v>
      </c>
      <c r="Q152" s="30">
        <f t="shared" si="7"/>
        <v>4</v>
      </c>
      <c r="R152" s="30">
        <f t="shared" si="8"/>
        <v>133.25</v>
      </c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805</v>
      </c>
      <c r="C153" s="22" t="s">
        <v>804</v>
      </c>
      <c r="E153" s="1" t="s">
        <v>1535</v>
      </c>
      <c r="F153" s="1" t="s">
        <v>8</v>
      </c>
      <c r="G153" s="50">
        <v>0</v>
      </c>
      <c r="H153" s="50">
        <v>0</v>
      </c>
      <c r="I153" s="50">
        <v>0</v>
      </c>
      <c r="J153" s="50">
        <v>0</v>
      </c>
      <c r="K153" s="50">
        <v>173</v>
      </c>
      <c r="L153" s="50">
        <v>0</v>
      </c>
      <c r="M153" s="50">
        <v>0</v>
      </c>
      <c r="N153" s="50">
        <v>179</v>
      </c>
      <c r="O153" s="50">
        <v>109</v>
      </c>
      <c r="P153" s="30">
        <f t="shared" si="6"/>
        <v>461</v>
      </c>
      <c r="Q153" s="30">
        <f t="shared" si="7"/>
        <v>3</v>
      </c>
      <c r="R153" s="30">
        <f t="shared" si="8"/>
        <v>153.66666666666666</v>
      </c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1019</v>
      </c>
      <c r="C154" s="22" t="s">
        <v>1018</v>
      </c>
      <c r="E154" s="1" t="s">
        <v>1563</v>
      </c>
      <c r="F154" s="1" t="s">
        <v>8</v>
      </c>
      <c r="G154" s="50">
        <v>181</v>
      </c>
      <c r="H154" s="50">
        <v>126</v>
      </c>
      <c r="I154" s="50">
        <v>0</v>
      </c>
      <c r="J154" s="50">
        <v>0</v>
      </c>
      <c r="K154" s="50">
        <v>0</v>
      </c>
      <c r="L154" s="50">
        <v>139</v>
      </c>
      <c r="M154" s="50">
        <v>0</v>
      </c>
      <c r="N154" s="50">
        <v>0</v>
      </c>
      <c r="O154" s="50">
        <v>0</v>
      </c>
      <c r="P154" s="30">
        <f t="shared" si="6"/>
        <v>446</v>
      </c>
      <c r="Q154" s="30">
        <f t="shared" si="7"/>
        <v>3</v>
      </c>
      <c r="R154" s="30">
        <f t="shared" si="8"/>
        <v>148.66666666666666</v>
      </c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811</v>
      </c>
      <c r="C155" s="22" t="s">
        <v>810</v>
      </c>
      <c r="E155" s="1" t="s">
        <v>1535</v>
      </c>
      <c r="F155" s="1" t="s">
        <v>8</v>
      </c>
      <c r="G155" s="50">
        <v>0</v>
      </c>
      <c r="H155" s="50">
        <v>0</v>
      </c>
      <c r="I155" s="50">
        <v>181</v>
      </c>
      <c r="J155" s="50">
        <v>105</v>
      </c>
      <c r="K155" s="50">
        <v>0</v>
      </c>
      <c r="L155" s="50">
        <v>0</v>
      </c>
      <c r="M155" s="50">
        <v>0</v>
      </c>
      <c r="N155" s="50">
        <v>136</v>
      </c>
      <c r="O155" s="50">
        <v>0</v>
      </c>
      <c r="P155" s="30">
        <f t="shared" si="6"/>
        <v>422</v>
      </c>
      <c r="Q155" s="30">
        <f t="shared" si="7"/>
        <v>3</v>
      </c>
      <c r="R155" s="30">
        <f t="shared" si="8"/>
        <v>140.66666666666666</v>
      </c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789</v>
      </c>
      <c r="C156" s="22" t="s">
        <v>788</v>
      </c>
      <c r="E156" s="1" t="s">
        <v>1534</v>
      </c>
      <c r="F156" s="1" t="s">
        <v>8</v>
      </c>
      <c r="G156" s="50">
        <v>0</v>
      </c>
      <c r="H156" s="50">
        <v>0</v>
      </c>
      <c r="I156" s="50">
        <v>133</v>
      </c>
      <c r="J156" s="50">
        <v>132</v>
      </c>
      <c r="K156" s="50">
        <v>113</v>
      </c>
      <c r="L156" s="50">
        <v>0</v>
      </c>
      <c r="M156" s="50">
        <v>0</v>
      </c>
      <c r="N156" s="50">
        <v>0</v>
      </c>
      <c r="O156" s="50">
        <v>0</v>
      </c>
      <c r="P156" s="30">
        <f t="shared" si="6"/>
        <v>378</v>
      </c>
      <c r="Q156" s="30">
        <f t="shared" si="7"/>
        <v>3</v>
      </c>
      <c r="R156" s="30">
        <f t="shared" si="8"/>
        <v>126</v>
      </c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1157</v>
      </c>
      <c r="C157" s="22" t="s">
        <v>1156</v>
      </c>
      <c r="E157" s="1" t="s">
        <v>1566</v>
      </c>
      <c r="F157" s="1" t="s">
        <v>8</v>
      </c>
      <c r="G157" s="50">
        <v>0</v>
      </c>
      <c r="H157" s="50">
        <v>110</v>
      </c>
      <c r="I157" s="50">
        <v>0</v>
      </c>
      <c r="J157" s="50">
        <v>0</v>
      </c>
      <c r="K157" s="50">
        <v>121</v>
      </c>
      <c r="L157" s="50">
        <v>0</v>
      </c>
      <c r="M157" s="50">
        <v>0</v>
      </c>
      <c r="N157" s="50">
        <v>0</v>
      </c>
      <c r="O157" s="50">
        <v>139</v>
      </c>
      <c r="P157" s="30">
        <f t="shared" si="6"/>
        <v>370</v>
      </c>
      <c r="Q157" s="30">
        <f t="shared" si="7"/>
        <v>3</v>
      </c>
      <c r="R157" s="30">
        <f t="shared" si="8"/>
        <v>123.33333333333333</v>
      </c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1035</v>
      </c>
      <c r="C158" s="22" t="s">
        <v>1034</v>
      </c>
      <c r="E158" s="1" t="s">
        <v>1546</v>
      </c>
      <c r="F158" s="1" t="s">
        <v>8</v>
      </c>
      <c r="G158" s="50">
        <v>148</v>
      </c>
      <c r="H158" s="50">
        <v>0</v>
      </c>
      <c r="I158" s="50">
        <v>0</v>
      </c>
      <c r="J158" s="50">
        <v>0</v>
      </c>
      <c r="K158" s="50">
        <v>0</v>
      </c>
      <c r="L158" s="50">
        <v>183</v>
      </c>
      <c r="M158" s="50">
        <v>0</v>
      </c>
      <c r="N158" s="50">
        <v>0</v>
      </c>
      <c r="O158" s="50">
        <v>0</v>
      </c>
      <c r="P158" s="30">
        <f t="shared" si="6"/>
        <v>331</v>
      </c>
      <c r="Q158" s="30">
        <f t="shared" si="7"/>
        <v>2</v>
      </c>
      <c r="R158" s="30">
        <f t="shared" si="8"/>
        <v>165.5</v>
      </c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1001</v>
      </c>
      <c r="C159" s="22" t="s">
        <v>1000</v>
      </c>
      <c r="E159" s="65" t="s">
        <v>1544</v>
      </c>
      <c r="F159" s="65" t="s">
        <v>8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153</v>
      </c>
      <c r="M159" s="24">
        <v>0</v>
      </c>
      <c r="N159" s="24">
        <v>0</v>
      </c>
      <c r="O159" s="24">
        <v>0</v>
      </c>
      <c r="P159" s="19">
        <f t="shared" si="6"/>
        <v>153</v>
      </c>
      <c r="Q159" s="19">
        <f t="shared" si="7"/>
        <v>1</v>
      </c>
      <c r="R159" s="19">
        <f t="shared" si="8"/>
        <v>153</v>
      </c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1135</v>
      </c>
      <c r="C160" s="22" t="s">
        <v>1134</v>
      </c>
      <c r="E160" s="1" t="s">
        <v>1551</v>
      </c>
      <c r="F160" s="1" t="s">
        <v>8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144</v>
      </c>
      <c r="P160" s="30">
        <f t="shared" si="6"/>
        <v>144</v>
      </c>
      <c r="Q160" s="30">
        <f t="shared" si="7"/>
        <v>1</v>
      </c>
      <c r="R160" s="30">
        <f t="shared" si="8"/>
        <v>144</v>
      </c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997</v>
      </c>
      <c r="C161" s="22" t="s">
        <v>996</v>
      </c>
      <c r="E161" s="1" t="s">
        <v>1544</v>
      </c>
      <c r="F161" s="1" t="s">
        <v>8</v>
      </c>
      <c r="G161" s="50">
        <v>118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30">
        <f t="shared" si="6"/>
        <v>118</v>
      </c>
      <c r="Q161" s="30">
        <f t="shared" si="7"/>
        <v>1</v>
      </c>
      <c r="R161" s="30">
        <f t="shared" si="8"/>
        <v>118</v>
      </c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809</v>
      </c>
      <c r="C162" s="22" t="s">
        <v>808</v>
      </c>
      <c r="E162" s="1" t="s">
        <v>1535</v>
      </c>
      <c r="F162" s="1" t="s">
        <v>8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30">
        <f t="shared" si="6"/>
        <v>0</v>
      </c>
      <c r="Q162" s="30">
        <f t="shared" si="7"/>
        <v>0</v>
      </c>
      <c r="R162" s="30">
        <f t="shared" si="8"/>
        <v>0</v>
      </c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791</v>
      </c>
      <c r="C163" s="22" t="s">
        <v>790</v>
      </c>
      <c r="E163" s="1" t="s">
        <v>1534</v>
      </c>
      <c r="F163" s="1" t="s">
        <v>8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30">
        <f t="shared" si="6"/>
        <v>0</v>
      </c>
      <c r="Q163" s="30">
        <f t="shared" si="7"/>
        <v>0</v>
      </c>
      <c r="R163" s="30">
        <f t="shared" si="8"/>
        <v>0</v>
      </c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867</v>
      </c>
      <c r="C164" s="22" t="s">
        <v>866</v>
      </c>
      <c r="E164" s="1" t="s">
        <v>1538</v>
      </c>
      <c r="F164" s="1" t="s">
        <v>8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30">
        <f t="shared" si="6"/>
        <v>0</v>
      </c>
      <c r="Q164" s="30">
        <f t="shared" si="7"/>
        <v>0</v>
      </c>
      <c r="R164" s="30">
        <f t="shared" si="8"/>
        <v>0</v>
      </c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1071</v>
      </c>
      <c r="C165" s="22" t="s">
        <v>1070</v>
      </c>
      <c r="E165" s="1" t="s">
        <v>1564</v>
      </c>
      <c r="F165" s="1" t="s">
        <v>8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/>
      <c r="P165" s="30">
        <f t="shared" si="6"/>
        <v>0</v>
      </c>
      <c r="Q165" s="30">
        <f t="shared" si="7"/>
        <v>0</v>
      </c>
      <c r="R165" s="30">
        <f t="shared" si="8"/>
        <v>0</v>
      </c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1029</v>
      </c>
      <c r="C166" s="22" t="s">
        <v>1028</v>
      </c>
      <c r="E166" s="1" t="s">
        <v>1563</v>
      </c>
      <c r="F166" s="1" t="s">
        <v>8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30">
        <f t="shared" si="6"/>
        <v>0</v>
      </c>
      <c r="Q166" s="30">
        <f t="shared" si="7"/>
        <v>0</v>
      </c>
      <c r="R166" s="30">
        <f t="shared" si="8"/>
        <v>0</v>
      </c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1169</v>
      </c>
      <c r="C167" s="22" t="s">
        <v>1168</v>
      </c>
      <c r="E167" s="1" t="s">
        <v>1552</v>
      </c>
      <c r="F167" s="1" t="s">
        <v>8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30">
        <f t="shared" si="6"/>
        <v>0</v>
      </c>
      <c r="Q167" s="30">
        <f t="shared" si="7"/>
        <v>0</v>
      </c>
      <c r="R167" s="30">
        <f t="shared" si="8"/>
        <v>0</v>
      </c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869</v>
      </c>
      <c r="C168" s="22" t="s">
        <v>868</v>
      </c>
      <c r="E168" s="1" t="s">
        <v>1538</v>
      </c>
      <c r="F168" s="1" t="s">
        <v>8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30">
        <f t="shared" si="6"/>
        <v>0</v>
      </c>
      <c r="Q168" s="30">
        <f t="shared" si="7"/>
        <v>0</v>
      </c>
      <c r="R168" s="30">
        <f t="shared" si="8"/>
        <v>0</v>
      </c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907</v>
      </c>
      <c r="C169" s="22" t="s">
        <v>906</v>
      </c>
      <c r="E169" s="1" t="s">
        <v>1541</v>
      </c>
      <c r="F169" s="1" t="s">
        <v>8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30">
        <f t="shared" si="6"/>
        <v>0</v>
      </c>
      <c r="Q169" s="30">
        <f t="shared" si="7"/>
        <v>0</v>
      </c>
      <c r="R169" s="30">
        <f t="shared" si="8"/>
        <v>0</v>
      </c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873</v>
      </c>
      <c r="C170" s="22" t="s">
        <v>872</v>
      </c>
      <c r="E170" s="65" t="s">
        <v>1538</v>
      </c>
      <c r="F170" s="65" t="s">
        <v>8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19">
        <f t="shared" si="6"/>
        <v>0</v>
      </c>
      <c r="Q170" s="19">
        <f t="shared" si="7"/>
        <v>0</v>
      </c>
      <c r="R170" s="19">
        <f t="shared" si="8"/>
        <v>0</v>
      </c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957</v>
      </c>
      <c r="C171" s="22" t="s">
        <v>956</v>
      </c>
      <c r="E171" s="65" t="s">
        <v>1562</v>
      </c>
      <c r="F171" s="65" t="s">
        <v>8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19">
        <f t="shared" si="6"/>
        <v>0</v>
      </c>
      <c r="Q171" s="19">
        <f t="shared" si="7"/>
        <v>0</v>
      </c>
      <c r="R171" s="19">
        <f t="shared" si="8"/>
        <v>0</v>
      </c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C172" s="22" t="s">
        <v>8</v>
      </c>
      <c r="E172" s="1" t="s">
        <v>1531</v>
      </c>
      <c r="F172" s="1" t="s">
        <v>8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30">
        <f t="shared" si="6"/>
        <v>0</v>
      </c>
      <c r="Q172" s="30">
        <f t="shared" si="7"/>
        <v>0</v>
      </c>
      <c r="R172" s="30">
        <f t="shared" si="8"/>
        <v>0</v>
      </c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C173" s="22" t="s">
        <v>8</v>
      </c>
      <c r="E173" s="1" t="s">
        <v>1191</v>
      </c>
      <c r="F173" s="1" t="s">
        <v>8</v>
      </c>
      <c r="G173" s="50"/>
      <c r="H173" s="50"/>
      <c r="I173" s="50"/>
      <c r="J173" s="50"/>
      <c r="K173" s="50"/>
      <c r="L173" s="50"/>
      <c r="M173" s="50"/>
      <c r="N173" s="50"/>
      <c r="O173" s="50"/>
      <c r="P173" s="30">
        <f t="shared" si="6"/>
        <v>0</v>
      </c>
      <c r="Q173" s="30">
        <f t="shared" si="7"/>
        <v>0</v>
      </c>
      <c r="R173" s="30">
        <f t="shared" si="8"/>
        <v>0</v>
      </c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C174" s="22" t="s">
        <v>8</v>
      </c>
      <c r="E174" s="1" t="s">
        <v>1191</v>
      </c>
      <c r="F174" s="1" t="s">
        <v>8</v>
      </c>
      <c r="G174" s="50"/>
      <c r="H174" s="50"/>
      <c r="I174" s="50"/>
      <c r="J174" s="50"/>
      <c r="K174" s="50"/>
      <c r="L174" s="50"/>
      <c r="M174" s="50"/>
      <c r="N174" s="50"/>
      <c r="O174" s="50"/>
      <c r="P174" s="30">
        <f t="shared" si="6"/>
        <v>0</v>
      </c>
      <c r="Q174" s="30">
        <f t="shared" si="7"/>
        <v>0</v>
      </c>
      <c r="R174" s="30">
        <f t="shared" si="8"/>
        <v>0</v>
      </c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C175" s="22" t="s">
        <v>8</v>
      </c>
      <c r="E175" s="1" t="s">
        <v>1191</v>
      </c>
      <c r="F175" s="1" t="s">
        <v>8</v>
      </c>
      <c r="G175" s="50"/>
      <c r="H175" s="50"/>
      <c r="I175" s="50"/>
      <c r="J175" s="50"/>
      <c r="K175" s="50"/>
      <c r="L175" s="50"/>
      <c r="M175" s="50"/>
      <c r="N175" s="50"/>
      <c r="O175" s="50"/>
      <c r="P175" s="30">
        <f t="shared" si="6"/>
        <v>0</v>
      </c>
      <c r="Q175" s="30">
        <f t="shared" si="7"/>
        <v>0</v>
      </c>
      <c r="R175" s="30">
        <f t="shared" si="8"/>
        <v>0</v>
      </c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C176" s="22" t="s">
        <v>8</v>
      </c>
      <c r="E176" s="1" t="s">
        <v>1531</v>
      </c>
      <c r="F176" s="1" t="s">
        <v>8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30">
        <f t="shared" si="6"/>
        <v>0</v>
      </c>
      <c r="Q176" s="30">
        <f t="shared" si="7"/>
        <v>0</v>
      </c>
      <c r="R176" s="30">
        <f t="shared" si="8"/>
        <v>0</v>
      </c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C177" s="22" t="s">
        <v>8</v>
      </c>
      <c r="E177" s="1" t="s">
        <v>1531</v>
      </c>
      <c r="F177" s="1" t="s">
        <v>8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30">
        <f t="shared" si="6"/>
        <v>0</v>
      </c>
      <c r="Q177" s="30">
        <f t="shared" si="7"/>
        <v>0</v>
      </c>
      <c r="R177" s="30">
        <f t="shared" si="8"/>
        <v>0</v>
      </c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C178" s="22" t="s">
        <v>8</v>
      </c>
      <c r="E178" s="1" t="s">
        <v>1193</v>
      </c>
      <c r="F178" s="1" t="s">
        <v>8</v>
      </c>
      <c r="G178" s="50"/>
      <c r="H178" s="50"/>
      <c r="I178" s="50"/>
      <c r="J178" s="50"/>
      <c r="K178" s="50"/>
      <c r="L178" s="50"/>
      <c r="M178" s="50"/>
      <c r="N178" s="50"/>
      <c r="O178" s="50"/>
      <c r="P178" s="30">
        <f t="shared" si="6"/>
        <v>0</v>
      </c>
      <c r="Q178" s="30">
        <f t="shared" si="7"/>
        <v>0</v>
      </c>
      <c r="R178" s="30">
        <f t="shared" si="8"/>
        <v>0</v>
      </c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C179" s="22" t="s">
        <v>8</v>
      </c>
      <c r="E179" s="1" t="s">
        <v>1193</v>
      </c>
      <c r="F179" s="1" t="s">
        <v>8</v>
      </c>
      <c r="G179" s="50"/>
      <c r="H179" s="50"/>
      <c r="I179" s="50"/>
      <c r="J179" s="50"/>
      <c r="K179" s="50"/>
      <c r="L179" s="50"/>
      <c r="M179" s="50"/>
      <c r="N179" s="50"/>
      <c r="O179" s="50"/>
      <c r="P179" s="30">
        <f t="shared" si="6"/>
        <v>0</v>
      </c>
      <c r="Q179" s="30">
        <f t="shared" si="7"/>
        <v>0</v>
      </c>
      <c r="R179" s="30">
        <f t="shared" si="8"/>
        <v>0</v>
      </c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C180" s="22" t="s">
        <v>8</v>
      </c>
      <c r="E180" s="1" t="s">
        <v>1193</v>
      </c>
      <c r="F180" s="1" t="s">
        <v>8</v>
      </c>
      <c r="G180" s="50"/>
      <c r="H180" s="50"/>
      <c r="I180" s="50"/>
      <c r="J180" s="50"/>
      <c r="K180" s="50"/>
      <c r="L180" s="50"/>
      <c r="M180" s="50"/>
      <c r="N180" s="50"/>
      <c r="O180" s="50"/>
      <c r="P180" s="30">
        <f t="shared" si="6"/>
        <v>0</v>
      </c>
      <c r="Q180" s="30">
        <f t="shared" si="7"/>
        <v>0</v>
      </c>
      <c r="R180" s="30">
        <f t="shared" si="8"/>
        <v>0</v>
      </c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C181" s="22" t="s">
        <v>8</v>
      </c>
      <c r="E181" s="1" t="s">
        <v>1531</v>
      </c>
      <c r="F181" s="1" t="s">
        <v>8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30">
        <f t="shared" si="6"/>
        <v>0</v>
      </c>
      <c r="Q181" s="30">
        <f t="shared" si="7"/>
        <v>0</v>
      </c>
      <c r="R181" s="30">
        <f t="shared" si="8"/>
        <v>0</v>
      </c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C182" s="22" t="s">
        <v>8</v>
      </c>
      <c r="E182" s="1" t="s">
        <v>1531</v>
      </c>
      <c r="F182" s="1" t="s">
        <v>8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30">
        <f t="shared" si="6"/>
        <v>0</v>
      </c>
      <c r="Q182" s="30">
        <f t="shared" si="7"/>
        <v>0</v>
      </c>
      <c r="R182" s="30">
        <f t="shared" si="8"/>
        <v>0</v>
      </c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C183" s="22" t="s">
        <v>8</v>
      </c>
      <c r="E183" s="1" t="s">
        <v>1194</v>
      </c>
      <c r="F183" s="1" t="s">
        <v>8</v>
      </c>
      <c r="G183" s="50"/>
      <c r="H183" s="50"/>
      <c r="I183" s="50"/>
      <c r="J183" s="50"/>
      <c r="K183" s="50"/>
      <c r="L183" s="50"/>
      <c r="M183" s="50"/>
      <c r="N183" s="50"/>
      <c r="O183" s="50"/>
      <c r="P183" s="30">
        <f t="shared" si="6"/>
        <v>0</v>
      </c>
      <c r="Q183" s="30">
        <f t="shared" si="7"/>
        <v>0</v>
      </c>
      <c r="R183" s="30">
        <f t="shared" si="8"/>
        <v>0</v>
      </c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C184" s="22" t="s">
        <v>8</v>
      </c>
      <c r="E184" s="1" t="s">
        <v>1195</v>
      </c>
      <c r="F184" s="1" t="s">
        <v>8</v>
      </c>
      <c r="G184" s="50"/>
      <c r="H184" s="50"/>
      <c r="I184" s="50"/>
      <c r="J184" s="50"/>
      <c r="K184" s="50"/>
      <c r="L184" s="50"/>
      <c r="M184" s="50"/>
      <c r="N184" s="50"/>
      <c r="O184" s="50"/>
      <c r="P184" s="30">
        <f t="shared" si="6"/>
        <v>0</v>
      </c>
      <c r="Q184" s="30">
        <f t="shared" si="7"/>
        <v>0</v>
      </c>
      <c r="R184" s="30">
        <f t="shared" si="8"/>
        <v>0</v>
      </c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C185" s="22" t="s">
        <v>8</v>
      </c>
      <c r="E185" s="1" t="s">
        <v>1195</v>
      </c>
      <c r="F185" s="1" t="s">
        <v>8</v>
      </c>
      <c r="G185" s="50"/>
      <c r="H185" s="50"/>
      <c r="I185" s="50"/>
      <c r="J185" s="50"/>
      <c r="K185" s="50"/>
      <c r="L185" s="50"/>
      <c r="M185" s="50"/>
      <c r="N185" s="50"/>
      <c r="O185" s="50"/>
      <c r="P185" s="30">
        <f t="shared" si="6"/>
        <v>0</v>
      </c>
      <c r="Q185" s="30">
        <f t="shared" si="7"/>
        <v>0</v>
      </c>
      <c r="R185" s="30">
        <f t="shared" si="8"/>
        <v>0</v>
      </c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C186" s="22" t="s">
        <v>8</v>
      </c>
      <c r="E186" s="1" t="s">
        <v>1195</v>
      </c>
      <c r="F186" s="1" t="s">
        <v>8</v>
      </c>
      <c r="G186" s="50"/>
      <c r="H186" s="50"/>
      <c r="I186" s="50"/>
      <c r="J186" s="50"/>
      <c r="K186" s="50"/>
      <c r="L186" s="50"/>
      <c r="M186" s="50"/>
      <c r="N186" s="50"/>
      <c r="O186" s="50"/>
      <c r="P186" s="30">
        <f t="shared" si="6"/>
        <v>0</v>
      </c>
      <c r="Q186" s="30">
        <f t="shared" si="7"/>
        <v>0</v>
      </c>
      <c r="R186" s="30">
        <f t="shared" si="8"/>
        <v>0</v>
      </c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C187" s="22" t="s">
        <v>8</v>
      </c>
      <c r="E187" s="1" t="s">
        <v>1531</v>
      </c>
      <c r="F187" s="1" t="s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30">
        <f t="shared" si="6"/>
        <v>0</v>
      </c>
      <c r="Q187" s="30">
        <f t="shared" si="7"/>
        <v>0</v>
      </c>
      <c r="R187" s="30">
        <f t="shared" si="8"/>
        <v>0</v>
      </c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C188" s="22" t="s">
        <v>8</v>
      </c>
      <c r="E188" s="1" t="s">
        <v>1531</v>
      </c>
      <c r="F188" s="1" t="s">
        <v>8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30">
        <f t="shared" si="6"/>
        <v>0</v>
      </c>
      <c r="Q188" s="30">
        <f t="shared" si="7"/>
        <v>0</v>
      </c>
      <c r="R188" s="30">
        <f t="shared" si="8"/>
        <v>0</v>
      </c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C189" s="22" t="s">
        <v>8</v>
      </c>
      <c r="E189" s="1" t="s">
        <v>1531</v>
      </c>
      <c r="F189" s="1" t="s">
        <v>8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30">
        <f t="shared" si="6"/>
        <v>0</v>
      </c>
      <c r="Q189" s="30">
        <f t="shared" si="7"/>
        <v>0</v>
      </c>
      <c r="R189" s="30">
        <f t="shared" si="8"/>
        <v>0</v>
      </c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C190" s="22" t="s">
        <v>8</v>
      </c>
      <c r="E190" s="1" t="s">
        <v>1531</v>
      </c>
      <c r="F190" s="1" t="s">
        <v>8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30">
        <f t="shared" si="6"/>
        <v>0</v>
      </c>
      <c r="Q190" s="30">
        <f t="shared" si="7"/>
        <v>0</v>
      </c>
      <c r="R190" s="30">
        <f t="shared" si="8"/>
        <v>0</v>
      </c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C191" s="22" t="s">
        <v>8</v>
      </c>
      <c r="E191" s="1" t="s">
        <v>1531</v>
      </c>
      <c r="F191" s="1" t="s">
        <v>8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30">
        <f t="shared" si="6"/>
        <v>0</v>
      </c>
      <c r="Q191" s="30">
        <f t="shared" si="7"/>
        <v>0</v>
      </c>
      <c r="R191" s="30">
        <f t="shared" si="8"/>
        <v>0</v>
      </c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C192" s="22" t="s">
        <v>8</v>
      </c>
      <c r="E192" s="65" t="s">
        <v>1531</v>
      </c>
      <c r="F192" s="65" t="s">
        <v>8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19">
        <f t="shared" si="6"/>
        <v>0</v>
      </c>
      <c r="Q192" s="19">
        <f t="shared" si="7"/>
        <v>0</v>
      </c>
      <c r="R192" s="19">
        <f t="shared" si="8"/>
        <v>0</v>
      </c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C193" s="22" t="s">
        <v>8</v>
      </c>
      <c r="E193" s="1" t="s">
        <v>1531</v>
      </c>
      <c r="F193" s="1" t="s">
        <v>8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30">
        <f t="shared" si="6"/>
        <v>0</v>
      </c>
      <c r="Q193" s="30">
        <f t="shared" si="7"/>
        <v>0</v>
      </c>
      <c r="R193" s="30">
        <f t="shared" si="8"/>
        <v>0</v>
      </c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C194" s="22" t="s">
        <v>8</v>
      </c>
      <c r="E194" s="1" t="s">
        <v>1531</v>
      </c>
      <c r="F194" s="1" t="s">
        <v>8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30">
        <f t="shared" si="6"/>
        <v>0</v>
      </c>
      <c r="Q194" s="30">
        <f t="shared" si="7"/>
        <v>0</v>
      </c>
      <c r="R194" s="30">
        <f t="shared" si="8"/>
        <v>0</v>
      </c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C195" s="22" t="s">
        <v>8</v>
      </c>
      <c r="E195" s="1" t="s">
        <v>1199</v>
      </c>
      <c r="F195" s="1" t="s">
        <v>8</v>
      </c>
      <c r="G195" s="50"/>
      <c r="H195" s="50"/>
      <c r="I195" s="50"/>
      <c r="J195" s="50"/>
      <c r="K195" s="50"/>
      <c r="L195" s="50"/>
      <c r="M195" s="50"/>
      <c r="N195" s="50"/>
      <c r="O195" s="50"/>
      <c r="P195" s="30">
        <f t="shared" si="6"/>
        <v>0</v>
      </c>
      <c r="Q195" s="30">
        <f t="shared" si="7"/>
        <v>0</v>
      </c>
      <c r="R195" s="30">
        <f t="shared" si="8"/>
        <v>0</v>
      </c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C196" s="22" t="s">
        <v>8</v>
      </c>
      <c r="E196" s="1" t="s">
        <v>1199</v>
      </c>
      <c r="F196" s="1" t="s">
        <v>8</v>
      </c>
      <c r="G196" s="50"/>
      <c r="H196" s="50"/>
      <c r="I196" s="50"/>
      <c r="J196" s="50"/>
      <c r="K196" s="50"/>
      <c r="L196" s="50"/>
      <c r="M196" s="50"/>
      <c r="N196" s="50"/>
      <c r="O196" s="50"/>
      <c r="P196" s="30">
        <f t="shared" si="6"/>
        <v>0</v>
      </c>
      <c r="Q196" s="30">
        <f t="shared" si="7"/>
        <v>0</v>
      </c>
      <c r="R196" s="30">
        <f t="shared" si="8"/>
        <v>0</v>
      </c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C197" s="22" t="s">
        <v>8</v>
      </c>
      <c r="E197" s="1" t="s">
        <v>1199</v>
      </c>
      <c r="F197" s="1" t="s">
        <v>8</v>
      </c>
      <c r="G197" s="50"/>
      <c r="H197" s="50"/>
      <c r="I197" s="50"/>
      <c r="J197" s="50"/>
      <c r="K197" s="50"/>
      <c r="L197" s="50"/>
      <c r="M197" s="50"/>
      <c r="N197" s="50"/>
      <c r="O197" s="50"/>
      <c r="P197" s="30">
        <f t="shared" si="6"/>
        <v>0</v>
      </c>
      <c r="Q197" s="30">
        <f t="shared" si="7"/>
        <v>0</v>
      </c>
      <c r="R197" s="30">
        <f t="shared" si="8"/>
        <v>0</v>
      </c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C198" s="22" t="s">
        <v>8</v>
      </c>
      <c r="E198" s="65" t="s">
        <v>1531</v>
      </c>
      <c r="F198" s="65" t="s">
        <v>8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19">
        <f t="shared" si="6"/>
        <v>0</v>
      </c>
      <c r="Q198" s="19">
        <f t="shared" si="7"/>
        <v>0</v>
      </c>
      <c r="R198" s="19">
        <f t="shared" si="8"/>
        <v>0</v>
      </c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C199" s="22" t="s">
        <v>8</v>
      </c>
      <c r="E199" s="1" t="s">
        <v>1200</v>
      </c>
      <c r="F199" s="1" t="s">
        <v>8</v>
      </c>
      <c r="G199" s="50"/>
      <c r="H199" s="50"/>
      <c r="I199" s="50"/>
      <c r="J199" s="50"/>
      <c r="K199" s="50"/>
      <c r="L199" s="50"/>
      <c r="M199" s="50"/>
      <c r="N199" s="50"/>
      <c r="O199" s="50"/>
      <c r="P199" s="30">
        <f t="shared" si="6"/>
        <v>0</v>
      </c>
      <c r="Q199" s="30">
        <f t="shared" si="7"/>
        <v>0</v>
      </c>
      <c r="R199" s="30">
        <f t="shared" si="8"/>
        <v>0</v>
      </c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C200" s="22" t="s">
        <v>8</v>
      </c>
      <c r="E200" s="1" t="s">
        <v>1200</v>
      </c>
      <c r="F200" s="1" t="s">
        <v>8</v>
      </c>
      <c r="G200" s="50"/>
      <c r="H200" s="50"/>
      <c r="I200" s="50"/>
      <c r="J200" s="50"/>
      <c r="K200" s="50"/>
      <c r="L200" s="50"/>
      <c r="M200" s="50"/>
      <c r="N200" s="50"/>
      <c r="O200" s="50"/>
      <c r="P200" s="30">
        <f t="shared" si="6"/>
        <v>0</v>
      </c>
      <c r="Q200" s="30">
        <f t="shared" si="7"/>
        <v>0</v>
      </c>
      <c r="R200" s="30">
        <f t="shared" si="8"/>
        <v>0</v>
      </c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C201" s="22" t="s">
        <v>8</v>
      </c>
      <c r="E201" s="1" t="s">
        <v>1200</v>
      </c>
      <c r="F201" s="1" t="s">
        <v>8</v>
      </c>
      <c r="G201" s="50"/>
      <c r="H201" s="50"/>
      <c r="I201" s="50"/>
      <c r="J201" s="50"/>
      <c r="K201" s="50"/>
      <c r="L201" s="50"/>
      <c r="M201" s="50"/>
      <c r="N201" s="50"/>
      <c r="O201" s="50"/>
      <c r="P201" s="30">
        <f t="shared" si="6"/>
        <v>0</v>
      </c>
      <c r="Q201" s="30">
        <f t="shared" si="7"/>
        <v>0</v>
      </c>
      <c r="R201" s="30">
        <f t="shared" si="8"/>
        <v>0</v>
      </c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C202" s="22" t="s">
        <v>8</v>
      </c>
      <c r="E202" s="1" t="s">
        <v>1202</v>
      </c>
      <c r="F202" s="1" t="s">
        <v>8</v>
      </c>
      <c r="G202" s="50"/>
      <c r="H202" s="50"/>
      <c r="I202" s="50"/>
      <c r="J202" s="50"/>
      <c r="K202" s="50"/>
      <c r="L202" s="50"/>
      <c r="M202" s="50"/>
      <c r="N202" s="50"/>
      <c r="O202" s="50"/>
      <c r="P202" s="30">
        <f t="shared" si="6"/>
        <v>0</v>
      </c>
      <c r="Q202" s="30">
        <f t="shared" si="7"/>
        <v>0</v>
      </c>
      <c r="R202" s="30">
        <f t="shared" si="8"/>
        <v>0</v>
      </c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C203" s="22" t="s">
        <v>8</v>
      </c>
      <c r="E203" s="1" t="s">
        <v>1202</v>
      </c>
      <c r="F203" s="1" t="s">
        <v>8</v>
      </c>
      <c r="G203" s="50"/>
      <c r="H203" s="50"/>
      <c r="I203" s="50"/>
      <c r="J203" s="50"/>
      <c r="K203" s="50"/>
      <c r="L203" s="50"/>
      <c r="M203" s="50"/>
      <c r="N203" s="50"/>
      <c r="O203" s="50"/>
      <c r="P203" s="30">
        <f t="shared" si="6"/>
        <v>0</v>
      </c>
      <c r="Q203" s="30">
        <f t="shared" si="7"/>
        <v>0</v>
      </c>
      <c r="R203" s="30">
        <f t="shared" si="8"/>
        <v>0</v>
      </c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C204" s="22" t="s">
        <v>8</v>
      </c>
      <c r="E204" s="1" t="s">
        <v>1202</v>
      </c>
      <c r="F204" s="1" t="s">
        <v>8</v>
      </c>
      <c r="G204" s="50"/>
      <c r="H204" s="50"/>
      <c r="I204" s="50"/>
      <c r="J204" s="50"/>
      <c r="K204" s="50"/>
      <c r="L204" s="50"/>
      <c r="M204" s="50"/>
      <c r="N204" s="50"/>
      <c r="O204" s="50"/>
      <c r="P204" s="30">
        <f t="shared" si="6"/>
        <v>0</v>
      </c>
      <c r="Q204" s="30">
        <f t="shared" si="7"/>
        <v>0</v>
      </c>
      <c r="R204" s="30">
        <f t="shared" si="8"/>
        <v>0</v>
      </c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C205" s="22" t="s">
        <v>8</v>
      </c>
      <c r="E205" s="1" t="s">
        <v>1531</v>
      </c>
      <c r="F205" s="1" t="s">
        <v>8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30">
        <f t="shared" ref="P205:P268" si="9">SUM(G205:O205)</f>
        <v>0</v>
      </c>
      <c r="Q205" s="30">
        <f t="shared" ref="Q205:Q268" si="10">COUNTIF(G205:O205, "&gt;0" )</f>
        <v>0</v>
      </c>
      <c r="R205" s="30">
        <f t="shared" ref="R205:R268" si="11">IF(Q205=0,0,P205/Q205)</f>
        <v>0</v>
      </c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C206" s="22" t="s">
        <v>8</v>
      </c>
      <c r="E206" s="1" t="s">
        <v>1203</v>
      </c>
      <c r="F206" s="1" t="s">
        <v>8</v>
      </c>
      <c r="G206" s="50"/>
      <c r="H206" s="50"/>
      <c r="I206" s="50"/>
      <c r="J206" s="50"/>
      <c r="K206" s="50"/>
      <c r="L206" s="50"/>
      <c r="M206" s="50"/>
      <c r="N206" s="50"/>
      <c r="O206" s="50"/>
      <c r="P206" s="30">
        <f t="shared" si="9"/>
        <v>0</v>
      </c>
      <c r="Q206" s="30">
        <f t="shared" si="10"/>
        <v>0</v>
      </c>
      <c r="R206" s="30">
        <f t="shared" si="11"/>
        <v>0</v>
      </c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C207" s="22" t="s">
        <v>8</v>
      </c>
      <c r="E207" s="1" t="s">
        <v>1203</v>
      </c>
      <c r="F207" s="1" t="s">
        <v>8</v>
      </c>
      <c r="G207" s="50"/>
      <c r="H207" s="50"/>
      <c r="I207" s="50"/>
      <c r="J207" s="50"/>
      <c r="K207" s="50"/>
      <c r="L207" s="50"/>
      <c r="M207" s="50"/>
      <c r="N207" s="50"/>
      <c r="O207" s="50"/>
      <c r="P207" s="30">
        <f t="shared" si="9"/>
        <v>0</v>
      </c>
      <c r="Q207" s="30">
        <f t="shared" si="10"/>
        <v>0</v>
      </c>
      <c r="R207" s="30">
        <f t="shared" si="11"/>
        <v>0</v>
      </c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C208" s="22" t="s">
        <v>8</v>
      </c>
      <c r="E208" s="1" t="s">
        <v>1203</v>
      </c>
      <c r="F208" s="1" t="s">
        <v>8</v>
      </c>
      <c r="G208" s="50"/>
      <c r="H208" s="50"/>
      <c r="I208" s="50"/>
      <c r="J208" s="50"/>
      <c r="K208" s="50"/>
      <c r="L208" s="50"/>
      <c r="M208" s="50"/>
      <c r="N208" s="50"/>
      <c r="O208" s="50"/>
      <c r="P208" s="30">
        <f t="shared" si="9"/>
        <v>0</v>
      </c>
      <c r="Q208" s="30">
        <f t="shared" si="10"/>
        <v>0</v>
      </c>
      <c r="R208" s="30">
        <f t="shared" si="11"/>
        <v>0</v>
      </c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C209" s="22" t="s">
        <v>8</v>
      </c>
      <c r="E209" s="1" t="s">
        <v>1531</v>
      </c>
      <c r="F209" s="1" t="s">
        <v>8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30">
        <f t="shared" si="9"/>
        <v>0</v>
      </c>
      <c r="Q209" s="30">
        <f t="shared" si="10"/>
        <v>0</v>
      </c>
      <c r="R209" s="30">
        <f t="shared" si="11"/>
        <v>0</v>
      </c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C210" s="22" t="s">
        <v>8</v>
      </c>
      <c r="E210" s="1" t="s">
        <v>1205</v>
      </c>
      <c r="F210" s="1" t="s">
        <v>8</v>
      </c>
      <c r="G210" s="50"/>
      <c r="H210" s="50"/>
      <c r="I210" s="50"/>
      <c r="J210" s="50"/>
      <c r="K210" s="50"/>
      <c r="L210" s="50"/>
      <c r="M210" s="50"/>
      <c r="N210" s="50"/>
      <c r="O210" s="50"/>
      <c r="P210" s="30">
        <f t="shared" si="9"/>
        <v>0</v>
      </c>
      <c r="Q210" s="30">
        <f t="shared" si="10"/>
        <v>0</v>
      </c>
      <c r="R210" s="30">
        <f t="shared" si="11"/>
        <v>0</v>
      </c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C211" s="22" t="s">
        <v>8</v>
      </c>
      <c r="E211" s="1" t="s">
        <v>1205</v>
      </c>
      <c r="F211" s="1" t="s">
        <v>8</v>
      </c>
      <c r="G211" s="50"/>
      <c r="H211" s="50"/>
      <c r="I211" s="50"/>
      <c r="J211" s="50"/>
      <c r="K211" s="50"/>
      <c r="L211" s="50"/>
      <c r="M211" s="50"/>
      <c r="N211" s="50"/>
      <c r="O211" s="50"/>
      <c r="P211" s="30">
        <f t="shared" si="9"/>
        <v>0</v>
      </c>
      <c r="Q211" s="30">
        <f t="shared" si="10"/>
        <v>0</v>
      </c>
      <c r="R211" s="30">
        <f t="shared" si="11"/>
        <v>0</v>
      </c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C212" s="22" t="s">
        <v>8</v>
      </c>
      <c r="E212" s="65" t="s">
        <v>1205</v>
      </c>
      <c r="F212" s="65" t="s">
        <v>8</v>
      </c>
      <c r="G212" s="24"/>
      <c r="H212" s="24"/>
      <c r="I212" s="24"/>
      <c r="J212" s="24"/>
      <c r="K212" s="24"/>
      <c r="L212" s="24"/>
      <c r="M212" s="24"/>
      <c r="N212" s="24"/>
      <c r="O212" s="24"/>
      <c r="P212" s="19">
        <f t="shared" si="9"/>
        <v>0</v>
      </c>
      <c r="Q212" s="19">
        <f t="shared" si="10"/>
        <v>0</v>
      </c>
      <c r="R212" s="19">
        <f t="shared" si="11"/>
        <v>0</v>
      </c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C213" s="22" t="s">
        <v>8</v>
      </c>
      <c r="E213" s="1" t="s">
        <v>1531</v>
      </c>
      <c r="F213" s="1" t="s">
        <v>8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30">
        <f t="shared" si="9"/>
        <v>0</v>
      </c>
      <c r="Q213" s="30">
        <f t="shared" si="10"/>
        <v>0</v>
      </c>
      <c r="R213" s="30">
        <f t="shared" si="11"/>
        <v>0</v>
      </c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C214" s="22" t="s">
        <v>8</v>
      </c>
      <c r="E214" s="65" t="s">
        <v>1531</v>
      </c>
      <c r="F214" s="65" t="s">
        <v>8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19">
        <f t="shared" si="9"/>
        <v>0</v>
      </c>
      <c r="Q214" s="19">
        <f t="shared" si="10"/>
        <v>0</v>
      </c>
      <c r="R214" s="19">
        <f t="shared" si="11"/>
        <v>0</v>
      </c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C215" s="22" t="s">
        <v>8</v>
      </c>
      <c r="E215" s="65" t="s">
        <v>1531</v>
      </c>
      <c r="F215" s="65" t="s">
        <v>8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9">
        <f t="shared" si="9"/>
        <v>0</v>
      </c>
      <c r="Q215" s="19">
        <f t="shared" si="10"/>
        <v>0</v>
      </c>
      <c r="R215" s="19">
        <f t="shared" si="11"/>
        <v>0</v>
      </c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C216" s="22" t="s">
        <v>8</v>
      </c>
      <c r="E216" s="65" t="s">
        <v>1531</v>
      </c>
      <c r="F216" s="65" t="s">
        <v>8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19">
        <f t="shared" si="9"/>
        <v>0</v>
      </c>
      <c r="Q216" s="19">
        <f t="shared" si="10"/>
        <v>0</v>
      </c>
      <c r="R216" s="19">
        <f t="shared" si="11"/>
        <v>0</v>
      </c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C217" s="22" t="s">
        <v>8</v>
      </c>
      <c r="E217" s="1" t="s">
        <v>1531</v>
      </c>
      <c r="F217" s="1" t="s">
        <v>8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30">
        <f t="shared" si="9"/>
        <v>0</v>
      </c>
      <c r="Q217" s="30">
        <f t="shared" si="10"/>
        <v>0</v>
      </c>
      <c r="R217" s="30">
        <f t="shared" si="11"/>
        <v>0</v>
      </c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C218" s="22" t="s">
        <v>8</v>
      </c>
      <c r="E218" s="1" t="s">
        <v>1531</v>
      </c>
      <c r="F218" s="1" t="s">
        <v>8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30">
        <f t="shared" si="9"/>
        <v>0</v>
      </c>
      <c r="Q218" s="30">
        <f t="shared" si="10"/>
        <v>0</v>
      </c>
      <c r="R218" s="30">
        <f t="shared" si="11"/>
        <v>0</v>
      </c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C219" s="22" t="s">
        <v>8</v>
      </c>
      <c r="E219" s="1" t="s">
        <v>1531</v>
      </c>
      <c r="F219" s="1" t="s">
        <v>8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30">
        <f t="shared" si="9"/>
        <v>0</v>
      </c>
      <c r="Q219" s="30">
        <f t="shared" si="10"/>
        <v>0</v>
      </c>
      <c r="R219" s="30">
        <f t="shared" si="11"/>
        <v>0</v>
      </c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C220" s="22" t="s">
        <v>8</v>
      </c>
      <c r="E220" s="65" t="s">
        <v>1531</v>
      </c>
      <c r="F220" s="65" t="s">
        <v>8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19">
        <f t="shared" si="9"/>
        <v>0</v>
      </c>
      <c r="Q220" s="19">
        <f t="shared" si="10"/>
        <v>0</v>
      </c>
      <c r="R220" s="19">
        <f t="shared" si="11"/>
        <v>0</v>
      </c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C221" s="22" t="s">
        <v>8</v>
      </c>
      <c r="E221" s="1" t="s">
        <v>1206</v>
      </c>
      <c r="F221" s="1" t="s">
        <v>8</v>
      </c>
      <c r="G221" s="50"/>
      <c r="H221" s="50"/>
      <c r="I221" s="50"/>
      <c r="J221" s="50"/>
      <c r="K221" s="50"/>
      <c r="L221" s="50"/>
      <c r="M221" s="50"/>
      <c r="N221" s="50"/>
      <c r="O221" s="50"/>
      <c r="P221" s="30">
        <f t="shared" si="9"/>
        <v>0</v>
      </c>
      <c r="Q221" s="30">
        <f t="shared" si="10"/>
        <v>0</v>
      </c>
      <c r="R221" s="30">
        <f t="shared" si="11"/>
        <v>0</v>
      </c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C222" s="22" t="s">
        <v>8</v>
      </c>
      <c r="E222" s="1" t="s">
        <v>1206</v>
      </c>
      <c r="F222" s="1" t="s">
        <v>8</v>
      </c>
      <c r="G222" s="50"/>
      <c r="H222" s="50"/>
      <c r="I222" s="50"/>
      <c r="J222" s="50"/>
      <c r="K222" s="50"/>
      <c r="L222" s="50"/>
      <c r="M222" s="50"/>
      <c r="N222" s="50"/>
      <c r="O222" s="50"/>
      <c r="P222" s="30">
        <f t="shared" si="9"/>
        <v>0</v>
      </c>
      <c r="Q222" s="30">
        <f t="shared" si="10"/>
        <v>0</v>
      </c>
      <c r="R222" s="30">
        <f t="shared" si="11"/>
        <v>0</v>
      </c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C223" s="22" t="s">
        <v>8</v>
      </c>
      <c r="E223" s="65" t="s">
        <v>1206</v>
      </c>
      <c r="F223" s="65" t="s">
        <v>8</v>
      </c>
      <c r="G223" s="24"/>
      <c r="H223" s="24"/>
      <c r="I223" s="24"/>
      <c r="J223" s="24"/>
      <c r="K223" s="24"/>
      <c r="L223" s="24"/>
      <c r="M223" s="24"/>
      <c r="N223" s="24"/>
      <c r="O223" s="24"/>
      <c r="P223" s="19">
        <f t="shared" si="9"/>
        <v>0</v>
      </c>
      <c r="Q223" s="19">
        <f t="shared" si="10"/>
        <v>0</v>
      </c>
      <c r="R223" s="19">
        <f t="shared" si="11"/>
        <v>0</v>
      </c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C224" s="22" t="s">
        <v>8</v>
      </c>
      <c r="E224" s="1" t="s">
        <v>1207</v>
      </c>
      <c r="F224" s="1" t="s">
        <v>8</v>
      </c>
      <c r="G224" s="50"/>
      <c r="H224" s="50"/>
      <c r="I224" s="50"/>
      <c r="J224" s="50"/>
      <c r="K224" s="50"/>
      <c r="L224" s="50"/>
      <c r="M224" s="50"/>
      <c r="N224" s="50"/>
      <c r="O224" s="50"/>
      <c r="P224" s="30">
        <f t="shared" si="9"/>
        <v>0</v>
      </c>
      <c r="Q224" s="30">
        <f t="shared" si="10"/>
        <v>0</v>
      </c>
      <c r="R224" s="30">
        <f t="shared" si="11"/>
        <v>0</v>
      </c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C225" s="22" t="s">
        <v>8</v>
      </c>
      <c r="E225" s="1" t="s">
        <v>1207</v>
      </c>
      <c r="F225" s="1" t="s">
        <v>8</v>
      </c>
      <c r="G225" s="50"/>
      <c r="H225" s="50"/>
      <c r="I225" s="50"/>
      <c r="J225" s="50"/>
      <c r="K225" s="50"/>
      <c r="L225" s="50"/>
      <c r="M225" s="50"/>
      <c r="N225" s="50"/>
      <c r="O225" s="50"/>
      <c r="P225" s="30">
        <f t="shared" si="9"/>
        <v>0</v>
      </c>
      <c r="Q225" s="30">
        <f t="shared" si="10"/>
        <v>0</v>
      </c>
      <c r="R225" s="30">
        <f t="shared" si="11"/>
        <v>0</v>
      </c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C226" s="22" t="s">
        <v>8</v>
      </c>
      <c r="E226" s="65" t="s">
        <v>1207</v>
      </c>
      <c r="F226" s="65" t="s">
        <v>8</v>
      </c>
      <c r="G226" s="24"/>
      <c r="H226" s="24"/>
      <c r="I226" s="24"/>
      <c r="J226" s="24"/>
      <c r="K226" s="24"/>
      <c r="L226" s="24"/>
      <c r="M226" s="24"/>
      <c r="N226" s="24"/>
      <c r="O226" s="24"/>
      <c r="P226" s="19">
        <f t="shared" si="9"/>
        <v>0</v>
      </c>
      <c r="Q226" s="19">
        <f t="shared" si="10"/>
        <v>0</v>
      </c>
      <c r="R226" s="19">
        <f t="shared" si="11"/>
        <v>0</v>
      </c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C227" s="22" t="s">
        <v>8</v>
      </c>
      <c r="E227" s="1" t="s">
        <v>1531</v>
      </c>
      <c r="F227" s="1" t="s">
        <v>8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30">
        <f t="shared" si="9"/>
        <v>0</v>
      </c>
      <c r="Q227" s="30">
        <f t="shared" si="10"/>
        <v>0</v>
      </c>
      <c r="R227" s="30">
        <f t="shared" si="11"/>
        <v>0</v>
      </c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C228" s="22" t="s">
        <v>8</v>
      </c>
      <c r="E228" s="1" t="s">
        <v>1531</v>
      </c>
      <c r="F228" s="1" t="s">
        <v>8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30">
        <f t="shared" si="9"/>
        <v>0</v>
      </c>
      <c r="Q228" s="30">
        <f t="shared" si="10"/>
        <v>0</v>
      </c>
      <c r="R228" s="30">
        <f t="shared" si="11"/>
        <v>0</v>
      </c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C229" s="22" t="s">
        <v>8</v>
      </c>
      <c r="E229" s="1" t="s">
        <v>1531</v>
      </c>
      <c r="F229" s="1" t="s">
        <v>8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30">
        <f t="shared" si="9"/>
        <v>0</v>
      </c>
      <c r="Q229" s="30">
        <f t="shared" si="10"/>
        <v>0</v>
      </c>
      <c r="R229" s="30">
        <f t="shared" si="11"/>
        <v>0</v>
      </c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C230" s="22" t="s">
        <v>8</v>
      </c>
      <c r="E230" s="1" t="s">
        <v>1208</v>
      </c>
      <c r="F230" s="1" t="s">
        <v>8</v>
      </c>
      <c r="G230" s="50"/>
      <c r="H230" s="50"/>
      <c r="I230" s="50"/>
      <c r="J230" s="50"/>
      <c r="K230" s="50"/>
      <c r="L230" s="50"/>
      <c r="M230" s="50"/>
      <c r="N230" s="50"/>
      <c r="O230" s="50"/>
      <c r="P230" s="30">
        <f t="shared" si="9"/>
        <v>0</v>
      </c>
      <c r="Q230" s="30">
        <f t="shared" si="10"/>
        <v>0</v>
      </c>
      <c r="R230" s="30">
        <f t="shared" si="11"/>
        <v>0</v>
      </c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C231" s="22" t="s">
        <v>8</v>
      </c>
      <c r="E231" s="1" t="s">
        <v>1208</v>
      </c>
      <c r="F231" s="1" t="s">
        <v>8</v>
      </c>
      <c r="G231" s="50"/>
      <c r="H231" s="50"/>
      <c r="I231" s="50"/>
      <c r="J231" s="50"/>
      <c r="K231" s="50"/>
      <c r="L231" s="50"/>
      <c r="M231" s="50"/>
      <c r="N231" s="50"/>
      <c r="O231" s="50"/>
      <c r="P231" s="30">
        <f t="shared" si="9"/>
        <v>0</v>
      </c>
      <c r="Q231" s="30">
        <f t="shared" si="10"/>
        <v>0</v>
      </c>
      <c r="R231" s="30">
        <f t="shared" si="11"/>
        <v>0</v>
      </c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C232" s="22" t="s">
        <v>8</v>
      </c>
      <c r="E232" s="1" t="s">
        <v>1208</v>
      </c>
      <c r="F232" s="1" t="s">
        <v>8</v>
      </c>
      <c r="G232" s="50"/>
      <c r="H232" s="50"/>
      <c r="I232" s="50"/>
      <c r="J232" s="50"/>
      <c r="K232" s="50"/>
      <c r="L232" s="50"/>
      <c r="M232" s="50"/>
      <c r="N232" s="50"/>
      <c r="O232" s="50"/>
      <c r="P232" s="30">
        <f t="shared" si="9"/>
        <v>0</v>
      </c>
      <c r="Q232" s="30">
        <f t="shared" si="10"/>
        <v>0</v>
      </c>
      <c r="R232" s="30">
        <f t="shared" si="11"/>
        <v>0</v>
      </c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C233" s="22" t="s">
        <v>8</v>
      </c>
      <c r="E233" s="1" t="s">
        <v>1209</v>
      </c>
      <c r="F233" s="1" t="s">
        <v>8</v>
      </c>
      <c r="G233" s="50"/>
      <c r="H233" s="50"/>
      <c r="I233" s="50"/>
      <c r="J233" s="50"/>
      <c r="K233" s="50"/>
      <c r="L233" s="50"/>
      <c r="M233" s="50"/>
      <c r="N233" s="50"/>
      <c r="O233" s="50"/>
      <c r="P233" s="30">
        <f t="shared" si="9"/>
        <v>0</v>
      </c>
      <c r="Q233" s="30">
        <f t="shared" si="10"/>
        <v>0</v>
      </c>
      <c r="R233" s="30">
        <f t="shared" si="11"/>
        <v>0</v>
      </c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C234" s="22" t="s">
        <v>8</v>
      </c>
      <c r="E234" s="1" t="s">
        <v>1209</v>
      </c>
      <c r="F234" s="1" t="s">
        <v>8</v>
      </c>
      <c r="G234" s="50"/>
      <c r="H234" s="50"/>
      <c r="I234" s="50"/>
      <c r="J234" s="50"/>
      <c r="K234" s="50"/>
      <c r="L234" s="50"/>
      <c r="M234" s="50"/>
      <c r="N234" s="50"/>
      <c r="O234" s="50"/>
      <c r="P234" s="30">
        <f t="shared" si="9"/>
        <v>0</v>
      </c>
      <c r="Q234" s="30">
        <f t="shared" si="10"/>
        <v>0</v>
      </c>
      <c r="R234" s="30">
        <f t="shared" si="11"/>
        <v>0</v>
      </c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C235" s="22" t="s">
        <v>8</v>
      </c>
      <c r="E235" s="65" t="s">
        <v>1209</v>
      </c>
      <c r="F235" s="65" t="s">
        <v>8</v>
      </c>
      <c r="G235" s="24"/>
      <c r="H235" s="24"/>
      <c r="I235" s="24"/>
      <c r="J235" s="24"/>
      <c r="K235" s="24"/>
      <c r="L235" s="24"/>
      <c r="M235" s="24"/>
      <c r="N235" s="24"/>
      <c r="O235" s="24"/>
      <c r="P235" s="19">
        <f t="shared" si="9"/>
        <v>0</v>
      </c>
      <c r="Q235" s="19">
        <f t="shared" si="10"/>
        <v>0</v>
      </c>
      <c r="R235" s="19">
        <f t="shared" si="11"/>
        <v>0</v>
      </c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C236" s="22" t="s">
        <v>8</v>
      </c>
      <c r="E236" s="1" t="s">
        <v>1531</v>
      </c>
      <c r="F236" s="1" t="s">
        <v>8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30">
        <f t="shared" si="9"/>
        <v>0</v>
      </c>
      <c r="Q236" s="30">
        <f t="shared" si="10"/>
        <v>0</v>
      </c>
      <c r="R236" s="30">
        <f t="shared" si="11"/>
        <v>0</v>
      </c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C237" s="22" t="s">
        <v>8</v>
      </c>
      <c r="E237" s="65" t="s">
        <v>1531</v>
      </c>
      <c r="F237" s="65" t="s">
        <v>8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19">
        <f t="shared" si="9"/>
        <v>0</v>
      </c>
      <c r="Q237" s="19">
        <f t="shared" si="10"/>
        <v>0</v>
      </c>
      <c r="R237" s="19">
        <f t="shared" si="11"/>
        <v>0</v>
      </c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C238" s="22" t="s">
        <v>8</v>
      </c>
      <c r="E238" s="1" t="s">
        <v>1210</v>
      </c>
      <c r="F238" s="1" t="s">
        <v>8</v>
      </c>
      <c r="G238" s="50"/>
      <c r="H238" s="50"/>
      <c r="I238" s="50"/>
      <c r="J238" s="50"/>
      <c r="K238" s="50"/>
      <c r="L238" s="50"/>
      <c r="M238" s="50"/>
      <c r="N238" s="50"/>
      <c r="O238" s="50"/>
      <c r="P238" s="30">
        <f t="shared" si="9"/>
        <v>0</v>
      </c>
      <c r="Q238" s="30">
        <f t="shared" si="10"/>
        <v>0</v>
      </c>
      <c r="R238" s="30">
        <f t="shared" si="11"/>
        <v>0</v>
      </c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C239" s="22" t="s">
        <v>8</v>
      </c>
      <c r="E239" s="65" t="s">
        <v>1210</v>
      </c>
      <c r="F239" s="65" t="s">
        <v>8</v>
      </c>
      <c r="G239" s="24"/>
      <c r="H239" s="24"/>
      <c r="I239" s="24"/>
      <c r="J239" s="24"/>
      <c r="K239" s="24"/>
      <c r="L239" s="24"/>
      <c r="M239" s="24"/>
      <c r="N239" s="24"/>
      <c r="O239" s="24"/>
      <c r="P239" s="19">
        <f t="shared" si="9"/>
        <v>0</v>
      </c>
      <c r="Q239" s="19">
        <f t="shared" si="10"/>
        <v>0</v>
      </c>
      <c r="R239" s="19">
        <f t="shared" si="11"/>
        <v>0</v>
      </c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C240" s="22" t="s">
        <v>8</v>
      </c>
      <c r="E240" s="1" t="s">
        <v>1210</v>
      </c>
      <c r="F240" s="1" t="s">
        <v>8</v>
      </c>
      <c r="G240" s="50"/>
      <c r="H240" s="50"/>
      <c r="I240" s="50"/>
      <c r="J240" s="50"/>
      <c r="K240" s="50"/>
      <c r="L240" s="50"/>
      <c r="M240" s="50"/>
      <c r="N240" s="50"/>
      <c r="O240" s="50"/>
      <c r="P240" s="30">
        <f t="shared" si="9"/>
        <v>0</v>
      </c>
      <c r="Q240" s="30">
        <f t="shared" si="10"/>
        <v>0</v>
      </c>
      <c r="R240" s="30">
        <f t="shared" si="11"/>
        <v>0</v>
      </c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C241" s="22" t="s">
        <v>8</v>
      </c>
      <c r="E241" s="65" t="s">
        <v>1531</v>
      </c>
      <c r="F241" s="65" t="s">
        <v>8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0</v>
      </c>
      <c r="P241" s="19">
        <f t="shared" si="9"/>
        <v>0</v>
      </c>
      <c r="Q241" s="19">
        <f t="shared" si="10"/>
        <v>0</v>
      </c>
      <c r="R241" s="19">
        <f t="shared" si="11"/>
        <v>0</v>
      </c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C242" s="22" t="s">
        <v>8</v>
      </c>
      <c r="E242" s="1" t="s">
        <v>1531</v>
      </c>
      <c r="F242" s="1" t="s">
        <v>8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30">
        <f t="shared" si="9"/>
        <v>0</v>
      </c>
      <c r="Q242" s="30">
        <f t="shared" si="10"/>
        <v>0</v>
      </c>
      <c r="R242" s="30">
        <f t="shared" si="11"/>
        <v>0</v>
      </c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C243" s="22" t="s">
        <v>8</v>
      </c>
      <c r="E243" s="1" t="s">
        <v>1531</v>
      </c>
      <c r="F243" s="1" t="s">
        <v>8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30">
        <f t="shared" si="9"/>
        <v>0</v>
      </c>
      <c r="Q243" s="30">
        <f t="shared" si="10"/>
        <v>0</v>
      </c>
      <c r="R243" s="30">
        <f t="shared" si="11"/>
        <v>0</v>
      </c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C244" s="22" t="s">
        <v>8</v>
      </c>
      <c r="E244" s="1" t="s">
        <v>1211</v>
      </c>
      <c r="F244" s="1" t="s">
        <v>8</v>
      </c>
      <c r="G244" s="50"/>
      <c r="H244" s="50"/>
      <c r="I244" s="50"/>
      <c r="J244" s="50"/>
      <c r="K244" s="50"/>
      <c r="L244" s="50"/>
      <c r="M244" s="50"/>
      <c r="N244" s="50"/>
      <c r="O244" s="50"/>
      <c r="P244" s="30">
        <f t="shared" si="9"/>
        <v>0</v>
      </c>
      <c r="Q244" s="30">
        <f t="shared" si="10"/>
        <v>0</v>
      </c>
      <c r="R244" s="30">
        <f t="shared" si="11"/>
        <v>0</v>
      </c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C245" s="22" t="s">
        <v>8</v>
      </c>
      <c r="E245" s="1" t="s">
        <v>1211</v>
      </c>
      <c r="F245" s="1" t="s">
        <v>8</v>
      </c>
      <c r="G245" s="50"/>
      <c r="H245" s="50"/>
      <c r="I245" s="50"/>
      <c r="J245" s="50"/>
      <c r="K245" s="50"/>
      <c r="L245" s="50"/>
      <c r="M245" s="50"/>
      <c r="N245" s="50"/>
      <c r="O245" s="50"/>
      <c r="P245" s="30">
        <f t="shared" si="9"/>
        <v>0</v>
      </c>
      <c r="Q245" s="30">
        <f t="shared" si="10"/>
        <v>0</v>
      </c>
      <c r="R245" s="30">
        <f t="shared" si="11"/>
        <v>0</v>
      </c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C246" s="22" t="s">
        <v>8</v>
      </c>
      <c r="E246" s="65" t="s">
        <v>1211</v>
      </c>
      <c r="F246" s="65" t="s">
        <v>8</v>
      </c>
      <c r="G246" s="24"/>
      <c r="H246" s="24"/>
      <c r="I246" s="24"/>
      <c r="J246" s="24"/>
      <c r="K246" s="24"/>
      <c r="L246" s="24"/>
      <c r="M246" s="24"/>
      <c r="N246" s="24"/>
      <c r="O246" s="24"/>
      <c r="P246" s="19">
        <f t="shared" si="9"/>
        <v>0</v>
      </c>
      <c r="Q246" s="19">
        <f t="shared" si="10"/>
        <v>0</v>
      </c>
      <c r="R246" s="19">
        <f t="shared" si="11"/>
        <v>0</v>
      </c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C247" s="22" t="s">
        <v>8</v>
      </c>
      <c r="E247" s="1" t="s">
        <v>1531</v>
      </c>
      <c r="F247" s="1" t="s">
        <v>8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30">
        <f t="shared" si="9"/>
        <v>0</v>
      </c>
      <c r="Q247" s="30">
        <f t="shared" si="10"/>
        <v>0</v>
      </c>
      <c r="R247" s="30">
        <f t="shared" si="11"/>
        <v>0</v>
      </c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C248" s="22" t="s">
        <v>8</v>
      </c>
      <c r="E248" s="1" t="s">
        <v>1531</v>
      </c>
      <c r="F248" s="1" t="s">
        <v>8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30">
        <f t="shared" si="9"/>
        <v>0</v>
      </c>
      <c r="Q248" s="30">
        <f t="shared" si="10"/>
        <v>0</v>
      </c>
      <c r="R248" s="30">
        <f t="shared" si="11"/>
        <v>0</v>
      </c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C249" s="22" t="s">
        <v>8</v>
      </c>
      <c r="E249" s="1" t="s">
        <v>1212</v>
      </c>
      <c r="F249" s="1" t="s">
        <v>8</v>
      </c>
      <c r="G249" s="50"/>
      <c r="H249" s="50"/>
      <c r="I249" s="50"/>
      <c r="J249" s="50"/>
      <c r="K249" s="50"/>
      <c r="L249" s="50"/>
      <c r="M249" s="50"/>
      <c r="N249" s="50"/>
      <c r="O249" s="50"/>
      <c r="P249" s="30">
        <f t="shared" si="9"/>
        <v>0</v>
      </c>
      <c r="Q249" s="30">
        <f t="shared" si="10"/>
        <v>0</v>
      </c>
      <c r="R249" s="30">
        <f t="shared" si="11"/>
        <v>0</v>
      </c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C250" s="22" t="s">
        <v>8</v>
      </c>
      <c r="E250" s="1" t="s">
        <v>1212</v>
      </c>
      <c r="F250" s="1" t="s">
        <v>8</v>
      </c>
      <c r="G250" s="50"/>
      <c r="H250" s="50"/>
      <c r="I250" s="50"/>
      <c r="J250" s="50"/>
      <c r="K250" s="50"/>
      <c r="L250" s="50"/>
      <c r="M250" s="50"/>
      <c r="N250" s="50"/>
      <c r="O250" s="50"/>
      <c r="P250" s="30">
        <f t="shared" si="9"/>
        <v>0</v>
      </c>
      <c r="Q250" s="30">
        <f t="shared" si="10"/>
        <v>0</v>
      </c>
      <c r="R250" s="30">
        <f t="shared" si="11"/>
        <v>0</v>
      </c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C251" s="22" t="s">
        <v>8</v>
      </c>
      <c r="E251" s="1" t="s">
        <v>1212</v>
      </c>
      <c r="F251" s="1" t="s">
        <v>8</v>
      </c>
      <c r="G251" s="50"/>
      <c r="H251" s="50"/>
      <c r="I251" s="50"/>
      <c r="J251" s="50"/>
      <c r="K251" s="50"/>
      <c r="L251" s="50"/>
      <c r="M251" s="50"/>
      <c r="N251" s="50"/>
      <c r="O251" s="50"/>
      <c r="P251" s="30">
        <f t="shared" si="9"/>
        <v>0</v>
      </c>
      <c r="Q251" s="30">
        <f t="shared" si="10"/>
        <v>0</v>
      </c>
      <c r="R251" s="30">
        <f t="shared" si="11"/>
        <v>0</v>
      </c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C252" s="22" t="s">
        <v>8</v>
      </c>
      <c r="E252" s="1" t="s">
        <v>1531</v>
      </c>
      <c r="F252" s="1" t="s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30">
        <f t="shared" si="9"/>
        <v>0</v>
      </c>
      <c r="Q252" s="30">
        <f t="shared" si="10"/>
        <v>0</v>
      </c>
      <c r="R252" s="30">
        <f t="shared" si="11"/>
        <v>0</v>
      </c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C253" s="22" t="s">
        <v>8</v>
      </c>
      <c r="E253" s="65" t="s">
        <v>1214</v>
      </c>
      <c r="F253" s="65" t="s">
        <v>8</v>
      </c>
      <c r="G253" s="24"/>
      <c r="H253" s="24"/>
      <c r="I253" s="24"/>
      <c r="J253" s="24"/>
      <c r="K253" s="24"/>
      <c r="L253" s="24"/>
      <c r="M253" s="24"/>
      <c r="N253" s="24"/>
      <c r="O253" s="24"/>
      <c r="P253" s="19">
        <f t="shared" si="9"/>
        <v>0</v>
      </c>
      <c r="Q253" s="19">
        <f t="shared" si="10"/>
        <v>0</v>
      </c>
      <c r="R253" s="19">
        <f t="shared" si="11"/>
        <v>0</v>
      </c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C254" s="22" t="s">
        <v>8</v>
      </c>
      <c r="E254" s="1" t="s">
        <v>1214</v>
      </c>
      <c r="F254" s="1" t="s">
        <v>8</v>
      </c>
      <c r="G254" s="50"/>
      <c r="H254" s="50"/>
      <c r="I254" s="50"/>
      <c r="J254" s="50"/>
      <c r="K254" s="50"/>
      <c r="L254" s="50"/>
      <c r="M254" s="50"/>
      <c r="N254" s="50"/>
      <c r="O254" s="50"/>
      <c r="P254" s="30">
        <f t="shared" si="9"/>
        <v>0</v>
      </c>
      <c r="Q254" s="30">
        <f t="shared" si="10"/>
        <v>0</v>
      </c>
      <c r="R254" s="30">
        <f t="shared" si="11"/>
        <v>0</v>
      </c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C255" s="22" t="s">
        <v>8</v>
      </c>
      <c r="E255" s="1" t="s">
        <v>1214</v>
      </c>
      <c r="F255" s="1" t="s">
        <v>8</v>
      </c>
      <c r="G255" s="50"/>
      <c r="H255" s="50"/>
      <c r="I255" s="50"/>
      <c r="J255" s="50"/>
      <c r="K255" s="50"/>
      <c r="L255" s="50"/>
      <c r="M255" s="50"/>
      <c r="N255" s="50"/>
      <c r="O255" s="50"/>
      <c r="P255" s="30">
        <f t="shared" si="9"/>
        <v>0</v>
      </c>
      <c r="Q255" s="30">
        <f t="shared" si="10"/>
        <v>0</v>
      </c>
      <c r="R255" s="30">
        <f t="shared" si="11"/>
        <v>0</v>
      </c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8</v>
      </c>
      <c r="E256" s="65" t="s">
        <v>1531</v>
      </c>
      <c r="F256" s="65" t="s">
        <v>8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19">
        <f t="shared" si="9"/>
        <v>0</v>
      </c>
      <c r="Q256" s="19">
        <f t="shared" si="10"/>
        <v>0</v>
      </c>
      <c r="R256" s="19">
        <f t="shared" si="11"/>
        <v>0</v>
      </c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8</v>
      </c>
      <c r="E257" s="1" t="s">
        <v>1531</v>
      </c>
      <c r="F257" s="1" t="s">
        <v>8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30">
        <f t="shared" si="9"/>
        <v>0</v>
      </c>
      <c r="Q257" s="30">
        <f t="shared" si="10"/>
        <v>0</v>
      </c>
      <c r="R257" s="30">
        <f t="shared" si="11"/>
        <v>0</v>
      </c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8</v>
      </c>
      <c r="E258" s="65" t="s">
        <v>1215</v>
      </c>
      <c r="F258" s="65" t="s">
        <v>8</v>
      </c>
      <c r="G258" s="24"/>
      <c r="H258" s="24"/>
      <c r="I258" s="24"/>
      <c r="J258" s="24"/>
      <c r="K258" s="24"/>
      <c r="L258" s="24"/>
      <c r="M258" s="24"/>
      <c r="N258" s="24"/>
      <c r="O258" s="24"/>
      <c r="P258" s="19">
        <f t="shared" si="9"/>
        <v>0</v>
      </c>
      <c r="Q258" s="19">
        <f t="shared" si="10"/>
        <v>0</v>
      </c>
      <c r="R258" s="19">
        <f t="shared" si="11"/>
        <v>0</v>
      </c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8</v>
      </c>
      <c r="E259" s="1" t="s">
        <v>1215</v>
      </c>
      <c r="F259" s="1" t="s">
        <v>8</v>
      </c>
      <c r="G259" s="50"/>
      <c r="H259" s="50"/>
      <c r="I259" s="50"/>
      <c r="J259" s="50"/>
      <c r="K259" s="50"/>
      <c r="L259" s="50"/>
      <c r="M259" s="50"/>
      <c r="N259" s="50"/>
      <c r="O259" s="50"/>
      <c r="P259" s="30">
        <f t="shared" si="9"/>
        <v>0</v>
      </c>
      <c r="Q259" s="30">
        <f t="shared" si="10"/>
        <v>0</v>
      </c>
      <c r="R259" s="30">
        <f t="shared" si="11"/>
        <v>0</v>
      </c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8</v>
      </c>
      <c r="E260" s="1" t="s">
        <v>1215</v>
      </c>
      <c r="F260" s="1" t="s">
        <v>8</v>
      </c>
      <c r="G260" s="50"/>
      <c r="H260" s="50"/>
      <c r="I260" s="50"/>
      <c r="J260" s="50"/>
      <c r="K260" s="50"/>
      <c r="L260" s="50"/>
      <c r="M260" s="50"/>
      <c r="N260" s="50"/>
      <c r="O260" s="50"/>
      <c r="P260" s="30">
        <f t="shared" si="9"/>
        <v>0</v>
      </c>
      <c r="Q260" s="30">
        <f t="shared" si="10"/>
        <v>0</v>
      </c>
      <c r="R260" s="30">
        <f t="shared" si="11"/>
        <v>0</v>
      </c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8</v>
      </c>
      <c r="E261" s="1" t="s">
        <v>1554</v>
      </c>
      <c r="F261" s="1" t="s">
        <v>8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30">
        <f t="shared" si="9"/>
        <v>0</v>
      </c>
      <c r="Q261" s="30">
        <f t="shared" si="10"/>
        <v>0</v>
      </c>
      <c r="R261" s="30">
        <f t="shared" si="11"/>
        <v>0</v>
      </c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8</v>
      </c>
      <c r="E262" s="1" t="s">
        <v>1554</v>
      </c>
      <c r="F262" s="1" t="s">
        <v>8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30">
        <f t="shared" si="9"/>
        <v>0</v>
      </c>
      <c r="Q262" s="30">
        <f t="shared" si="10"/>
        <v>0</v>
      </c>
      <c r="R262" s="30">
        <f t="shared" si="11"/>
        <v>0</v>
      </c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8</v>
      </c>
      <c r="E263" s="1" t="s">
        <v>1219</v>
      </c>
      <c r="F263" s="1" t="s">
        <v>8</v>
      </c>
      <c r="G263" s="50"/>
      <c r="H263" s="50"/>
      <c r="I263" s="50"/>
      <c r="J263" s="50"/>
      <c r="K263" s="50"/>
      <c r="L263" s="50"/>
      <c r="M263" s="50"/>
      <c r="N263" s="50"/>
      <c r="O263" s="50"/>
      <c r="P263" s="30">
        <f t="shared" si="9"/>
        <v>0</v>
      </c>
      <c r="Q263" s="30">
        <f t="shared" si="10"/>
        <v>0</v>
      </c>
      <c r="R263" s="30">
        <f t="shared" si="11"/>
        <v>0</v>
      </c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8</v>
      </c>
      <c r="E264" s="1" t="s">
        <v>1219</v>
      </c>
      <c r="F264" s="1" t="s">
        <v>8</v>
      </c>
      <c r="G264" s="50"/>
      <c r="H264" s="50"/>
      <c r="I264" s="50"/>
      <c r="J264" s="50"/>
      <c r="K264" s="50"/>
      <c r="L264" s="50"/>
      <c r="M264" s="50"/>
      <c r="N264" s="50"/>
      <c r="O264" s="50"/>
      <c r="P264" s="30">
        <f t="shared" si="9"/>
        <v>0</v>
      </c>
      <c r="Q264" s="30">
        <f t="shared" si="10"/>
        <v>0</v>
      </c>
      <c r="R264" s="30">
        <f t="shared" si="11"/>
        <v>0</v>
      </c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8</v>
      </c>
      <c r="E265" s="1" t="s">
        <v>1219</v>
      </c>
      <c r="F265" s="1" t="s">
        <v>8</v>
      </c>
      <c r="G265" s="50"/>
      <c r="H265" s="50"/>
      <c r="I265" s="50"/>
      <c r="J265" s="50"/>
      <c r="K265" s="50"/>
      <c r="L265" s="50"/>
      <c r="M265" s="50"/>
      <c r="N265" s="50"/>
      <c r="O265" s="50"/>
      <c r="P265" s="30">
        <f t="shared" si="9"/>
        <v>0</v>
      </c>
      <c r="Q265" s="30">
        <f t="shared" si="10"/>
        <v>0</v>
      </c>
      <c r="R265" s="30">
        <f t="shared" si="11"/>
        <v>0</v>
      </c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8</v>
      </c>
      <c r="E266" s="1" t="s">
        <v>1554</v>
      </c>
      <c r="F266" s="1" t="s">
        <v>8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30">
        <f t="shared" si="9"/>
        <v>0</v>
      </c>
      <c r="Q266" s="30">
        <f t="shared" si="10"/>
        <v>0</v>
      </c>
      <c r="R266" s="30">
        <f t="shared" si="11"/>
        <v>0</v>
      </c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8</v>
      </c>
      <c r="E267" s="65" t="s">
        <v>1554</v>
      </c>
      <c r="F267" s="65" t="s">
        <v>8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0</v>
      </c>
      <c r="P267" s="19">
        <f t="shared" si="9"/>
        <v>0</v>
      </c>
      <c r="Q267" s="19">
        <f t="shared" si="10"/>
        <v>0</v>
      </c>
      <c r="R267" s="19">
        <f t="shared" si="11"/>
        <v>0</v>
      </c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8</v>
      </c>
      <c r="E268" s="65" t="s">
        <v>1554</v>
      </c>
      <c r="F268" s="65" t="s">
        <v>8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0</v>
      </c>
      <c r="P268" s="19">
        <f t="shared" si="9"/>
        <v>0</v>
      </c>
      <c r="Q268" s="19">
        <f t="shared" si="10"/>
        <v>0</v>
      </c>
      <c r="R268" s="19">
        <f t="shared" si="11"/>
        <v>0</v>
      </c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8</v>
      </c>
      <c r="E269" s="1" t="s">
        <v>1232</v>
      </c>
      <c r="F269" s="1" t="s">
        <v>8</v>
      </c>
      <c r="G269" s="50"/>
      <c r="H269" s="50"/>
      <c r="I269" s="50"/>
      <c r="J269" s="50"/>
      <c r="K269" s="50"/>
      <c r="L269" s="50"/>
      <c r="M269" s="50"/>
      <c r="N269" s="50"/>
      <c r="O269" s="50"/>
      <c r="P269" s="30">
        <f t="shared" ref="P269:P332" si="12">SUM(G269:O269)</f>
        <v>0</v>
      </c>
      <c r="Q269" s="30">
        <f t="shared" ref="Q269:Q320" si="13">COUNTIF(G269:O269, "&gt;0" )</f>
        <v>0</v>
      </c>
      <c r="R269" s="30">
        <f t="shared" ref="R269:R332" si="14">IF(Q269=0,0,P269/Q269)</f>
        <v>0</v>
      </c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8</v>
      </c>
      <c r="E270" s="1" t="s">
        <v>1232</v>
      </c>
      <c r="F270" s="1" t="s">
        <v>8</v>
      </c>
      <c r="G270" s="50"/>
      <c r="H270" s="50"/>
      <c r="I270" s="50"/>
      <c r="J270" s="50"/>
      <c r="K270" s="50"/>
      <c r="L270" s="50"/>
      <c r="M270" s="50"/>
      <c r="N270" s="50"/>
      <c r="O270" s="50"/>
      <c r="P270" s="30">
        <f t="shared" si="12"/>
        <v>0</v>
      </c>
      <c r="Q270" s="30">
        <f t="shared" si="13"/>
        <v>0</v>
      </c>
      <c r="R270" s="30">
        <f t="shared" si="14"/>
        <v>0</v>
      </c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8</v>
      </c>
      <c r="E271" s="65" t="s">
        <v>1232</v>
      </c>
      <c r="F271" s="65" t="s">
        <v>8</v>
      </c>
      <c r="G271" s="24"/>
      <c r="H271" s="24"/>
      <c r="I271" s="24"/>
      <c r="J271" s="24"/>
      <c r="K271" s="24"/>
      <c r="L271" s="24"/>
      <c r="M271" s="24"/>
      <c r="N271" s="24"/>
      <c r="O271" s="24"/>
      <c r="P271" s="19">
        <f t="shared" si="12"/>
        <v>0</v>
      </c>
      <c r="Q271" s="19">
        <f t="shared" si="13"/>
        <v>0</v>
      </c>
      <c r="R271" s="19">
        <f t="shared" si="14"/>
        <v>0</v>
      </c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8</v>
      </c>
      <c r="E272" s="1" t="s">
        <v>1554</v>
      </c>
      <c r="F272" s="1" t="s">
        <v>8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30">
        <f t="shared" si="12"/>
        <v>0</v>
      </c>
      <c r="Q272" s="30">
        <f t="shared" si="13"/>
        <v>0</v>
      </c>
      <c r="R272" s="30">
        <f t="shared" si="14"/>
        <v>0</v>
      </c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8</v>
      </c>
      <c r="E273" s="1" t="s">
        <v>1554</v>
      </c>
      <c r="F273" s="1" t="s">
        <v>8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30">
        <f t="shared" si="12"/>
        <v>0</v>
      </c>
      <c r="Q273" s="30">
        <f t="shared" si="13"/>
        <v>0</v>
      </c>
      <c r="R273" s="30">
        <f t="shared" si="14"/>
        <v>0</v>
      </c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8</v>
      </c>
      <c r="E274" s="1" t="s">
        <v>1554</v>
      </c>
      <c r="F274" s="1" t="s">
        <v>8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30">
        <f t="shared" si="12"/>
        <v>0</v>
      </c>
      <c r="Q274" s="30">
        <f t="shared" si="13"/>
        <v>0</v>
      </c>
      <c r="R274" s="30">
        <f t="shared" si="14"/>
        <v>0</v>
      </c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8</v>
      </c>
      <c r="E275" s="1" t="s">
        <v>1554</v>
      </c>
      <c r="F275" s="1" t="s">
        <v>8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30">
        <f t="shared" si="12"/>
        <v>0</v>
      </c>
      <c r="Q275" s="30">
        <f t="shared" si="13"/>
        <v>0</v>
      </c>
      <c r="R275" s="30">
        <f t="shared" si="14"/>
        <v>0</v>
      </c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8</v>
      </c>
      <c r="E276" s="1" t="s">
        <v>1554</v>
      </c>
      <c r="F276" s="1" t="s">
        <v>8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30">
        <f t="shared" si="12"/>
        <v>0</v>
      </c>
      <c r="Q276" s="30">
        <f t="shared" si="13"/>
        <v>0</v>
      </c>
      <c r="R276" s="30">
        <f t="shared" si="14"/>
        <v>0</v>
      </c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8</v>
      </c>
      <c r="E277" s="1" t="s">
        <v>1554</v>
      </c>
      <c r="F277" s="1" t="s">
        <v>8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30">
        <f t="shared" si="12"/>
        <v>0</v>
      </c>
      <c r="Q277" s="30">
        <f t="shared" si="13"/>
        <v>0</v>
      </c>
      <c r="R277" s="30">
        <f t="shared" si="14"/>
        <v>0</v>
      </c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8</v>
      </c>
      <c r="E278" s="1" t="s">
        <v>1554</v>
      </c>
      <c r="F278" s="1" t="s">
        <v>8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30">
        <f t="shared" si="12"/>
        <v>0</v>
      </c>
      <c r="Q278" s="30">
        <f t="shared" si="13"/>
        <v>0</v>
      </c>
      <c r="R278" s="30">
        <f t="shared" si="14"/>
        <v>0</v>
      </c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8</v>
      </c>
      <c r="E279" s="1" t="s">
        <v>1554</v>
      </c>
      <c r="F279" s="1" t="s">
        <v>8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30">
        <f t="shared" si="12"/>
        <v>0</v>
      </c>
      <c r="Q279" s="30">
        <f t="shared" si="13"/>
        <v>0</v>
      </c>
      <c r="R279" s="30">
        <f t="shared" si="14"/>
        <v>0</v>
      </c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8</v>
      </c>
      <c r="E280" s="1" t="s">
        <v>1221</v>
      </c>
      <c r="F280" s="1" t="s">
        <v>8</v>
      </c>
      <c r="G280" s="50"/>
      <c r="H280" s="50"/>
      <c r="I280" s="50"/>
      <c r="J280" s="50"/>
      <c r="K280" s="50"/>
      <c r="L280" s="50"/>
      <c r="M280" s="50"/>
      <c r="N280" s="50"/>
      <c r="O280" s="50"/>
      <c r="P280" s="30">
        <f t="shared" si="12"/>
        <v>0</v>
      </c>
      <c r="Q280" s="30">
        <f t="shared" si="13"/>
        <v>0</v>
      </c>
      <c r="R280" s="30">
        <f t="shared" si="14"/>
        <v>0</v>
      </c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8</v>
      </c>
      <c r="E281" s="65" t="s">
        <v>1221</v>
      </c>
      <c r="F281" s="65" t="s">
        <v>8</v>
      </c>
      <c r="G281" s="24"/>
      <c r="H281" s="24"/>
      <c r="I281" s="24"/>
      <c r="J281" s="24"/>
      <c r="K281" s="24"/>
      <c r="L281" s="24"/>
      <c r="M281" s="24"/>
      <c r="N281" s="24"/>
      <c r="O281" s="24"/>
      <c r="P281" s="19">
        <f t="shared" si="12"/>
        <v>0</v>
      </c>
      <c r="Q281" s="19">
        <f t="shared" si="13"/>
        <v>0</v>
      </c>
      <c r="R281" s="19">
        <f t="shared" si="14"/>
        <v>0</v>
      </c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8</v>
      </c>
      <c r="E282" s="1" t="s">
        <v>1221</v>
      </c>
      <c r="F282" s="1" t="s">
        <v>8</v>
      </c>
      <c r="G282" s="50"/>
      <c r="H282" s="50"/>
      <c r="I282" s="50"/>
      <c r="J282" s="50"/>
      <c r="K282" s="50"/>
      <c r="L282" s="50"/>
      <c r="M282" s="50"/>
      <c r="N282" s="50"/>
      <c r="O282" s="50"/>
      <c r="P282" s="30">
        <f t="shared" si="12"/>
        <v>0</v>
      </c>
      <c r="Q282" s="30">
        <f t="shared" si="13"/>
        <v>0</v>
      </c>
      <c r="R282" s="30">
        <f t="shared" si="14"/>
        <v>0</v>
      </c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8</v>
      </c>
      <c r="E283" s="1" t="s">
        <v>1554</v>
      </c>
      <c r="F283" s="1" t="s">
        <v>8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30">
        <f t="shared" si="12"/>
        <v>0</v>
      </c>
      <c r="Q283" s="30">
        <f t="shared" si="13"/>
        <v>0</v>
      </c>
      <c r="R283" s="30">
        <f t="shared" si="14"/>
        <v>0</v>
      </c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8</v>
      </c>
      <c r="E284" s="1" t="s">
        <v>1554</v>
      </c>
      <c r="F284" s="1" t="s">
        <v>8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30">
        <f t="shared" si="12"/>
        <v>0</v>
      </c>
      <c r="Q284" s="30">
        <f t="shared" si="13"/>
        <v>0</v>
      </c>
      <c r="R284" s="30">
        <f t="shared" si="14"/>
        <v>0</v>
      </c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8</v>
      </c>
      <c r="E285" s="1" t="s">
        <v>1554</v>
      </c>
      <c r="F285" s="1" t="s">
        <v>8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30">
        <f t="shared" si="12"/>
        <v>0</v>
      </c>
      <c r="Q285" s="30">
        <f t="shared" si="13"/>
        <v>0</v>
      </c>
      <c r="R285" s="30">
        <f t="shared" si="14"/>
        <v>0</v>
      </c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8</v>
      </c>
      <c r="E286" s="1" t="s">
        <v>1554</v>
      </c>
      <c r="F286" s="1" t="s">
        <v>8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30">
        <f t="shared" si="12"/>
        <v>0</v>
      </c>
      <c r="Q286" s="30">
        <f t="shared" si="13"/>
        <v>0</v>
      </c>
      <c r="R286" s="30">
        <f t="shared" si="14"/>
        <v>0</v>
      </c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8</v>
      </c>
      <c r="E287" s="1" t="s">
        <v>1554</v>
      </c>
      <c r="F287" s="1" t="s">
        <v>8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30">
        <f t="shared" si="12"/>
        <v>0</v>
      </c>
      <c r="Q287" s="30">
        <f t="shared" si="13"/>
        <v>0</v>
      </c>
      <c r="R287" s="30">
        <f t="shared" si="14"/>
        <v>0</v>
      </c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8</v>
      </c>
      <c r="E288" s="1" t="s">
        <v>1554</v>
      </c>
      <c r="F288" s="1" t="s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30">
        <f t="shared" si="12"/>
        <v>0</v>
      </c>
      <c r="Q288" s="30">
        <f t="shared" si="13"/>
        <v>0</v>
      </c>
      <c r="R288" s="30">
        <f t="shared" si="14"/>
        <v>0</v>
      </c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8</v>
      </c>
      <c r="E289" s="65" t="s">
        <v>1554</v>
      </c>
      <c r="F289" s="65" t="s">
        <v>8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0</v>
      </c>
      <c r="P289" s="19">
        <f t="shared" si="12"/>
        <v>0</v>
      </c>
      <c r="Q289" s="19">
        <f t="shared" si="13"/>
        <v>0</v>
      </c>
      <c r="R289" s="19">
        <f t="shared" si="14"/>
        <v>0</v>
      </c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8</v>
      </c>
      <c r="E290" s="1" t="s">
        <v>1554</v>
      </c>
      <c r="F290" s="1" t="s">
        <v>8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30">
        <f t="shared" si="12"/>
        <v>0</v>
      </c>
      <c r="Q290" s="30">
        <f t="shared" si="13"/>
        <v>0</v>
      </c>
      <c r="R290" s="30">
        <f t="shared" si="14"/>
        <v>0</v>
      </c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8</v>
      </c>
      <c r="E291" s="1" t="s">
        <v>1222</v>
      </c>
      <c r="F291" s="1" t="s">
        <v>8</v>
      </c>
      <c r="G291" s="50"/>
      <c r="H291" s="50"/>
      <c r="I291" s="50"/>
      <c r="J291" s="50"/>
      <c r="K291" s="50"/>
      <c r="L291" s="50"/>
      <c r="M291" s="50"/>
      <c r="N291" s="50"/>
      <c r="O291" s="50"/>
      <c r="P291" s="30">
        <f t="shared" si="12"/>
        <v>0</v>
      </c>
      <c r="Q291" s="30">
        <f t="shared" si="13"/>
        <v>0</v>
      </c>
      <c r="R291" s="30">
        <f t="shared" si="14"/>
        <v>0</v>
      </c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8</v>
      </c>
      <c r="E292" s="1" t="s">
        <v>1222</v>
      </c>
      <c r="F292" s="1" t="s">
        <v>8</v>
      </c>
      <c r="G292" s="50"/>
      <c r="H292" s="50"/>
      <c r="I292" s="50"/>
      <c r="J292" s="50"/>
      <c r="K292" s="50"/>
      <c r="L292" s="50"/>
      <c r="M292" s="50"/>
      <c r="N292" s="50"/>
      <c r="O292" s="50"/>
      <c r="P292" s="30">
        <f t="shared" si="12"/>
        <v>0</v>
      </c>
      <c r="Q292" s="30">
        <f t="shared" si="13"/>
        <v>0</v>
      </c>
      <c r="R292" s="30">
        <f t="shared" si="14"/>
        <v>0</v>
      </c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8</v>
      </c>
      <c r="E293" s="65" t="s">
        <v>1222</v>
      </c>
      <c r="F293" s="65" t="s">
        <v>8</v>
      </c>
      <c r="G293" s="24"/>
      <c r="H293" s="24"/>
      <c r="I293" s="24"/>
      <c r="J293" s="24"/>
      <c r="K293" s="24"/>
      <c r="L293" s="24"/>
      <c r="M293" s="24"/>
      <c r="N293" s="24"/>
      <c r="O293" s="24"/>
      <c r="P293" s="19">
        <f t="shared" si="12"/>
        <v>0</v>
      </c>
      <c r="Q293" s="19">
        <f t="shared" si="13"/>
        <v>0</v>
      </c>
      <c r="R293" s="19">
        <f t="shared" si="14"/>
        <v>0</v>
      </c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8</v>
      </c>
      <c r="E294" s="1" t="s">
        <v>1554</v>
      </c>
      <c r="F294" s="1" t="s">
        <v>8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30">
        <f t="shared" si="12"/>
        <v>0</v>
      </c>
      <c r="Q294" s="30">
        <f t="shared" si="13"/>
        <v>0</v>
      </c>
      <c r="R294" s="30">
        <f t="shared" si="14"/>
        <v>0</v>
      </c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8</v>
      </c>
      <c r="E295" s="1" t="s">
        <v>1225</v>
      </c>
      <c r="F295" s="1" t="s">
        <v>8</v>
      </c>
      <c r="G295" s="50"/>
      <c r="H295" s="50"/>
      <c r="I295" s="50"/>
      <c r="J295" s="50"/>
      <c r="K295" s="50"/>
      <c r="L295" s="50"/>
      <c r="M295" s="50"/>
      <c r="N295" s="50"/>
      <c r="O295" s="50"/>
      <c r="P295" s="30">
        <f t="shared" si="12"/>
        <v>0</v>
      </c>
      <c r="Q295" s="30">
        <f t="shared" si="13"/>
        <v>0</v>
      </c>
      <c r="R295" s="30">
        <f t="shared" si="14"/>
        <v>0</v>
      </c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8</v>
      </c>
      <c r="E296" s="1" t="s">
        <v>1225</v>
      </c>
      <c r="F296" s="1" t="s">
        <v>8</v>
      </c>
      <c r="G296" s="50"/>
      <c r="H296" s="50"/>
      <c r="I296" s="50"/>
      <c r="J296" s="50"/>
      <c r="K296" s="50"/>
      <c r="L296" s="50"/>
      <c r="M296" s="50"/>
      <c r="N296" s="50"/>
      <c r="O296" s="50"/>
      <c r="P296" s="30">
        <f t="shared" si="12"/>
        <v>0</v>
      </c>
      <c r="Q296" s="30">
        <f t="shared" si="13"/>
        <v>0</v>
      </c>
      <c r="R296" s="30">
        <f t="shared" si="14"/>
        <v>0</v>
      </c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8</v>
      </c>
      <c r="E297" s="1" t="s">
        <v>1225</v>
      </c>
      <c r="F297" s="1" t="s">
        <v>8</v>
      </c>
      <c r="G297" s="50"/>
      <c r="H297" s="50"/>
      <c r="I297" s="50"/>
      <c r="J297" s="50"/>
      <c r="K297" s="50"/>
      <c r="L297" s="50"/>
      <c r="M297" s="50"/>
      <c r="N297" s="50"/>
      <c r="O297" s="50"/>
      <c r="P297" s="30">
        <f t="shared" si="12"/>
        <v>0</v>
      </c>
      <c r="Q297" s="30">
        <f t="shared" si="13"/>
        <v>0</v>
      </c>
      <c r="R297" s="30">
        <f t="shared" si="14"/>
        <v>0</v>
      </c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8</v>
      </c>
      <c r="E298" s="1" t="s">
        <v>1559</v>
      </c>
      <c r="F298" s="1" t="s">
        <v>8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30">
        <f t="shared" si="12"/>
        <v>0</v>
      </c>
      <c r="Q298" s="30">
        <f t="shared" si="13"/>
        <v>0</v>
      </c>
      <c r="R298" s="30">
        <f t="shared" si="14"/>
        <v>0</v>
      </c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8</v>
      </c>
      <c r="E299" s="1" t="s">
        <v>1226</v>
      </c>
      <c r="F299" s="1" t="s">
        <v>8</v>
      </c>
      <c r="G299" s="50"/>
      <c r="H299" s="50"/>
      <c r="I299" s="50"/>
      <c r="J299" s="50"/>
      <c r="K299" s="50"/>
      <c r="L299" s="50"/>
      <c r="M299" s="50"/>
      <c r="N299" s="50"/>
      <c r="O299" s="50"/>
      <c r="P299" s="30">
        <f t="shared" si="12"/>
        <v>0</v>
      </c>
      <c r="Q299" s="30">
        <f t="shared" si="13"/>
        <v>0</v>
      </c>
      <c r="R299" s="30">
        <f t="shared" si="14"/>
        <v>0</v>
      </c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8</v>
      </c>
      <c r="E300" s="1" t="s">
        <v>1226</v>
      </c>
      <c r="F300" s="1" t="s">
        <v>8</v>
      </c>
      <c r="G300" s="50"/>
      <c r="H300" s="50"/>
      <c r="I300" s="50"/>
      <c r="J300" s="50"/>
      <c r="K300" s="50"/>
      <c r="L300" s="50"/>
      <c r="M300" s="50"/>
      <c r="N300" s="50"/>
      <c r="O300" s="50"/>
      <c r="P300" s="30">
        <f t="shared" si="12"/>
        <v>0</v>
      </c>
      <c r="Q300" s="30">
        <f t="shared" si="13"/>
        <v>0</v>
      </c>
      <c r="R300" s="30">
        <f t="shared" si="14"/>
        <v>0</v>
      </c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8</v>
      </c>
      <c r="E301" s="1" t="s">
        <v>1226</v>
      </c>
      <c r="F301" s="1" t="s">
        <v>8</v>
      </c>
      <c r="G301" s="50"/>
      <c r="H301" s="50"/>
      <c r="I301" s="50"/>
      <c r="J301" s="50"/>
      <c r="K301" s="50"/>
      <c r="L301" s="50"/>
      <c r="M301" s="50"/>
      <c r="N301" s="50"/>
      <c r="O301" s="50"/>
      <c r="P301" s="30">
        <f t="shared" si="12"/>
        <v>0</v>
      </c>
      <c r="Q301" s="30">
        <f t="shared" si="13"/>
        <v>0</v>
      </c>
      <c r="R301" s="30">
        <f t="shared" si="14"/>
        <v>0</v>
      </c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8</v>
      </c>
      <c r="E302" s="65" t="s">
        <v>1554</v>
      </c>
      <c r="F302" s="65" t="s">
        <v>8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19">
        <f t="shared" si="12"/>
        <v>0</v>
      </c>
      <c r="Q302" s="19">
        <f t="shared" si="13"/>
        <v>0</v>
      </c>
      <c r="R302" s="19">
        <f t="shared" si="14"/>
        <v>0</v>
      </c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8</v>
      </c>
      <c r="E303" s="1" t="s">
        <v>1227</v>
      </c>
      <c r="F303" s="1" t="s">
        <v>8</v>
      </c>
      <c r="G303" s="50"/>
      <c r="H303" s="50"/>
      <c r="I303" s="50"/>
      <c r="J303" s="50"/>
      <c r="K303" s="50"/>
      <c r="L303" s="50"/>
      <c r="M303" s="50"/>
      <c r="N303" s="50"/>
      <c r="O303" s="50"/>
      <c r="P303" s="30">
        <f t="shared" si="12"/>
        <v>0</v>
      </c>
      <c r="Q303" s="30">
        <f t="shared" si="13"/>
        <v>0</v>
      </c>
      <c r="R303" s="30">
        <f t="shared" si="14"/>
        <v>0</v>
      </c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8</v>
      </c>
      <c r="E304" s="1" t="s">
        <v>1227</v>
      </c>
      <c r="F304" s="1" t="s">
        <v>8</v>
      </c>
      <c r="G304" s="50"/>
      <c r="H304" s="50"/>
      <c r="I304" s="50"/>
      <c r="J304" s="50"/>
      <c r="K304" s="50"/>
      <c r="L304" s="50"/>
      <c r="M304" s="50"/>
      <c r="N304" s="50"/>
      <c r="O304" s="50"/>
      <c r="P304" s="30">
        <f t="shared" si="12"/>
        <v>0</v>
      </c>
      <c r="Q304" s="30">
        <f t="shared" si="13"/>
        <v>0</v>
      </c>
      <c r="R304" s="30">
        <f t="shared" si="14"/>
        <v>0</v>
      </c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8</v>
      </c>
      <c r="E305" s="1" t="s">
        <v>1227</v>
      </c>
      <c r="F305" s="1" t="s">
        <v>8</v>
      </c>
      <c r="G305" s="50"/>
      <c r="H305" s="50"/>
      <c r="I305" s="50"/>
      <c r="J305" s="50"/>
      <c r="K305" s="50"/>
      <c r="L305" s="50"/>
      <c r="M305" s="50"/>
      <c r="N305" s="50"/>
      <c r="O305" s="50"/>
      <c r="P305" s="30">
        <f t="shared" si="12"/>
        <v>0</v>
      </c>
      <c r="Q305" s="30">
        <f t="shared" si="13"/>
        <v>0</v>
      </c>
      <c r="R305" s="30">
        <f t="shared" si="14"/>
        <v>0</v>
      </c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8</v>
      </c>
      <c r="E306" s="1" t="s">
        <v>1554</v>
      </c>
      <c r="F306" s="1" t="s">
        <v>8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30">
        <f t="shared" si="12"/>
        <v>0</v>
      </c>
      <c r="Q306" s="30">
        <f t="shared" si="13"/>
        <v>0</v>
      </c>
      <c r="R306" s="30">
        <f t="shared" si="14"/>
        <v>0</v>
      </c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8</v>
      </c>
      <c r="E307" s="65" t="s">
        <v>1228</v>
      </c>
      <c r="F307" s="65" t="s">
        <v>8</v>
      </c>
      <c r="G307" s="24"/>
      <c r="H307" s="24"/>
      <c r="I307" s="24"/>
      <c r="J307" s="24"/>
      <c r="K307" s="24"/>
      <c r="L307" s="24"/>
      <c r="M307" s="24"/>
      <c r="N307" s="24"/>
      <c r="O307" s="24"/>
      <c r="P307" s="19">
        <f t="shared" si="12"/>
        <v>0</v>
      </c>
      <c r="Q307" s="19">
        <f t="shared" si="13"/>
        <v>0</v>
      </c>
      <c r="R307" s="19">
        <f t="shared" si="14"/>
        <v>0</v>
      </c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8</v>
      </c>
      <c r="E308" s="1" t="s">
        <v>1228</v>
      </c>
      <c r="F308" s="1" t="s">
        <v>8</v>
      </c>
      <c r="G308" s="50"/>
      <c r="H308" s="50"/>
      <c r="I308" s="50"/>
      <c r="J308" s="50"/>
      <c r="K308" s="50"/>
      <c r="L308" s="50"/>
      <c r="M308" s="50"/>
      <c r="N308" s="50"/>
      <c r="O308" s="50"/>
      <c r="P308" s="30">
        <f t="shared" si="12"/>
        <v>0</v>
      </c>
      <c r="Q308" s="30">
        <f t="shared" si="13"/>
        <v>0</v>
      </c>
      <c r="R308" s="30">
        <f t="shared" si="14"/>
        <v>0</v>
      </c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8</v>
      </c>
      <c r="E309" s="1" t="s">
        <v>1228</v>
      </c>
      <c r="F309" s="1" t="s">
        <v>8</v>
      </c>
      <c r="G309" s="50"/>
      <c r="H309" s="50"/>
      <c r="I309" s="50"/>
      <c r="J309" s="50"/>
      <c r="K309" s="50"/>
      <c r="L309" s="50"/>
      <c r="M309" s="50"/>
      <c r="N309" s="50"/>
      <c r="O309" s="50"/>
      <c r="P309" s="30">
        <f t="shared" si="12"/>
        <v>0</v>
      </c>
      <c r="Q309" s="30">
        <f t="shared" si="13"/>
        <v>0</v>
      </c>
      <c r="R309" s="30">
        <f t="shared" si="14"/>
        <v>0</v>
      </c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8</v>
      </c>
      <c r="E310" s="65" t="s">
        <v>1554</v>
      </c>
      <c r="F310" s="65" t="s">
        <v>8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0</v>
      </c>
      <c r="P310" s="19">
        <f t="shared" si="12"/>
        <v>0</v>
      </c>
      <c r="Q310" s="19">
        <f t="shared" si="13"/>
        <v>0</v>
      </c>
      <c r="R310" s="19">
        <f t="shared" si="14"/>
        <v>0</v>
      </c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8</v>
      </c>
      <c r="E311" s="1" t="s">
        <v>1554</v>
      </c>
      <c r="F311" s="1" t="s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30">
        <f t="shared" si="12"/>
        <v>0</v>
      </c>
      <c r="Q311" s="30">
        <f t="shared" si="13"/>
        <v>0</v>
      </c>
      <c r="R311" s="30">
        <f t="shared" si="14"/>
        <v>0</v>
      </c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8</v>
      </c>
      <c r="E312" s="1" t="s">
        <v>1554</v>
      </c>
      <c r="F312" s="1" t="s">
        <v>8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30">
        <f t="shared" si="12"/>
        <v>0</v>
      </c>
      <c r="Q312" s="30">
        <f t="shared" si="13"/>
        <v>0</v>
      </c>
      <c r="R312" s="30">
        <f t="shared" si="14"/>
        <v>0</v>
      </c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8</v>
      </c>
      <c r="E313" s="1" t="s">
        <v>1230</v>
      </c>
      <c r="F313" s="1" t="s">
        <v>8</v>
      </c>
      <c r="G313" s="50"/>
      <c r="H313" s="50"/>
      <c r="I313" s="50"/>
      <c r="J313" s="50"/>
      <c r="K313" s="50"/>
      <c r="L313" s="50"/>
      <c r="M313" s="50"/>
      <c r="N313" s="50"/>
      <c r="O313" s="50"/>
      <c r="P313" s="30">
        <f t="shared" si="12"/>
        <v>0</v>
      </c>
      <c r="Q313" s="30">
        <f t="shared" si="13"/>
        <v>0</v>
      </c>
      <c r="R313" s="30">
        <f t="shared" si="14"/>
        <v>0</v>
      </c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8</v>
      </c>
      <c r="E314" s="1" t="s">
        <v>1230</v>
      </c>
      <c r="F314" s="1" t="s">
        <v>8</v>
      </c>
      <c r="G314" s="50"/>
      <c r="H314" s="50"/>
      <c r="I314" s="50"/>
      <c r="J314" s="50"/>
      <c r="K314" s="50"/>
      <c r="L314" s="50"/>
      <c r="M314" s="50"/>
      <c r="N314" s="50"/>
      <c r="O314" s="50"/>
      <c r="P314" s="30">
        <f t="shared" si="12"/>
        <v>0</v>
      </c>
      <c r="Q314" s="30">
        <f t="shared" si="13"/>
        <v>0</v>
      </c>
      <c r="R314" s="30">
        <f t="shared" si="14"/>
        <v>0</v>
      </c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8</v>
      </c>
      <c r="E315" s="1" t="s">
        <v>1230</v>
      </c>
      <c r="F315" s="1" t="s">
        <v>8</v>
      </c>
      <c r="G315" s="50"/>
      <c r="H315" s="50"/>
      <c r="I315" s="50"/>
      <c r="J315" s="50"/>
      <c r="K315" s="50"/>
      <c r="L315" s="50"/>
      <c r="M315" s="50"/>
      <c r="N315" s="50"/>
      <c r="O315" s="50"/>
      <c r="P315" s="30">
        <f t="shared" si="12"/>
        <v>0</v>
      </c>
      <c r="Q315" s="30">
        <f t="shared" si="13"/>
        <v>0</v>
      </c>
      <c r="R315" s="30">
        <f t="shared" si="14"/>
        <v>0</v>
      </c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8</v>
      </c>
      <c r="E316" s="1" t="s">
        <v>1554</v>
      </c>
      <c r="F316" s="1" t="s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30">
        <f t="shared" si="12"/>
        <v>0</v>
      </c>
      <c r="Q316" s="30">
        <f t="shared" si="13"/>
        <v>0</v>
      </c>
      <c r="R316" s="30">
        <f t="shared" si="14"/>
        <v>0</v>
      </c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8</v>
      </c>
      <c r="E317" s="1" t="s">
        <v>1554</v>
      </c>
      <c r="F317" s="1" t="s">
        <v>8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30">
        <f t="shared" si="12"/>
        <v>0</v>
      </c>
      <c r="Q317" s="30">
        <f t="shared" si="13"/>
        <v>0</v>
      </c>
      <c r="R317" s="30">
        <f t="shared" si="14"/>
        <v>0</v>
      </c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8</v>
      </c>
      <c r="E318" s="1" t="s">
        <v>1231</v>
      </c>
      <c r="F318" s="1" t="s">
        <v>8</v>
      </c>
      <c r="G318" s="50"/>
      <c r="H318" s="50"/>
      <c r="I318" s="50"/>
      <c r="J318" s="50"/>
      <c r="K318" s="50"/>
      <c r="L318" s="50"/>
      <c r="M318" s="50"/>
      <c r="N318" s="50"/>
      <c r="O318" s="50"/>
      <c r="P318" s="30">
        <f t="shared" si="12"/>
        <v>0</v>
      </c>
      <c r="Q318" s="30">
        <f t="shared" si="13"/>
        <v>0</v>
      </c>
      <c r="R318" s="30">
        <f t="shared" si="14"/>
        <v>0</v>
      </c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8</v>
      </c>
      <c r="E319" s="1" t="s">
        <v>1231</v>
      </c>
      <c r="F319" s="1" t="s">
        <v>8</v>
      </c>
      <c r="G319" s="50"/>
      <c r="H319" s="50"/>
      <c r="I319" s="50"/>
      <c r="J319" s="50"/>
      <c r="K319" s="50"/>
      <c r="L319" s="50"/>
      <c r="M319" s="50"/>
      <c r="N319" s="50"/>
      <c r="O319" s="50"/>
      <c r="P319" s="30">
        <f t="shared" si="12"/>
        <v>0</v>
      </c>
      <c r="Q319" s="30">
        <f t="shared" si="13"/>
        <v>0</v>
      </c>
      <c r="R319" s="30">
        <f t="shared" si="14"/>
        <v>0</v>
      </c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8</v>
      </c>
      <c r="E320" s="1" t="s">
        <v>1231</v>
      </c>
      <c r="F320" s="1" t="s">
        <v>8</v>
      </c>
      <c r="G320" s="50"/>
      <c r="H320" s="50"/>
      <c r="I320" s="50"/>
      <c r="J320" s="50"/>
      <c r="K320" s="50"/>
      <c r="L320" s="50"/>
      <c r="M320" s="50"/>
      <c r="N320" s="50"/>
      <c r="O320" s="50"/>
      <c r="P320" s="30">
        <f t="shared" si="12"/>
        <v>0</v>
      </c>
      <c r="Q320" s="30">
        <f t="shared" si="13"/>
        <v>0</v>
      </c>
      <c r="R320" s="30">
        <f t="shared" si="14"/>
        <v>0</v>
      </c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5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5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5:37" s="1" customFormat="1" ht="13.9" customHeight="1">
      <c r="E323" s="62" t="s">
        <v>1509</v>
      </c>
      <c r="G323" s="30">
        <f t="shared" ref="G323:P323" si="15">SUM(G13:G320)</f>
        <v>19328</v>
      </c>
      <c r="H323" s="30">
        <f t="shared" si="15"/>
        <v>19930</v>
      </c>
      <c r="I323" s="30">
        <f t="shared" si="15"/>
        <v>20207</v>
      </c>
      <c r="J323" s="30">
        <f t="shared" si="15"/>
        <v>20113</v>
      </c>
      <c r="K323" s="30">
        <f t="shared" si="15"/>
        <v>19563</v>
      </c>
      <c r="L323" s="30">
        <f t="shared" si="15"/>
        <v>19424</v>
      </c>
      <c r="M323" s="30">
        <f t="shared" si="15"/>
        <v>19741</v>
      </c>
      <c r="N323" s="30">
        <f t="shared" si="15"/>
        <v>19548</v>
      </c>
      <c r="O323" s="30">
        <f t="shared" si="15"/>
        <v>19745</v>
      </c>
      <c r="P323" s="30">
        <f t="shared" si="15"/>
        <v>177599</v>
      </c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5:37" s="1" customFormat="1" ht="13.9" customHeight="1">
      <c r="E324" s="62" t="s">
        <v>1510</v>
      </c>
      <c r="G324" s="30">
        <f t="shared" ref="G324:P324" si="16">SUM(G323 / (COUNTIF(G13:G320,"&gt;0")))</f>
        <v>162.42016806722688</v>
      </c>
      <c r="H324" s="30">
        <f t="shared" si="16"/>
        <v>167.47899159663865</v>
      </c>
      <c r="I324" s="30">
        <f t="shared" si="16"/>
        <v>169.80672268907563</v>
      </c>
      <c r="J324" s="30">
        <f t="shared" si="16"/>
        <v>169.01680672268907</v>
      </c>
      <c r="K324" s="30">
        <f t="shared" si="16"/>
        <v>164.39495798319328</v>
      </c>
      <c r="L324" s="30">
        <f t="shared" si="16"/>
        <v>163.22689075630251</v>
      </c>
      <c r="M324" s="30">
        <f t="shared" si="16"/>
        <v>165.890756302521</v>
      </c>
      <c r="N324" s="30">
        <f t="shared" si="16"/>
        <v>164.26890756302521</v>
      </c>
      <c r="O324" s="30">
        <f t="shared" si="16"/>
        <v>165.92436974789916</v>
      </c>
      <c r="P324" s="30">
        <f t="shared" si="16"/>
        <v>1191.9395973154362</v>
      </c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5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5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5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5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5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5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5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5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5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5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5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5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dhBnAW/SPYgrlsyCfVcvQC4oje7FEXPmt8vbRvLE/pPzKRZKLbinuVoAVDDjl8FeMgG2AOuH5UN/QsWfavynUQ==" saltValue="f1Dw2+OxOhj4mzbYhgKAQA==" spinCount="100000" sheet="1" objects="1" scenarios="1"/>
  <sortState xmlns:xlrd2="http://schemas.microsoft.com/office/spreadsheetml/2017/richdata2" ref="B13:R320">
    <sortCondition descending="1" ref="P13"/>
    <sortCondition ref="B13"/>
  </sortState>
  <mergeCells count="1">
    <mergeCell ref="A1:R1"/>
  </mergeCells>
  <pageMargins left="0.17" right="0.17" top="0.75" bottom="0.75" header="0.3" footer="0.3"/>
  <pageSetup scale="4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97" activePane="bottomRight" state="frozen"/>
      <selection pane="topRight" activeCell="B1" sqref="B1"/>
      <selection pane="bottomLeft" activeCell="A10" sqref="A10"/>
      <selection pane="bottomRight" activeCell="F206" sqref="F206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4" t="s">
        <v>0</v>
      </c>
      <c r="B1" s="84"/>
      <c r="C1" s="84"/>
      <c r="D1" s="84"/>
      <c r="E1" s="84"/>
      <c r="F1" s="84"/>
      <c r="G1" s="84"/>
      <c r="H1" s="85"/>
      <c r="I1" s="84"/>
      <c r="J1" s="85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8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149999999999999" customHeight="1">
      <c r="B8" s="8" t="s">
        <v>729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730</v>
      </c>
      <c r="E11" s="1" t="s">
        <v>731</v>
      </c>
      <c r="F11" s="23"/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IFERROR(INDEX(B11:B25, SMALL(IF("V"=F11:F25, ROW(F11:F25)-MIN(ROW(F11:F25))+1, ""), ROW() -10 )), "")</f>
        <v>Bethel University (TN)</v>
      </c>
      <c r="AC11" s="13">
        <f t="array" ref="AC11">IFERROR(INDEX(C11:C25, SMALL(IF("V"=F11:F25, ROW(F11:F25)-MIN(ROW(F11:F25))+1, ""), ROW() -10 )), "")</f>
        <v>0</v>
      </c>
      <c r="AD11" s="13" t="str">
        <f t="array" ref="AD11">IFERROR(INDEX(D11:D25, SMALL(IF("V"=F11:F25, ROW(F11:F25)-MIN(ROW(F11:F25))+1, ""), ROW() -10 )), "")</f>
        <v>11-408354</v>
      </c>
      <c r="AE11" s="13" t="str">
        <f t="array" ref="AE11">IFERROR(INDEX(E11:E25, SMALL(IF("V"=F11:F25, ROW(F11:F25)-MIN(ROW(F11:F25))+1, ""), ROW() -10 )), "")</f>
        <v>Bethany Corriveau</v>
      </c>
      <c r="AF11" s="13" t="str">
        <f t="array" ref="AF11">IFERROR(INDEX(B11:B25, SMALL(IF(ISNUMBER(SEARCH("JV1",F11:F25)), ROW(F11:F25)-MIN(ROW(F11:F25))+1, ""), ROW() -10 )), "")</f>
        <v>Bethel University (TN)</v>
      </c>
      <c r="AG11" s="13">
        <f t="array" ref="AG11">IFERROR(INDEX(C11:C25, SMALL(IF(ISNUMBER(SEARCH("JV1",F11:F25)), ROW(F11:F25)-MIN(ROW(F11:F25))+1, ""), ROW() -10 )), "")</f>
        <v>0</v>
      </c>
      <c r="AH11" s="13" t="str">
        <f t="array" ref="AH11">IFERROR(INDEX(D11:D25, SMALL(IF(ISNUMBER(SEARCH("JV1",F11:F25)), ROW(F11:F25)-MIN(ROW(F11:F25))+1, ""), ROW() -10 )), "")</f>
        <v>11-254994</v>
      </c>
      <c r="AI11" s="13" t="str">
        <f t="array" ref="AI11">IFERROR(INDEX(E11:E25, SMALL(IF(ISNUMBER(SEARCH("JV1",F11:F25)), ROW(F11:F25)-MIN(ROW(F11:F25))+1, ""), ROW() -10 )), "")</f>
        <v>Ashley Bearer</v>
      </c>
      <c r="AJ11" s="13" t="str">
        <f t="array" ref="AJ11">IFERROR(INDEX(B11:B25, SMALL(IF(ISNUMBER(SEARCH("JV2",F11:F25)), ROW(F11:F25)-MIN(ROW(F11:F25))+1, ""), ROW() -10 )), "")</f>
        <v/>
      </c>
      <c r="AK11" s="13" t="str">
        <f t="array" ref="AK11">IFERROR(INDEX(C11:C25, SMALL(IF(ISNUMBER(SEARCH("JV2",F11:F25)), ROW(F11:F25)-MIN(ROW(F11:F25))+1, ""), ROW() -10 )), "")</f>
        <v/>
      </c>
      <c r="AL11" s="13" t="str">
        <f t="array" ref="AL11">IFERROR(INDEX(D11:D25, SMALL(IF(ISNUMBER(SEARCH("JV2",F11:F25)), ROW(F11:F25)-MIN(ROW(F11:F25))+1, ""), ROW() -10 )), "")</f>
        <v/>
      </c>
      <c r="AM11" s="13" t="str">
        <f t="array" ref="AM11">IFERROR(INDEX(E11:E25, SMALL(IF(ISNUMBER(SEARCH("JV2",F11:F25)), ROW(F11:F25)-MIN(ROW(F11:F25))+1, ""), ROW() -10 )), "")</f>
        <v/>
      </c>
    </row>
    <row r="12" spans="1:54" s="13" customFormat="1" ht="15" customHeight="1">
      <c r="B12" s="21" t="s">
        <v>27</v>
      </c>
      <c r="C12" s="1"/>
      <c r="D12" s="22" t="s">
        <v>732</v>
      </c>
      <c r="E12" s="1" t="s">
        <v>733</v>
      </c>
      <c r="F12" s="23" t="s">
        <v>17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IFERROR(INDEX(B11:B25, SMALL(IF("V"=F11:F25, ROW(F11:F25)-MIN(ROW(F11:F25))+1, ""), ROW() -10 )), "")</f>
        <v>Bethel University (TN)</v>
      </c>
      <c r="AC12" s="13">
        <f t="array" ref="AC12">IFERROR(INDEX(C11:C25, SMALL(IF("V"=F11:F25, ROW(F11:F25)-MIN(ROW(F11:F25))+1, ""), ROW() -10 )), "")</f>
        <v>0</v>
      </c>
      <c r="AD12" s="13" t="str">
        <f t="array" ref="AD12">IFERROR(INDEX(D11:D25, SMALL(IF("V"=F11:F25, ROW(F11:F25)-MIN(ROW(F11:F25))+1, ""), ROW() -10 )), "")</f>
        <v>19-2003</v>
      </c>
      <c r="AE12" s="13" t="str">
        <f t="array" ref="AE12">IFERROR(INDEX(E11:E25, SMALL(IF("V"=F11:F25, ROW(F11:F25)-MIN(ROW(F11:F25))+1, ""), ROW() -10 )), "")</f>
        <v>Chloe Amick</v>
      </c>
      <c r="AF12" s="13" t="str">
        <f t="array" ref="AF12">IFERROR(INDEX(B11:B25, SMALL(IF(ISNUMBER(SEARCH("JV1",F11:F25)), ROW(F11:F25)-MIN(ROW(F11:F25))+1, ""), ROW() -10 )), "")</f>
        <v>Bethel University (TN)</v>
      </c>
      <c r="AG12" s="13">
        <f t="array" ref="AG12">IFERROR(INDEX(C11:C25, SMALL(IF(ISNUMBER(SEARCH("JV1",F11:F25)), ROW(F11:F25)-MIN(ROW(F11:F25))+1, ""), ROW() -10 )), "")</f>
        <v>0</v>
      </c>
      <c r="AH12" s="13" t="str">
        <f t="array" ref="AH12">IFERROR(INDEX(D11:D25, SMALL(IF(ISNUMBER(SEARCH("JV1",F11:F25)), ROW(F11:F25)-MIN(ROW(F11:F25))+1, ""), ROW() -10 )), "")</f>
        <v>7914-31187</v>
      </c>
      <c r="AI12" s="13" t="str">
        <f t="array" ref="AI12">IFERROR(INDEX(E11:E25, SMALL(IF(ISNUMBER(SEARCH("JV1",F11:F25)), ROW(F11:F25)-MIN(ROW(F11:F25))+1, ""), ROW() -10 )), "")</f>
        <v>Kelly Hartley</v>
      </c>
      <c r="AJ12" s="13" t="str">
        <f t="array" ref="AJ12">IFERROR(INDEX(B11:B25, SMALL(IF(ISNUMBER(SEARCH("JV2",F11:F25)), ROW(F11:F25)-MIN(ROW(F11:F25))+1, ""), ROW() -10 )), "")</f>
        <v/>
      </c>
      <c r="AK12" s="13" t="str">
        <f t="array" ref="AK12">IFERROR(INDEX(C11:C25, SMALL(IF(ISNUMBER(SEARCH("JV2",F11:F25)), ROW(F11:F25)-MIN(ROW(F11:F25))+1, ""), ROW() -10 )), "")</f>
        <v/>
      </c>
      <c r="AL12" s="13" t="str">
        <f t="array" ref="AL12">IFERROR(INDEX(D11:D25, SMALL(IF(ISNUMBER(SEARCH("JV2",F11:F25)), ROW(F11:F25)-MIN(ROW(F11:F25))+1, ""), ROW() -10 )), "")</f>
        <v/>
      </c>
      <c r="AM12" s="13" t="str">
        <f t="array" ref="AM12">IFERROR(INDEX(E11:E25, SMALL(IF(ISNUMBER(SEARCH("JV2",F11:F25)), ROW(F11:F25)-MIN(ROW(F11:F25))+1, ""), ROW() -10 )), "")</f>
        <v/>
      </c>
    </row>
    <row r="13" spans="1:54" s="13" customFormat="1" ht="15" customHeight="1">
      <c r="B13" s="21" t="s">
        <v>27</v>
      </c>
      <c r="C13" s="1"/>
      <c r="D13" s="22" t="s">
        <v>734</v>
      </c>
      <c r="E13" s="1" t="s">
        <v>735</v>
      </c>
      <c r="F13" s="23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IFERROR(INDEX(B11:B25, SMALL(IF("V"=F11:F25, ROW(F11:F25)-MIN(ROW(F11:F25))+1, ""), ROW() -10 )), "")</f>
        <v>Bethel University (TN)</v>
      </c>
      <c r="AC13" s="13">
        <f t="array" ref="AC13">IFERROR(INDEX(C11:C25, SMALL(IF("V"=F11:F25, ROW(F11:F25)-MIN(ROW(F11:F25))+1, ""), ROW() -10 )), "")</f>
        <v>0</v>
      </c>
      <c r="AD13" s="13" t="str">
        <f t="array" ref="AD13">IFERROR(INDEX(D11:D25, SMALL(IF("V"=F11:F25, ROW(F11:F25)-MIN(ROW(F11:F25))+1, ""), ROW() -10 )), "")</f>
        <v>5762-16925</v>
      </c>
      <c r="AE13" s="13" t="str">
        <f t="array" ref="AE13">IFERROR(INDEX(E11:E25, SMALL(IF("V"=F11:F25, ROW(F11:F25)-MIN(ROW(F11:F25))+1, ""), ROW() -10 )), "")</f>
        <v>Haley Butkiewicz</v>
      </c>
      <c r="AF13" s="13" t="str">
        <f t="array" ref="AF13">IFERROR(INDEX(B11:B25, SMALL(IF(ISNUMBER(SEARCH("JV1",F11:F25)), ROW(F11:F25)-MIN(ROW(F11:F25))+1, ""), ROW() -10 )), "")</f>
        <v>Bethel University (TN)</v>
      </c>
      <c r="AG13" s="13">
        <f t="array" ref="AG13">IFERROR(INDEX(C11:C25, SMALL(IF(ISNUMBER(SEARCH("JV1",F11:F25)), ROW(F11:F25)-MIN(ROW(F11:F25))+1, ""), ROW() -10 )), "")</f>
        <v>0</v>
      </c>
      <c r="AH13" s="13" t="str">
        <f t="array" ref="AH13">IFERROR(INDEX(D11:D25, SMALL(IF(ISNUMBER(SEARCH("JV1",F11:F25)), ROW(F11:F25)-MIN(ROW(F11:F25))+1, ""), ROW() -10 )), "")</f>
        <v>16-42623</v>
      </c>
      <c r="AI13" s="13" t="str">
        <f t="array" ref="AI13">IFERROR(INDEX(E11:E25, SMALL(IF(ISNUMBER(SEARCH("JV1",F11:F25)), ROW(F11:F25)-MIN(ROW(F11:F25))+1, ""), ROW() -10 )), "")</f>
        <v>Kylee Landreth</v>
      </c>
      <c r="AJ13" s="13" t="str">
        <f t="array" ref="AJ13">IFERROR(INDEX(B11:B25, SMALL(IF(ISNUMBER(SEARCH("JV2",F11:F25)), ROW(F11:F25)-MIN(ROW(F11:F25))+1, ""), ROW() -10 )), "")</f>
        <v/>
      </c>
      <c r="AK13" s="13" t="str">
        <f t="array" ref="AK13">IFERROR(INDEX(C11:C25, SMALL(IF(ISNUMBER(SEARCH("JV2",F11:F25)), ROW(F11:F25)-MIN(ROW(F11:F25))+1, ""), ROW() -10 )), "")</f>
        <v/>
      </c>
      <c r="AL13" s="13" t="str">
        <f t="array" ref="AL13">IFERROR(INDEX(D11:D25, SMALL(IF(ISNUMBER(SEARCH("JV2",F11:F25)), ROW(F11:F25)-MIN(ROW(F11:F25))+1, ""), ROW() -10 )), "")</f>
        <v/>
      </c>
      <c r="AM13" s="13" t="str">
        <f t="array" ref="AM13">IFERROR(INDEX(E11:E25, SMALL(IF(ISNUMBER(SEARCH("JV2",F11:F25)), ROW(F11:F25)-MIN(ROW(F11:F25))+1, ""), ROW() -10 )), "")</f>
        <v/>
      </c>
    </row>
    <row r="14" spans="1:54" s="13" customFormat="1" ht="15" customHeight="1">
      <c r="B14" s="21" t="s">
        <v>27</v>
      </c>
      <c r="C14" s="1"/>
      <c r="D14" s="22" t="s">
        <v>736</v>
      </c>
      <c r="E14" s="1" t="s">
        <v>737</v>
      </c>
      <c r="F14" s="23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IFERROR(INDEX(B11:B25, SMALL(IF("V"=F11:F25, ROW(F11:F25)-MIN(ROW(F11:F25))+1, ""), ROW() -10 )), "")</f>
        <v>Bethel University (TN)</v>
      </c>
      <c r="AC14" s="13">
        <f t="array" ref="AC14">IFERROR(INDEX(C11:C25, SMALL(IF("V"=F11:F25, ROW(F11:F25)-MIN(ROW(F11:F25))+1, ""), ROW() -10 )), "")</f>
        <v>0</v>
      </c>
      <c r="AD14" s="13" t="str">
        <f t="array" ref="AD14">IFERROR(INDEX(D11:D25, SMALL(IF("V"=F11:F25, ROW(F11:F25)-MIN(ROW(F11:F25))+1, ""), ROW() -10 )), "")</f>
        <v>11-305624</v>
      </c>
      <c r="AE14" s="13" t="str">
        <f t="array" ref="AE14">IFERROR(INDEX(E11:E25, SMALL(IF("V"=F11:F25, ROW(F11:F25)-MIN(ROW(F11:F25))+1, ""), ROW() -10 )), "")</f>
        <v>Jenna Newton</v>
      </c>
      <c r="AF14" s="13" t="str">
        <f t="array" ref="AF14">IFERROR(INDEX(B11:B25, SMALL(IF(ISNUMBER(SEARCH("JV1",F11:F25)), ROW(F11:F25)-MIN(ROW(F11:F25))+1, ""), ROW() -10 )), "")</f>
        <v>Bethel University (TN)</v>
      </c>
      <c r="AG14" s="13">
        <f t="array" ref="AG14">IFERROR(INDEX(C11:C25, SMALL(IF(ISNUMBER(SEARCH("JV1",F11:F25)), ROW(F11:F25)-MIN(ROW(F11:F25))+1, ""), ROW() -10 )), "")</f>
        <v>0</v>
      </c>
      <c r="AH14" s="13" t="str">
        <f t="array" ref="AH14">IFERROR(INDEX(D11:D25, SMALL(IF(ISNUMBER(SEARCH("JV1",F11:F25)), ROW(F11:F25)-MIN(ROW(F11:F25))+1, ""), ROW() -10 )), "")</f>
        <v>17-73484</v>
      </c>
      <c r="AI14" s="13" t="str">
        <f t="array" ref="AI14">IFERROR(INDEX(E11:E25, SMALL(IF(ISNUMBER(SEARCH("JV1",F11:F25)), ROW(F11:F25)-MIN(ROW(F11:F25))+1, ""), ROW() -10 )), "")</f>
        <v>Lacy Murphy</v>
      </c>
      <c r="AJ14" s="13" t="str">
        <f t="array" ref="AJ14">IFERROR(INDEX(B11:B25, SMALL(IF(ISNUMBER(SEARCH("JV2",F11:F25)), ROW(F11:F25)-MIN(ROW(F11:F25))+1, ""), ROW() -10 )), "")</f>
        <v/>
      </c>
      <c r="AK14" s="13" t="str">
        <f t="array" ref="AK14">IFERROR(INDEX(C11:C25, SMALL(IF(ISNUMBER(SEARCH("JV2",F11:F25)), ROW(F11:F25)-MIN(ROW(F11:F25))+1, ""), ROW() -10 )), "")</f>
        <v/>
      </c>
      <c r="AL14" s="13" t="str">
        <f t="array" ref="AL14">IFERROR(INDEX(D11:D25, SMALL(IF(ISNUMBER(SEARCH("JV2",F11:F25)), ROW(F11:F25)-MIN(ROW(F11:F25))+1, ""), ROW() -10 )), "")</f>
        <v/>
      </c>
      <c r="AM14" s="13" t="str">
        <f t="array" ref="AM14">IFERROR(INDEX(E11:E25, SMALL(IF(ISNUMBER(SEARCH("JV2",F11:F25)), ROW(F11:F25)-MIN(ROW(F11:F25))+1, ""), ROW() -10 )), "")</f>
        <v/>
      </c>
    </row>
    <row r="15" spans="1:54" s="13" customFormat="1" ht="15" customHeight="1">
      <c r="B15" s="21" t="s">
        <v>27</v>
      </c>
      <c r="C15" s="1"/>
      <c r="D15" s="22" t="s">
        <v>738</v>
      </c>
      <c r="E15" s="1" t="s">
        <v>739</v>
      </c>
      <c r="F15" s="23" t="s">
        <v>14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IFERROR(INDEX(B11:B25, SMALL(IF("V"=F11:F25, ROW(F11:F25)-MIN(ROW(F11:F25))+1, ""), ROW() -10 )), "")</f>
        <v>Bethel University (TN)</v>
      </c>
      <c r="AC15" s="13">
        <f t="array" ref="AC15">IFERROR(INDEX(C11:C25, SMALL(IF("V"=F11:F25, ROW(F11:F25)-MIN(ROW(F11:F25))+1, ""), ROW() -10 )), "")</f>
        <v>0</v>
      </c>
      <c r="AD15" s="13" t="str">
        <f t="array" ref="AD15">IFERROR(INDEX(D11:D25, SMALL(IF("V"=F11:F25, ROW(F11:F25)-MIN(ROW(F11:F25))+1, ""), ROW() -10 )), "")</f>
        <v>11-413039</v>
      </c>
      <c r="AE15" s="13" t="str">
        <f t="array" ref="AE15">IFERROR(INDEX(E11:E25, SMALL(IF("V"=F11:F25, ROW(F11:F25)-MIN(ROW(F11:F25))+1, ""), ROW() -10 )), "")</f>
        <v>Payton Vandenburg</v>
      </c>
      <c r="AF15" s="13" t="str">
        <f t="array" ref="AF15">IFERROR(INDEX(B11:B25, SMALL(IF(ISNUMBER(SEARCH("JV1",F11:F25)), ROW(F11:F25)-MIN(ROW(F11:F25))+1, ""), ROW() -10 )), "")</f>
        <v>Bethel University (TN)</v>
      </c>
      <c r="AG15" s="13">
        <f t="array" ref="AG15">IFERROR(INDEX(C11:C25, SMALL(IF(ISNUMBER(SEARCH("JV1",F11:F25)), ROW(F11:F25)-MIN(ROW(F11:F25))+1, ""), ROW() -10 )), "")</f>
        <v>0</v>
      </c>
      <c r="AH15" s="13" t="str">
        <f t="array" ref="AH15">IFERROR(INDEX(D11:D25, SMALL(IF(ISNUMBER(SEARCH("JV1",F11:F25)), ROW(F11:F25)-MIN(ROW(F11:F25))+1, ""), ROW() -10 )), "")</f>
        <v>11-638429</v>
      </c>
      <c r="AI15" s="13" t="str">
        <f t="array" ref="AI15">IFERROR(INDEX(E11:E25, SMALL(IF(ISNUMBER(SEARCH("JV1",F11:F25)), ROW(F11:F25)-MIN(ROW(F11:F25))+1, ""), ROW() -10 )), "")</f>
        <v>Sierra McLaurin</v>
      </c>
      <c r="AJ15" s="13" t="str">
        <f t="array" ref="AJ15">IFERROR(INDEX(B11:B25, SMALL(IF(ISNUMBER(SEARCH("JV2",F11:F25)), ROW(F11:F25)-MIN(ROW(F11:F25))+1, ""), ROW() -10 )), "")</f>
        <v/>
      </c>
      <c r="AK15" s="13" t="str">
        <f t="array" ref="AK15">IFERROR(INDEX(C11:C25, SMALL(IF(ISNUMBER(SEARCH("JV2",F11:F25)), ROW(F11:F25)-MIN(ROW(F11:F25))+1, ""), ROW() -10 )), "")</f>
        <v/>
      </c>
      <c r="AL15" s="13" t="str">
        <f t="array" ref="AL15">IFERROR(INDEX(D11:D25, SMALL(IF(ISNUMBER(SEARCH("JV2",F11:F25)), ROW(F11:F25)-MIN(ROW(F11:F25))+1, ""), ROW() -10 )), "")</f>
        <v/>
      </c>
      <c r="AM15" s="13" t="str">
        <f t="array" ref="AM15">IFERROR(INDEX(E11:E25, SMALL(IF(ISNUMBER(SEARCH("JV2",F11:F25)), ROW(F11:F25)-MIN(ROW(F11:F25))+1, ""), ROW() -10 )), "")</f>
        <v/>
      </c>
    </row>
    <row r="16" spans="1:54" s="13" customFormat="1" ht="15" customHeight="1">
      <c r="B16" s="21" t="s">
        <v>27</v>
      </c>
      <c r="C16" s="1"/>
      <c r="D16" s="22" t="s">
        <v>740</v>
      </c>
      <c r="E16" s="1" t="s">
        <v>741</v>
      </c>
      <c r="F16" s="23" t="s">
        <v>14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IFERROR(INDEX(B11:B25, SMALL(IF("V"=F11:F25, ROW(F11:F25)-MIN(ROW(F11:F25))+1, ""), ROW() -10 )), "")</f>
        <v>Bethel University (TN)</v>
      </c>
      <c r="AC16" s="13">
        <f t="array" ref="AC16">IFERROR(INDEX(C11:C25, SMALL(IF("V"=F11:F25, ROW(F11:F25)-MIN(ROW(F11:F25))+1, ""), ROW() -10 )), "")</f>
        <v>0</v>
      </c>
      <c r="AD16" s="13" t="str">
        <f t="array" ref="AD16">IFERROR(INDEX(D11:D25, SMALL(IF("V"=F11:F25, ROW(F11:F25)-MIN(ROW(F11:F25))+1, ""), ROW() -10 )), "")</f>
        <v>15-244</v>
      </c>
      <c r="AE16" s="13" t="str">
        <f t="array" ref="AE16">IFERROR(INDEX(E11:E25, SMALL(IF("V"=F11:F25, ROW(F11:F25)-MIN(ROW(F11:F25))+1, ""), ROW() -10 )), "")</f>
        <v>Sydney Gower</v>
      </c>
      <c r="AF16" s="13" t="str">
        <f t="array" ref="AF16">IFERROR(INDEX(B11:B25, SMALL(IF(ISNUMBER(SEARCH("JV1",F11:F25)), ROW(F11:F25)-MIN(ROW(F11:F25))+1, ""), ROW() -10 )), "")</f>
        <v>Bethel University (TN)</v>
      </c>
      <c r="AG16" s="13">
        <f t="array" ref="AG16">IFERROR(INDEX(C11:C25, SMALL(IF(ISNUMBER(SEARCH("JV1",F11:F25)), ROW(F11:F25)-MIN(ROW(F11:F25))+1, ""), ROW() -10 )), "")</f>
        <v>0</v>
      </c>
      <c r="AH16" s="13" t="str">
        <f t="array" ref="AH16">IFERROR(INDEX(D11:D25, SMALL(IF(ISNUMBER(SEARCH("JV1",F11:F25)), ROW(F11:F25)-MIN(ROW(F11:F25))+1, ""), ROW() -10 )), "")</f>
        <v>11-408396</v>
      </c>
      <c r="AI16" s="13" t="str">
        <f t="array" ref="AI16">IFERROR(INDEX(E11:E25, SMALL(IF(ISNUMBER(SEARCH("JV1",F11:F25)), ROW(F11:F25)-MIN(ROW(F11:F25))+1, ""), ROW() -10 )), "")</f>
        <v>Sydney Moyer</v>
      </c>
      <c r="AJ16" s="13" t="str">
        <f t="array" ref="AJ16">IFERROR(INDEX(B11:B25, SMALL(IF(ISNUMBER(SEARCH("JV2",F11:F25)), ROW(F11:F25)-MIN(ROW(F11:F25))+1, ""), ROW() -10 )), "")</f>
        <v/>
      </c>
      <c r="AK16" s="13" t="str">
        <f t="array" ref="AK16">IFERROR(INDEX(C11:C25, SMALL(IF(ISNUMBER(SEARCH("JV2",F11:F25)), ROW(F11:F25)-MIN(ROW(F11:F25))+1, ""), ROW() -10 )), "")</f>
        <v/>
      </c>
      <c r="AL16" s="13" t="str">
        <f t="array" ref="AL16">IFERROR(INDEX(D11:D25, SMALL(IF(ISNUMBER(SEARCH("JV2",F11:F25)), ROW(F11:F25)-MIN(ROW(F11:F25))+1, ""), ROW() -10 )), "")</f>
        <v/>
      </c>
      <c r="AM16" s="13" t="str">
        <f t="array" ref="AM16">IFERROR(INDEX(E11:E25, SMALL(IF(ISNUMBER(SEARCH("JV2",F11:F25)), ROW(F11:F25)-MIN(ROW(F11:F25))+1, ""), ROW() -10 )), "")</f>
        <v/>
      </c>
    </row>
    <row r="17" spans="2:39" s="13" customFormat="1" ht="15" customHeight="1">
      <c r="B17" s="21" t="s">
        <v>27</v>
      </c>
      <c r="C17" s="1"/>
      <c r="D17" s="22" t="s">
        <v>742</v>
      </c>
      <c r="E17" s="1" t="s">
        <v>743</v>
      </c>
      <c r="F17" s="23" t="s">
        <v>17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IFERROR(INDEX(B11:B25, SMALL(IF("V"=F11:F25, ROW(F11:F25)-MIN(ROW(F11:F25))+1, ""), ROW() -10 )), "")</f>
        <v>Bethel University (TN)</v>
      </c>
      <c r="AC17" s="13">
        <f t="array" ref="AC17">IFERROR(INDEX(C11:C25, SMALL(IF("V"=F11:F25, ROW(F11:F25)-MIN(ROW(F11:F25))+1, ""), ROW() -10 )), "")</f>
        <v>0</v>
      </c>
      <c r="AD17" s="13" t="str">
        <f t="array" ref="AD17">IFERROR(INDEX(D11:D25, SMALL(IF("V"=F11:F25, ROW(F11:F25)-MIN(ROW(F11:F25))+1, ""), ROW() -10 )), "")</f>
        <v>5386-327</v>
      </c>
      <c r="AE17" s="13" t="str">
        <f t="array" ref="AE17">IFERROR(INDEX(E11:E25, SMALL(IF("V"=F11:F25, ROW(F11:F25)-MIN(ROW(F11:F25))+1, ""), ROW() -10 )), "")</f>
        <v>T'Kyrah Gibbs</v>
      </c>
      <c r="AF17" s="13" t="str">
        <f t="array" ref="AF17">IFERROR(INDEX(B11:B25, SMALL(IF(ISNUMBER(SEARCH("JV1",F11:F25)), ROW(F11:F25)-MIN(ROW(F11:F25))+1, ""), ROW() -10 )), "")</f>
        <v/>
      </c>
      <c r="AG17" s="13" t="str">
        <f t="array" ref="AG17">IFERROR(INDEX(C11:C25, SMALL(IF(ISNUMBER(SEARCH("JV1",F11:F25)), ROW(F11:F25)-MIN(ROW(F11:F25))+1, ""), ROW() -10 )), "")</f>
        <v/>
      </c>
      <c r="AH17" s="13" t="str">
        <f t="array" ref="AH17">IFERROR(INDEX(D11:D25, SMALL(IF(ISNUMBER(SEARCH("JV1",F11:F25)), ROW(F11:F25)-MIN(ROW(F11:F25))+1, ""), ROW() -10 )), "")</f>
        <v/>
      </c>
      <c r="AI17" s="13" t="str">
        <f t="array" ref="AI17">IFERROR(INDEX(E11:E25, SMALL(IF(ISNUMBER(SEARCH("JV1",F11:F25)), ROW(F11:F25)-MIN(ROW(F11:F25))+1, ""), ROW() -10 )), "")</f>
        <v/>
      </c>
      <c r="AJ17" s="13" t="str">
        <f t="array" ref="AJ17">IFERROR(INDEX(B11:B25, SMALL(IF(ISNUMBER(SEARCH("JV2",F11:F25)), ROW(F11:F25)-MIN(ROW(F11:F25))+1, ""), ROW() -10 )), "")</f>
        <v/>
      </c>
      <c r="AK17" s="13" t="str">
        <f t="array" ref="AK17">IFERROR(INDEX(C11:C25, SMALL(IF(ISNUMBER(SEARCH("JV2",F11:F25)), ROW(F11:F25)-MIN(ROW(F11:F25))+1, ""), ROW() -10 )), "")</f>
        <v/>
      </c>
      <c r="AL17" s="13" t="str">
        <f t="array" ref="AL17">IFERROR(INDEX(D11:D25, SMALL(IF(ISNUMBER(SEARCH("JV2",F11:F25)), ROW(F11:F25)-MIN(ROW(F11:F25))+1, ""), ROW() -10 )), "")</f>
        <v/>
      </c>
      <c r="AM17" s="13" t="str">
        <f t="array" ref="AM17">IFERROR(INDEX(E11:E25, SMALL(IF(ISNUMBER(SEARCH("JV2",F11:F25)), ROW(F11:F25)-MIN(ROW(F11:F25))+1, ""), ROW() -10 )), "")</f>
        <v/>
      </c>
    </row>
    <row r="18" spans="2:39" s="13" customFormat="1" ht="15" customHeight="1">
      <c r="B18" s="21" t="s">
        <v>27</v>
      </c>
      <c r="C18" s="1"/>
      <c r="D18" s="22" t="s">
        <v>744</v>
      </c>
      <c r="E18" s="1" t="s">
        <v>745</v>
      </c>
      <c r="F18" s="23" t="s">
        <v>17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IFERROR(INDEX(B11:B25, SMALL(IF("V"=F11:F25, ROW(F11:F25)-MIN(ROW(F11:F25))+1, ""), ROW() -10 )), "")</f>
        <v/>
      </c>
      <c r="AC18" s="13" t="str">
        <f t="array" ref="AC18">IFERROR(INDEX(C11:C25, SMALL(IF("V"=F11:F25, ROW(F11:F25)-MIN(ROW(F11:F25))+1, ""), ROW() -10 )), "")</f>
        <v/>
      </c>
      <c r="AD18" s="13" t="str">
        <f t="array" ref="AD18">IFERROR(INDEX(D11:D25, SMALL(IF("V"=F11:F25, ROW(F11:F25)-MIN(ROW(F11:F25))+1, ""), ROW() -10 )), "")</f>
        <v/>
      </c>
      <c r="AE18" s="13" t="str">
        <f t="array" ref="AE18">IFERROR(INDEX(E11:E25, SMALL(IF("V"=F11:F25, ROW(F11:F25)-MIN(ROW(F11:F25))+1, ""), ROW() -10 )), "")</f>
        <v/>
      </c>
      <c r="AF18" s="13" t="str">
        <f t="array" ref="AF18">IFERROR(INDEX(B11:B25, SMALL(IF(ISNUMBER(SEARCH("JV1",F11:F25)), ROW(F11:F25)-MIN(ROW(F11:F25))+1, ""), ROW() -10 )), "")</f>
        <v/>
      </c>
      <c r="AG18" s="13" t="str">
        <f t="array" ref="AG18">IFERROR(INDEX(C11:C25, SMALL(IF(ISNUMBER(SEARCH("JV1",F11:F25)), ROW(F11:F25)-MIN(ROW(F11:F25))+1, ""), ROW() -10 )), "")</f>
        <v/>
      </c>
      <c r="AH18" s="13" t="str">
        <f t="array" ref="AH18">IFERROR(INDEX(D11:D25, SMALL(IF(ISNUMBER(SEARCH("JV1",F11:F25)), ROW(F11:F25)-MIN(ROW(F11:F25))+1, ""), ROW() -10 )), "")</f>
        <v/>
      </c>
      <c r="AI18" s="13" t="str">
        <f t="array" ref="AI18">IFERROR(INDEX(E11:E25, SMALL(IF(ISNUMBER(SEARCH("JV1",F11:F25)), ROW(F11:F25)-MIN(ROW(F11:F25))+1, ""), ROW() -10 )), "")</f>
        <v/>
      </c>
      <c r="AJ18" s="13" t="str">
        <f t="array" ref="AJ18">IFERROR(INDEX(B11:B25, SMALL(IF(ISNUMBER(SEARCH("JV2",F11:F25)), ROW(F11:F25)-MIN(ROW(F11:F25))+1, ""), ROW() -10 )), "")</f>
        <v/>
      </c>
      <c r="AK18" s="13" t="str">
        <f t="array" ref="AK18">IFERROR(INDEX(C11:C25, SMALL(IF(ISNUMBER(SEARCH("JV2",F11:F25)), ROW(F11:F25)-MIN(ROW(F11:F25))+1, ""), ROW() -10 )), "")</f>
        <v/>
      </c>
      <c r="AL18" s="13" t="str">
        <f t="array" ref="AL18">IFERROR(INDEX(D11:D25, SMALL(IF(ISNUMBER(SEARCH("JV2",F11:F25)), ROW(F11:F25)-MIN(ROW(F11:F25))+1, ""), ROW() -10 )), "")</f>
        <v/>
      </c>
      <c r="AM18" s="13" t="str">
        <f t="array" ref="AM18">IFERROR(INDEX(E11:E25, SMALL(IF(ISNUMBER(SEARCH("JV2",F11:F25)), ROW(F11:F25)-MIN(ROW(F11:F25))+1, ""), ROW() -10 )), "")</f>
        <v/>
      </c>
    </row>
    <row r="19" spans="2:39" s="13" customFormat="1" ht="15" customHeight="1">
      <c r="B19" s="21" t="s">
        <v>27</v>
      </c>
      <c r="C19" s="1"/>
      <c r="D19" s="22" t="s">
        <v>746</v>
      </c>
      <c r="E19" s="1" t="s">
        <v>747</v>
      </c>
      <c r="F19" s="23" t="s">
        <v>17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748</v>
      </c>
      <c r="E20" s="1" t="s">
        <v>749</v>
      </c>
      <c r="F20" s="23" t="s">
        <v>14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750</v>
      </c>
      <c r="E21" s="1" t="s">
        <v>751</v>
      </c>
      <c r="F21" s="23" t="s">
        <v>30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752</v>
      </c>
      <c r="E22" s="1" t="s">
        <v>753</v>
      </c>
      <c r="F22" s="23" t="s">
        <v>17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27</v>
      </c>
      <c r="C23" s="1"/>
      <c r="D23" s="22" t="s">
        <v>754</v>
      </c>
      <c r="E23" s="1" t="s">
        <v>755</v>
      </c>
      <c r="F23" s="23" t="s">
        <v>14</v>
      </c>
      <c r="G23" s="24"/>
      <c r="H23" s="25">
        <v>3453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27</v>
      </c>
      <c r="C24" s="1"/>
      <c r="D24" s="22" t="s">
        <v>756</v>
      </c>
      <c r="E24" s="1" t="s">
        <v>757</v>
      </c>
      <c r="F24" s="23" t="s">
        <v>17</v>
      </c>
      <c r="G24" s="24"/>
      <c r="H24" s="25">
        <v>3453</v>
      </c>
      <c r="I24" s="24"/>
      <c r="J24" s="25" t="b">
        <v>0</v>
      </c>
      <c r="K24" s="19"/>
      <c r="L24" s="26"/>
      <c r="M24" s="27"/>
    </row>
    <row r="25" spans="2:39" s="13" customFormat="1" ht="15" customHeight="1">
      <c r="B25" s="21" t="s">
        <v>27</v>
      </c>
      <c r="C25" s="1"/>
      <c r="D25" s="22" t="s">
        <v>758</v>
      </c>
      <c r="E25" s="1" t="s">
        <v>759</v>
      </c>
      <c r="F25" s="23" t="s">
        <v>14</v>
      </c>
      <c r="G25" s="24"/>
      <c r="H25" s="25">
        <v>3453</v>
      </c>
      <c r="I25" s="24"/>
      <c r="J25" s="25" t="b">
        <v>0</v>
      </c>
      <c r="K25" s="19"/>
      <c r="L25" s="26"/>
      <c r="M25" s="27"/>
    </row>
    <row r="26" spans="2:39" s="13" customFormat="1" ht="15" customHeight="1">
      <c r="B26" s="21" t="s">
        <v>78</v>
      </c>
      <c r="C26" s="1"/>
      <c r="D26" s="22" t="s">
        <v>760</v>
      </c>
      <c r="E26" s="1" t="s">
        <v>761</v>
      </c>
      <c r="F26" s="23" t="s">
        <v>17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IFERROR(INDEX(B26:B38, SMALL(IF("V"=F26:F38, ROW(F26:F38)-MIN(ROW(F26:F38))+1, ""), ROW() -25 )), "")</f>
        <v>Campbellsville University</v>
      </c>
      <c r="AC26" s="13">
        <f t="array" ref="AC26">IFERROR(INDEX(C26:C38, SMALL(IF("V"=F26:F38, ROW(F26:F38)-MIN(ROW(F26:F38))+1, ""), ROW() -25 )), "")</f>
        <v>0</v>
      </c>
      <c r="AD26" s="13" t="str">
        <f t="array" ref="AD26">IFERROR(INDEX(D26:D38, SMALL(IF("V"=F26:F38, ROW(F26:F38)-MIN(ROW(F26:F38))+1, ""), ROW() -25 )), "")</f>
        <v>5666-6031</v>
      </c>
      <c r="AE26" s="13" t="str">
        <f t="array" ref="AE26">IFERROR(INDEX(E26:E38, SMALL(IF("V"=F26:F38, ROW(F26:F38)-MIN(ROW(F26:F38))+1, ""), ROW() -25 )), "")</f>
        <v>Dionne McArthur</v>
      </c>
      <c r="AF26" s="13" t="str">
        <f t="array" ref="AF26">IFERROR(INDEX(B26:B38, SMALL(IF(ISNUMBER(SEARCH("JV1",F26:F38)), ROW(F26:F38)-MIN(ROW(F26:F38))+1, ""), ROW() -25 )), "")</f>
        <v>Campbellsville University</v>
      </c>
      <c r="AG26" s="13">
        <f t="array" ref="AG26">IFERROR(INDEX(C26:C38, SMALL(IF(ISNUMBER(SEARCH("JV1",F26:F38)), ROW(F26:F38)-MIN(ROW(F26:F38))+1, ""), ROW() -25 )), "")</f>
        <v>0</v>
      </c>
      <c r="AH26" s="13" t="str">
        <f t="array" ref="AH26">IFERROR(INDEX(D26:D38, SMALL(IF(ISNUMBER(SEARCH("JV1",F26:F38)), ROW(F26:F38)-MIN(ROW(F26:F38))+1, ""), ROW() -25 )), "")</f>
        <v>20-35376</v>
      </c>
      <c r="AI26" s="13" t="str">
        <f t="array" ref="AI26">IFERROR(INDEX(E26:E38, SMALL(IF(ISNUMBER(SEARCH("JV1",F26:F38)), ROW(F26:F38)-MIN(ROW(F26:F38))+1, ""), ROW() -25 )), "")</f>
        <v>Aubrey Crank</v>
      </c>
      <c r="AJ26" s="13" t="str">
        <f t="array" ref="AJ26">IFERROR(INDEX(B26:B38, SMALL(IF(ISNUMBER(SEARCH("JV2",F26:F38)), ROW(F26:F38)-MIN(ROW(F26:F38))+1, ""), ROW() -25 )), "")</f>
        <v/>
      </c>
      <c r="AK26" s="13" t="str">
        <f t="array" ref="AK26">IFERROR(INDEX(C26:C38, SMALL(IF(ISNUMBER(SEARCH("JV2",F26:F38)), ROW(F26:F38)-MIN(ROW(F26:F38))+1, ""), ROW() -25 )), "")</f>
        <v/>
      </c>
      <c r="AL26" s="13" t="str">
        <f t="array" ref="AL26">IFERROR(INDEX(D26:D38, SMALL(IF(ISNUMBER(SEARCH("JV2",F26:F38)), ROW(F26:F38)-MIN(ROW(F26:F38))+1, ""), ROW() -25 )), "")</f>
        <v/>
      </c>
      <c r="AM26" s="13" t="str">
        <f t="array" ref="AM26">IFERROR(INDEX(E26:E38, SMALL(IF(ISNUMBER(SEARCH("JV2",F26:F38)), ROW(F26:F38)-MIN(ROW(F26:F38))+1, ""), ROW() -25 )), "")</f>
        <v/>
      </c>
    </row>
    <row r="27" spans="2:39" s="13" customFormat="1" ht="15" customHeight="1">
      <c r="B27" s="21" t="s">
        <v>78</v>
      </c>
      <c r="C27" s="1"/>
      <c r="D27" s="22" t="s">
        <v>762</v>
      </c>
      <c r="E27" s="1" t="s">
        <v>763</v>
      </c>
      <c r="F27" s="23" t="s">
        <v>14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IFERROR(INDEX(B26:B38, SMALL(IF("V"=F26:F38, ROW(F26:F38)-MIN(ROW(F26:F38))+1, ""), ROW() -25 )), "")</f>
        <v>Campbellsville University</v>
      </c>
      <c r="AC27" s="13">
        <f t="array" ref="AC27">IFERROR(INDEX(C26:C38, SMALL(IF("V"=F26:F38, ROW(F26:F38)-MIN(ROW(F26:F38))+1, ""), ROW() -25 )), "")</f>
        <v>0</v>
      </c>
      <c r="AD27" s="13" t="str">
        <f t="array" ref="AD27">IFERROR(INDEX(D26:D38, SMALL(IF("V"=F26:F38, ROW(F26:F38)-MIN(ROW(F26:F38))+1, ""), ROW() -25 )), "")</f>
        <v>17-98017</v>
      </c>
      <c r="AE27" s="13" t="str">
        <f t="array" ref="AE27">IFERROR(INDEX(E26:E38, SMALL(IF("V"=F26:F38, ROW(F26:F38)-MIN(ROW(F26:F38))+1, ""), ROW() -25 )), "")</f>
        <v>Emily Readnour</v>
      </c>
      <c r="AF27" s="13" t="str">
        <f t="array" ref="AF27">IFERROR(INDEX(B26:B38, SMALL(IF(ISNUMBER(SEARCH("JV1",F26:F38)), ROW(F26:F38)-MIN(ROW(F26:F38))+1, ""), ROW() -25 )), "")</f>
        <v>Campbellsville University</v>
      </c>
      <c r="AG27" s="13">
        <f t="array" ref="AG27">IFERROR(INDEX(C26:C38, SMALL(IF(ISNUMBER(SEARCH("JV1",F26:F38)), ROW(F26:F38)-MIN(ROW(F26:F38))+1, ""), ROW() -25 )), "")</f>
        <v>0</v>
      </c>
      <c r="AH27" s="13" t="str">
        <f t="array" ref="AH27">IFERROR(INDEX(D26:D38, SMALL(IF(ISNUMBER(SEARCH("JV1",F26:F38)), ROW(F26:F38)-MIN(ROW(F26:F38))+1, ""), ROW() -25 )), "")</f>
        <v>16-64474</v>
      </c>
      <c r="AI27" s="13" t="str">
        <f t="array" ref="AI27">IFERROR(INDEX(E26:E38, SMALL(IF(ISNUMBER(SEARCH("JV1",F26:F38)), ROW(F26:F38)-MIN(ROW(F26:F38))+1, ""), ROW() -25 )), "")</f>
        <v>Gillian Baker</v>
      </c>
      <c r="AJ27" s="13" t="str">
        <f t="array" ref="AJ27">IFERROR(INDEX(B26:B38, SMALL(IF(ISNUMBER(SEARCH("JV2",F26:F38)), ROW(F26:F38)-MIN(ROW(F26:F38))+1, ""), ROW() -25 )), "")</f>
        <v/>
      </c>
      <c r="AK27" s="13" t="str">
        <f t="array" ref="AK27">IFERROR(INDEX(C26:C38, SMALL(IF(ISNUMBER(SEARCH("JV2",F26:F38)), ROW(F26:F38)-MIN(ROW(F26:F38))+1, ""), ROW() -25 )), "")</f>
        <v/>
      </c>
      <c r="AL27" s="13" t="str">
        <f t="array" ref="AL27">IFERROR(INDEX(D26:D38, SMALL(IF(ISNUMBER(SEARCH("JV2",F26:F38)), ROW(F26:F38)-MIN(ROW(F26:F38))+1, ""), ROW() -25 )), "")</f>
        <v/>
      </c>
      <c r="AM27" s="13" t="str">
        <f t="array" ref="AM27">IFERROR(INDEX(E26:E38, SMALL(IF(ISNUMBER(SEARCH("JV2",F26:F38)), ROW(F26:F38)-MIN(ROW(F26:F38))+1, ""), ROW() -25 )), "")</f>
        <v/>
      </c>
    </row>
    <row r="28" spans="2:39" s="13" customFormat="1" ht="15" customHeight="1">
      <c r="B28" s="21" t="s">
        <v>78</v>
      </c>
      <c r="C28" s="1"/>
      <c r="D28" s="22" t="s">
        <v>764</v>
      </c>
      <c r="E28" s="1" t="s">
        <v>765</v>
      </c>
      <c r="F28" s="23" t="s">
        <v>14</v>
      </c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IFERROR(INDEX(B26:B38, SMALL(IF("V"=F26:F38, ROW(F26:F38)-MIN(ROW(F26:F38))+1, ""), ROW() -25 )), "")</f>
        <v>Campbellsville University</v>
      </c>
      <c r="AC28" s="13">
        <f t="array" ref="AC28">IFERROR(INDEX(C26:C38, SMALL(IF("V"=F26:F38, ROW(F26:F38)-MIN(ROW(F26:F38))+1, ""), ROW() -25 )), "")</f>
        <v>0</v>
      </c>
      <c r="AD28" s="13" t="str">
        <f t="array" ref="AD28">IFERROR(INDEX(D26:D38, SMALL(IF("V"=F26:F38, ROW(F26:F38)-MIN(ROW(F26:F38))+1, ""), ROW() -25 )), "")</f>
        <v>11-403024</v>
      </c>
      <c r="AE28" s="13" t="str">
        <f t="array" ref="AE28">IFERROR(INDEX(E26:E38, SMALL(IF("V"=F26:F38, ROW(F26:F38)-MIN(ROW(F26:F38))+1, ""), ROW() -25 )), "")</f>
        <v>Mashayla Atherton</v>
      </c>
      <c r="AF28" s="13" t="str">
        <f t="array" ref="AF28">IFERROR(INDEX(B26:B38, SMALL(IF(ISNUMBER(SEARCH("JV1",F26:F38)), ROW(F26:F38)-MIN(ROW(F26:F38))+1, ""), ROW() -25 )), "")</f>
        <v>Campbellsville University</v>
      </c>
      <c r="AG28" s="13">
        <f t="array" ref="AG28">IFERROR(INDEX(C26:C38, SMALL(IF(ISNUMBER(SEARCH("JV1",F26:F38)), ROW(F26:F38)-MIN(ROW(F26:F38))+1, ""), ROW() -25 )), "")</f>
        <v>0</v>
      </c>
      <c r="AH28" s="13" t="str">
        <f t="array" ref="AH28">IFERROR(INDEX(D26:D38, SMALL(IF(ISNUMBER(SEARCH("JV1",F26:F38)), ROW(F26:F38)-MIN(ROW(F26:F38))+1, ""), ROW() -25 )), "")</f>
        <v>8250-29130</v>
      </c>
      <c r="AI28" s="13" t="str">
        <f t="array" ref="AI28">IFERROR(INDEX(E26:E38, SMALL(IF(ISNUMBER(SEARCH("JV1",F26:F38)), ROW(F26:F38)-MIN(ROW(F26:F38))+1, ""), ROW() -25 )), "")</f>
        <v>Isabella Martinez</v>
      </c>
      <c r="AJ28" s="13" t="str">
        <f t="array" ref="AJ28">IFERROR(INDEX(B26:B38, SMALL(IF(ISNUMBER(SEARCH("JV2",F26:F38)), ROW(F26:F38)-MIN(ROW(F26:F38))+1, ""), ROW() -25 )), "")</f>
        <v/>
      </c>
      <c r="AK28" s="13" t="str">
        <f t="array" ref="AK28">IFERROR(INDEX(C26:C38, SMALL(IF(ISNUMBER(SEARCH("JV2",F26:F38)), ROW(F26:F38)-MIN(ROW(F26:F38))+1, ""), ROW() -25 )), "")</f>
        <v/>
      </c>
      <c r="AL28" s="13" t="str">
        <f t="array" ref="AL28">IFERROR(INDEX(D26:D38, SMALL(IF(ISNUMBER(SEARCH("JV2",F26:F38)), ROW(F26:F38)-MIN(ROW(F26:F38))+1, ""), ROW() -25 )), "")</f>
        <v/>
      </c>
      <c r="AM28" s="13" t="str">
        <f t="array" ref="AM28">IFERROR(INDEX(E26:E38, SMALL(IF(ISNUMBER(SEARCH("JV2",F26:F38)), ROW(F26:F38)-MIN(ROW(F26:F38))+1, ""), ROW() -25 )), "")</f>
        <v/>
      </c>
    </row>
    <row r="29" spans="2:39" s="13" customFormat="1" ht="15" customHeight="1">
      <c r="B29" s="21" t="s">
        <v>78</v>
      </c>
      <c r="C29" s="1"/>
      <c r="D29" s="22" t="s">
        <v>766</v>
      </c>
      <c r="E29" s="1" t="s">
        <v>767</v>
      </c>
      <c r="F29" s="23" t="s">
        <v>17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IFERROR(INDEX(B26:B38, SMALL(IF("V"=F26:F38, ROW(F26:F38)-MIN(ROW(F26:F38))+1, ""), ROW() -25 )), "")</f>
        <v>Campbellsville University</v>
      </c>
      <c r="AC29" s="13">
        <f t="array" ref="AC29">IFERROR(INDEX(C26:C38, SMALL(IF("V"=F26:F38, ROW(F26:F38)-MIN(ROW(F26:F38))+1, ""), ROW() -25 )), "")</f>
        <v>0</v>
      </c>
      <c r="AD29" s="13" t="str">
        <f t="array" ref="AD29">IFERROR(INDEX(D26:D38, SMALL(IF("V"=F26:F38, ROW(F26:F38)-MIN(ROW(F26:F38))+1, ""), ROW() -25 )), "")</f>
        <v>11-537019</v>
      </c>
      <c r="AE29" s="13" t="str">
        <f t="array" ref="AE29">IFERROR(INDEX(E26:E38, SMALL(IF("V"=F26:F38, ROW(F26:F38)-MIN(ROW(F26:F38))+1, ""), ROW() -25 )), "")</f>
        <v>Mirena Combs</v>
      </c>
      <c r="AF29" s="13" t="str">
        <f t="array" ref="AF29">IFERROR(INDEX(B26:B38, SMALL(IF(ISNUMBER(SEARCH("JV1",F26:F38)), ROW(F26:F38)-MIN(ROW(F26:F38))+1, ""), ROW() -25 )), "")</f>
        <v>Campbellsville University</v>
      </c>
      <c r="AG29" s="13">
        <f t="array" ref="AG29">IFERROR(INDEX(C26:C38, SMALL(IF(ISNUMBER(SEARCH("JV1",F26:F38)), ROW(F26:F38)-MIN(ROW(F26:F38))+1, ""), ROW() -25 )), "")</f>
        <v>0</v>
      </c>
      <c r="AH29" s="13" t="str">
        <f t="array" ref="AH29">IFERROR(INDEX(D26:D38, SMALL(IF(ISNUMBER(SEARCH("JV1",F26:F38)), ROW(F26:F38)-MIN(ROW(F26:F38))+1, ""), ROW() -25 )), "")</f>
        <v>17-98015</v>
      </c>
      <c r="AI29" s="13" t="str">
        <f t="array" ref="AI29">IFERROR(INDEX(E26:E38, SMALL(IF(ISNUMBER(SEARCH("JV1",F26:F38)), ROW(F26:F38)-MIN(ROW(F26:F38))+1, ""), ROW() -25 )), "")</f>
        <v>Payton Pollard</v>
      </c>
      <c r="AJ29" s="13" t="str">
        <f t="array" ref="AJ29">IFERROR(INDEX(B26:B38, SMALL(IF(ISNUMBER(SEARCH("JV2",F26:F38)), ROW(F26:F38)-MIN(ROW(F26:F38))+1, ""), ROW() -25 )), "")</f>
        <v/>
      </c>
      <c r="AK29" s="13" t="str">
        <f t="array" ref="AK29">IFERROR(INDEX(C26:C38, SMALL(IF(ISNUMBER(SEARCH("JV2",F26:F38)), ROW(F26:F38)-MIN(ROW(F26:F38))+1, ""), ROW() -25 )), "")</f>
        <v/>
      </c>
      <c r="AL29" s="13" t="str">
        <f t="array" ref="AL29">IFERROR(INDEX(D26:D38, SMALL(IF(ISNUMBER(SEARCH("JV2",F26:F38)), ROW(F26:F38)-MIN(ROW(F26:F38))+1, ""), ROW() -25 )), "")</f>
        <v/>
      </c>
      <c r="AM29" s="13" t="str">
        <f t="array" ref="AM29">IFERROR(INDEX(E26:E38, SMALL(IF(ISNUMBER(SEARCH("JV2",F26:F38)), ROW(F26:F38)-MIN(ROW(F26:F38))+1, ""), ROW() -25 )), "")</f>
        <v/>
      </c>
    </row>
    <row r="30" spans="2:39" s="13" customFormat="1" ht="15" customHeight="1">
      <c r="B30" s="21" t="s">
        <v>78</v>
      </c>
      <c r="C30" s="1"/>
      <c r="D30" s="22" t="s">
        <v>768</v>
      </c>
      <c r="E30" s="1" t="s">
        <v>769</v>
      </c>
      <c r="F30" s="23" t="s">
        <v>17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IFERROR(INDEX(B26:B38, SMALL(IF("V"=F26:F38, ROW(F26:F38)-MIN(ROW(F26:F38))+1, ""), ROW() -25 )), "")</f>
        <v>Campbellsville University</v>
      </c>
      <c r="AC30" s="13">
        <f t="array" ref="AC30">IFERROR(INDEX(C26:C38, SMALL(IF("V"=F26:F38, ROW(F26:F38)-MIN(ROW(F26:F38))+1, ""), ROW() -25 )), "")</f>
        <v>0</v>
      </c>
      <c r="AD30" s="13" t="str">
        <f t="array" ref="AD30">IFERROR(INDEX(D26:D38, SMALL(IF("V"=F26:F38, ROW(F26:F38)-MIN(ROW(F26:F38))+1, ""), ROW() -25 )), "")</f>
        <v>5919-631</v>
      </c>
      <c r="AE30" s="13" t="str">
        <f t="array" ref="AE30">IFERROR(INDEX(E26:E38, SMALL(IF("V"=F26:F38, ROW(F26:F38)-MIN(ROW(F26:F38))+1, ""), ROW() -25 )), "")</f>
        <v>Morgan Stone</v>
      </c>
      <c r="AF30" s="13" t="str">
        <f t="array" ref="AF30">IFERROR(INDEX(B26:B38, SMALL(IF(ISNUMBER(SEARCH("JV1",F26:F38)), ROW(F26:F38)-MIN(ROW(F26:F38))+1, ""), ROW() -25 )), "")</f>
        <v>Campbellsville University</v>
      </c>
      <c r="AG30" s="13">
        <f t="array" ref="AG30">IFERROR(INDEX(C26:C38, SMALL(IF(ISNUMBER(SEARCH("JV1",F26:F38)), ROW(F26:F38)-MIN(ROW(F26:F38))+1, ""), ROW() -25 )), "")</f>
        <v>0</v>
      </c>
      <c r="AH30" s="13" t="str">
        <f t="array" ref="AH30">IFERROR(INDEX(D26:D38, SMALL(IF(ISNUMBER(SEARCH("JV1",F26:F38)), ROW(F26:F38)-MIN(ROW(F26:F38))+1, ""), ROW() -25 )), "")</f>
        <v>16-158828</v>
      </c>
      <c r="AI30" s="13" t="str">
        <f t="array" ref="AI30">IFERROR(INDEX(E26:E38, SMALL(IF(ISNUMBER(SEARCH("JV1",F26:F38)), ROW(F26:F38)-MIN(ROW(F26:F38))+1, ""), ROW() -25 )), "")</f>
        <v>Rachel Langford</v>
      </c>
      <c r="AJ30" s="13" t="str">
        <f t="array" ref="AJ30">IFERROR(INDEX(B26:B38, SMALL(IF(ISNUMBER(SEARCH("JV2",F26:F38)), ROW(F26:F38)-MIN(ROW(F26:F38))+1, ""), ROW() -25 )), "")</f>
        <v/>
      </c>
      <c r="AK30" s="13" t="str">
        <f t="array" ref="AK30">IFERROR(INDEX(C26:C38, SMALL(IF(ISNUMBER(SEARCH("JV2",F26:F38)), ROW(F26:F38)-MIN(ROW(F26:F38))+1, ""), ROW() -25 )), "")</f>
        <v/>
      </c>
      <c r="AL30" s="13" t="str">
        <f t="array" ref="AL30">IFERROR(INDEX(D26:D38, SMALL(IF(ISNUMBER(SEARCH("JV2",F26:F38)), ROW(F26:F38)-MIN(ROW(F26:F38))+1, ""), ROW() -25 )), "")</f>
        <v/>
      </c>
      <c r="AM30" s="13" t="str">
        <f t="array" ref="AM30">IFERROR(INDEX(E26:E38, SMALL(IF(ISNUMBER(SEARCH("JV2",F26:F38)), ROW(F26:F38)-MIN(ROW(F26:F38))+1, ""), ROW() -25 )), "")</f>
        <v/>
      </c>
    </row>
    <row r="31" spans="2:39" s="13" customFormat="1" ht="15" customHeight="1">
      <c r="B31" s="21" t="s">
        <v>78</v>
      </c>
      <c r="C31" s="1"/>
      <c r="D31" s="22" t="s">
        <v>770</v>
      </c>
      <c r="E31" s="1" t="s">
        <v>771</v>
      </c>
      <c r="F31" s="23" t="s">
        <v>30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IFERROR(INDEX(B26:B38, SMALL(IF("V"=F26:F38, ROW(F26:F38)-MIN(ROW(F26:F38))+1, ""), ROW() -25 )), "")</f>
        <v>Campbellsville University</v>
      </c>
      <c r="AC31" s="13">
        <f t="array" ref="AC31">IFERROR(INDEX(C26:C38, SMALL(IF("V"=F26:F38, ROW(F26:F38)-MIN(ROW(F26:F38))+1, ""), ROW() -25 )), "")</f>
        <v>0</v>
      </c>
      <c r="AD31" s="13" t="str">
        <f t="array" ref="AD31">IFERROR(INDEX(D26:D38, SMALL(IF("V"=F26:F38, ROW(F26:F38)-MIN(ROW(F26:F38))+1, ""), ROW() -25 )), "")</f>
        <v>8652-3467</v>
      </c>
      <c r="AE31" s="13" t="str">
        <f t="array" ref="AE31">IFERROR(INDEX(E26:E38, SMALL(IF("V"=F26:F38, ROW(F26:F38)-MIN(ROW(F26:F38))+1, ""), ROW() -25 )), "")</f>
        <v>Shelbi Morris</v>
      </c>
      <c r="AF31" s="13" t="str">
        <f t="array" ref="AF31">IFERROR(INDEX(B26:B38, SMALL(IF(ISNUMBER(SEARCH("JV1",F26:F38)), ROW(F26:F38)-MIN(ROW(F26:F38))+1, ""), ROW() -25 )), "")</f>
        <v/>
      </c>
      <c r="AG31" s="13" t="str">
        <f t="array" ref="AG31">IFERROR(INDEX(C26:C38, SMALL(IF(ISNUMBER(SEARCH("JV1",F26:F38)), ROW(F26:F38)-MIN(ROW(F26:F38))+1, ""), ROW() -25 )), "")</f>
        <v/>
      </c>
      <c r="AH31" s="13" t="str">
        <f t="array" ref="AH31">IFERROR(INDEX(D26:D38, SMALL(IF(ISNUMBER(SEARCH("JV1",F26:F38)), ROW(F26:F38)-MIN(ROW(F26:F38))+1, ""), ROW() -25 )), "")</f>
        <v/>
      </c>
      <c r="AI31" s="13" t="str">
        <f t="array" ref="AI31">IFERROR(INDEX(E26:E38, SMALL(IF(ISNUMBER(SEARCH("JV1",F26:F38)), ROW(F26:F38)-MIN(ROW(F26:F38))+1, ""), ROW() -25 )), "")</f>
        <v/>
      </c>
      <c r="AJ31" s="13" t="str">
        <f t="array" ref="AJ31">IFERROR(INDEX(B26:B38, SMALL(IF(ISNUMBER(SEARCH("JV2",F26:F38)), ROW(F26:F38)-MIN(ROW(F26:F38))+1, ""), ROW() -25 )), "")</f>
        <v/>
      </c>
      <c r="AK31" s="13" t="str">
        <f t="array" ref="AK31">IFERROR(INDEX(C26:C38, SMALL(IF(ISNUMBER(SEARCH("JV2",F26:F38)), ROW(F26:F38)-MIN(ROW(F26:F38))+1, ""), ROW() -25 )), "")</f>
        <v/>
      </c>
      <c r="AL31" s="13" t="str">
        <f t="array" ref="AL31">IFERROR(INDEX(D26:D38, SMALL(IF(ISNUMBER(SEARCH("JV2",F26:F38)), ROW(F26:F38)-MIN(ROW(F26:F38))+1, ""), ROW() -25 )), "")</f>
        <v/>
      </c>
      <c r="AM31" s="13" t="str">
        <f t="array" ref="AM31">IFERROR(INDEX(E26:E38, SMALL(IF(ISNUMBER(SEARCH("JV2",F26:F38)), ROW(F26:F38)-MIN(ROW(F26:F38))+1, ""), ROW() -25 )), "")</f>
        <v/>
      </c>
    </row>
    <row r="32" spans="2:39" s="13" customFormat="1" ht="15" customHeight="1">
      <c r="B32" s="21" t="s">
        <v>78</v>
      </c>
      <c r="C32" s="1"/>
      <c r="D32" s="22" t="s">
        <v>772</v>
      </c>
      <c r="E32" s="1" t="s">
        <v>773</v>
      </c>
      <c r="F32" s="23" t="s">
        <v>14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IFERROR(INDEX(B26:B38, SMALL(IF("V"=F26:F38, ROW(F26:F38)-MIN(ROW(F26:F38))+1, ""), ROW() -25 )), "")</f>
        <v/>
      </c>
      <c r="AC32" s="13" t="str">
        <f t="array" ref="AC32">IFERROR(INDEX(C26:C38, SMALL(IF("V"=F26:F38, ROW(F26:F38)-MIN(ROW(F26:F38))+1, ""), ROW() -25 )), "")</f>
        <v/>
      </c>
      <c r="AD32" s="13" t="str">
        <f t="array" ref="AD32">IFERROR(INDEX(D26:D38, SMALL(IF("V"=F26:F38, ROW(F26:F38)-MIN(ROW(F26:F38))+1, ""), ROW() -25 )), "")</f>
        <v/>
      </c>
      <c r="AE32" s="13" t="str">
        <f t="array" ref="AE32">IFERROR(INDEX(E26:E38, SMALL(IF("V"=F26:F38, ROW(F26:F38)-MIN(ROW(F26:F38))+1, ""), ROW() -25 )), "")</f>
        <v/>
      </c>
      <c r="AF32" s="13" t="str">
        <f t="array" ref="AF32">IFERROR(INDEX(B26:B38, SMALL(IF(ISNUMBER(SEARCH("JV1",F26:F38)), ROW(F26:F38)-MIN(ROW(F26:F38))+1, ""), ROW() -25 )), "")</f>
        <v/>
      </c>
      <c r="AG32" s="13" t="str">
        <f t="array" ref="AG32">IFERROR(INDEX(C26:C38, SMALL(IF(ISNUMBER(SEARCH("JV1",F26:F38)), ROW(F26:F38)-MIN(ROW(F26:F38))+1, ""), ROW() -25 )), "")</f>
        <v/>
      </c>
      <c r="AH32" s="13" t="str">
        <f t="array" ref="AH32">IFERROR(INDEX(D26:D38, SMALL(IF(ISNUMBER(SEARCH("JV1",F26:F38)), ROW(F26:F38)-MIN(ROW(F26:F38))+1, ""), ROW() -25 )), "")</f>
        <v/>
      </c>
      <c r="AI32" s="13" t="str">
        <f t="array" ref="AI32">IFERROR(INDEX(E26:E38, SMALL(IF(ISNUMBER(SEARCH("JV1",F26:F38)), ROW(F26:F38)-MIN(ROW(F26:F38))+1, ""), ROW() -25 )), "")</f>
        <v/>
      </c>
      <c r="AJ32" s="13" t="str">
        <f t="array" ref="AJ32">IFERROR(INDEX(B26:B38, SMALL(IF(ISNUMBER(SEARCH("JV2",F26:F38)), ROW(F26:F38)-MIN(ROW(F26:F38))+1, ""), ROW() -25 )), "")</f>
        <v/>
      </c>
      <c r="AK32" s="13" t="str">
        <f t="array" ref="AK32">IFERROR(INDEX(C26:C38, SMALL(IF(ISNUMBER(SEARCH("JV2",F26:F38)), ROW(F26:F38)-MIN(ROW(F26:F38))+1, ""), ROW() -25 )), "")</f>
        <v/>
      </c>
      <c r="AL32" s="13" t="str">
        <f t="array" ref="AL32">IFERROR(INDEX(D26:D38, SMALL(IF(ISNUMBER(SEARCH("JV2",F26:F38)), ROW(F26:F38)-MIN(ROW(F26:F38))+1, ""), ROW() -25 )), "")</f>
        <v/>
      </c>
      <c r="AM32" s="13" t="str">
        <f t="array" ref="AM32">IFERROR(INDEX(E26:E38, SMALL(IF(ISNUMBER(SEARCH("JV2",F26:F38)), ROW(F26:F38)-MIN(ROW(F26:F38))+1, ""), ROW() -25 )), "")</f>
        <v/>
      </c>
    </row>
    <row r="33" spans="2:39" s="13" customFormat="1" ht="15" customHeight="1">
      <c r="B33" s="21" t="s">
        <v>78</v>
      </c>
      <c r="C33" s="1"/>
      <c r="D33" s="22" t="s">
        <v>774</v>
      </c>
      <c r="E33" s="1" t="s">
        <v>775</v>
      </c>
      <c r="F33" s="23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  <c r="AB33" s="13" t="str">
        <f t="array" ref="AB33">IFERROR(INDEX(B26:B38, SMALL(IF("V"=F26:F38, ROW(F26:F38)-MIN(ROW(F26:F38))+1, ""), ROW() -25 )), "")</f>
        <v/>
      </c>
      <c r="AC33" s="13" t="str">
        <f t="array" ref="AC33">IFERROR(INDEX(C26:C38, SMALL(IF("V"=F26:F38, ROW(F26:F38)-MIN(ROW(F26:F38))+1, ""), ROW() -25 )), "")</f>
        <v/>
      </c>
      <c r="AD33" s="13" t="str">
        <f t="array" ref="AD33">IFERROR(INDEX(D26:D38, SMALL(IF("V"=F26:F38, ROW(F26:F38)-MIN(ROW(F26:F38))+1, ""), ROW() -25 )), "")</f>
        <v/>
      </c>
      <c r="AE33" s="13" t="str">
        <f t="array" ref="AE33">IFERROR(INDEX(E26:E38, SMALL(IF("V"=F26:F38, ROW(F26:F38)-MIN(ROW(F26:F38))+1, ""), ROW() -25 )), "")</f>
        <v/>
      </c>
      <c r="AF33" s="13" t="str">
        <f t="array" ref="AF33">IFERROR(INDEX(B26:B38, SMALL(IF(ISNUMBER(SEARCH("JV1",F26:F38)), ROW(F26:F38)-MIN(ROW(F26:F38))+1, ""), ROW() -25 )), "")</f>
        <v/>
      </c>
      <c r="AG33" s="13" t="str">
        <f t="array" ref="AG33">IFERROR(INDEX(C26:C38, SMALL(IF(ISNUMBER(SEARCH("JV1",F26:F38)), ROW(F26:F38)-MIN(ROW(F26:F38))+1, ""), ROW() -25 )), "")</f>
        <v/>
      </c>
      <c r="AH33" s="13" t="str">
        <f t="array" ref="AH33">IFERROR(INDEX(D26:D38, SMALL(IF(ISNUMBER(SEARCH("JV1",F26:F38)), ROW(F26:F38)-MIN(ROW(F26:F38))+1, ""), ROW() -25 )), "")</f>
        <v/>
      </c>
      <c r="AI33" s="13" t="str">
        <f t="array" ref="AI33">IFERROR(INDEX(E26:E38, SMALL(IF(ISNUMBER(SEARCH("JV1",F26:F38)), ROW(F26:F38)-MIN(ROW(F26:F38))+1, ""), ROW() -25 )), "")</f>
        <v/>
      </c>
      <c r="AJ33" s="13" t="str">
        <f t="array" ref="AJ33">IFERROR(INDEX(B26:B38, SMALL(IF(ISNUMBER(SEARCH("JV2",F26:F38)), ROW(F26:F38)-MIN(ROW(F26:F38))+1, ""), ROW() -25 )), "")</f>
        <v/>
      </c>
      <c r="AK33" s="13" t="str">
        <f t="array" ref="AK33">IFERROR(INDEX(C26:C38, SMALL(IF(ISNUMBER(SEARCH("JV2",F26:F38)), ROW(F26:F38)-MIN(ROW(F26:F38))+1, ""), ROW() -25 )), "")</f>
        <v/>
      </c>
      <c r="AL33" s="13" t="str">
        <f t="array" ref="AL33">IFERROR(INDEX(D26:D38, SMALL(IF(ISNUMBER(SEARCH("JV2",F26:F38)), ROW(F26:F38)-MIN(ROW(F26:F38))+1, ""), ROW() -25 )), "")</f>
        <v/>
      </c>
      <c r="AM33" s="13" t="str">
        <f t="array" ref="AM33">IFERROR(INDEX(E26:E38, SMALL(IF(ISNUMBER(SEARCH("JV2",F26:F38)), ROW(F26:F38)-MIN(ROW(F26:F38))+1, ""), ROW() -25 )), "")</f>
        <v/>
      </c>
    </row>
    <row r="34" spans="2:39" s="13" customFormat="1" ht="15" customHeight="1">
      <c r="B34" s="21" t="s">
        <v>78</v>
      </c>
      <c r="C34" s="1"/>
      <c r="D34" s="22" t="s">
        <v>776</v>
      </c>
      <c r="E34" s="1" t="s">
        <v>777</v>
      </c>
      <c r="F34" s="23" t="s">
        <v>14</v>
      </c>
      <c r="G34" s="24"/>
      <c r="H34" s="25">
        <v>3225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78</v>
      </c>
      <c r="C35" s="1"/>
      <c r="D35" s="22" t="s">
        <v>778</v>
      </c>
      <c r="E35" s="1" t="s">
        <v>779</v>
      </c>
      <c r="F35" s="23"/>
      <c r="G35" s="24"/>
      <c r="H35" s="25">
        <v>3225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78</v>
      </c>
      <c r="C36" s="1"/>
      <c r="D36" s="22" t="s">
        <v>780</v>
      </c>
      <c r="E36" s="1" t="s">
        <v>781</v>
      </c>
      <c r="F36" s="23" t="s">
        <v>17</v>
      </c>
      <c r="G36" s="24"/>
      <c r="H36" s="25">
        <v>3225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78</v>
      </c>
      <c r="C37" s="1"/>
      <c r="D37" s="22" t="s">
        <v>782</v>
      </c>
      <c r="E37" s="1" t="s">
        <v>783</v>
      </c>
      <c r="F37" s="23" t="s">
        <v>17</v>
      </c>
      <c r="G37" s="24"/>
      <c r="H37" s="25">
        <v>3225</v>
      </c>
      <c r="I37" s="24"/>
      <c r="J37" s="25" t="b">
        <v>0</v>
      </c>
      <c r="K37" s="19"/>
      <c r="L37" s="26"/>
      <c r="M37" s="27"/>
    </row>
    <row r="38" spans="2:39" s="13" customFormat="1" ht="15" customHeight="1">
      <c r="B38" s="21" t="s">
        <v>78</v>
      </c>
      <c r="C38" s="1"/>
      <c r="D38" s="22" t="s">
        <v>784</v>
      </c>
      <c r="E38" s="1" t="s">
        <v>785</v>
      </c>
      <c r="F38" s="23" t="s">
        <v>14</v>
      </c>
      <c r="G38" s="24"/>
      <c r="H38" s="25">
        <v>3225</v>
      </c>
      <c r="I38" s="24"/>
      <c r="J38" s="25" t="b">
        <v>0</v>
      </c>
      <c r="K38" s="19"/>
      <c r="L38" s="26"/>
      <c r="M38" s="27"/>
    </row>
    <row r="39" spans="2:39" s="13" customFormat="1" ht="15" customHeight="1">
      <c r="B39" s="21" t="s">
        <v>105</v>
      </c>
      <c r="C39" s="1"/>
      <c r="D39" s="28" t="s">
        <v>8</v>
      </c>
      <c r="E39" s="23" t="s">
        <v>30</v>
      </c>
      <c r="F39" s="23" t="s">
        <v>30</v>
      </c>
      <c r="G39" s="24"/>
      <c r="H39" s="25">
        <v>1532</v>
      </c>
      <c r="I39" s="24"/>
      <c r="J39" s="25" t="b">
        <v>0</v>
      </c>
      <c r="K39" s="19"/>
      <c r="L39" s="26"/>
      <c r="M39" s="27"/>
      <c r="AB39" s="13" t="str">
        <f t="array" ref="AB39">IFERROR(INDEX(B39:B46, SMALL(IF("V"=F39:F46, ROW(F39:F46)-MIN(ROW(F39:F46))+1, ""), ROW() -38 )), "")</f>
        <v>Cincinnati ,University Of</v>
      </c>
      <c r="AC39" s="13">
        <f t="array" ref="AC39">IFERROR(INDEX(C39:C46, SMALL(IF("V"=F39:F46, ROW(F39:F46)-MIN(ROW(F39:F46))+1, ""), ROW() -38 )), "")</f>
        <v>0</v>
      </c>
      <c r="AD39" s="13" t="str">
        <f t="array" ref="AD39">IFERROR(INDEX(D39:D46, SMALL(IF("V"=F39:F46, ROW(F39:F46)-MIN(ROW(F39:F46))+1, ""), ROW() -38 )), "")</f>
        <v>16-80400</v>
      </c>
      <c r="AE39" s="13" t="str">
        <f t="array" ref="AE39">IFERROR(INDEX(E39:E46, SMALL(IF("V"=F39:F46, ROW(F39:F46)-MIN(ROW(F39:F46))+1, ""), ROW() -38 )), "")</f>
        <v>Andrea Chaillet</v>
      </c>
      <c r="AF39" s="13" t="str">
        <f t="array" ref="AF39">IFERROR(INDEX(B39:B46, SMALL(IF(ISNUMBER(SEARCH("JV1",F39:F46)), ROW(F39:F46)-MIN(ROW(F39:F46))+1, ""), ROW() -38 )), "")</f>
        <v/>
      </c>
      <c r="AG39" s="13" t="str">
        <f t="array" ref="AG39">IFERROR(INDEX(C39:C46, SMALL(IF(ISNUMBER(SEARCH("JV1",F39:F46)), ROW(F39:F46)-MIN(ROW(F39:F46))+1, ""), ROW() -38 )), "")</f>
        <v/>
      </c>
      <c r="AH39" s="13" t="str">
        <f t="array" ref="AH39">IFERROR(INDEX(D39:D46, SMALL(IF(ISNUMBER(SEARCH("JV1",F39:F46)), ROW(F39:F46)-MIN(ROW(F39:F46))+1, ""), ROW() -38 )), "")</f>
        <v/>
      </c>
      <c r="AI39" s="13" t="str">
        <f t="array" ref="AI39">IFERROR(INDEX(E39:E46, SMALL(IF(ISNUMBER(SEARCH("JV1",F39:F46)), ROW(F39:F46)-MIN(ROW(F39:F46))+1, ""), ROW() -38 )), "")</f>
        <v/>
      </c>
      <c r="AJ39" s="13" t="str">
        <f t="array" ref="AJ39">IFERROR(INDEX(B39:B46, SMALL(IF(ISNUMBER(SEARCH("JV2",F39:F46)), ROW(F39:F46)-MIN(ROW(F39:F46))+1, ""), ROW() -38 )), "")</f>
        <v/>
      </c>
      <c r="AK39" s="13" t="str">
        <f t="array" ref="AK39">IFERROR(INDEX(C39:C46, SMALL(IF(ISNUMBER(SEARCH("JV2",F39:F46)), ROW(F39:F46)-MIN(ROW(F39:F46))+1, ""), ROW() -38 )), "")</f>
        <v/>
      </c>
      <c r="AL39" s="13" t="str">
        <f t="array" ref="AL39">IFERROR(INDEX(D39:D46, SMALL(IF(ISNUMBER(SEARCH("JV2",F39:F46)), ROW(F39:F46)-MIN(ROW(F39:F46))+1, ""), ROW() -38 )), "")</f>
        <v/>
      </c>
      <c r="AM39" s="13" t="str">
        <f t="array" ref="AM39">IFERROR(INDEX(E39:E46, SMALL(IF(ISNUMBER(SEARCH("JV2",F39:F46)), ROW(F39:F46)-MIN(ROW(F39:F46))+1, ""), ROW() -38 )), "")</f>
        <v/>
      </c>
    </row>
    <row r="40" spans="2:39" s="13" customFormat="1" ht="15" customHeight="1">
      <c r="B40" s="21" t="s">
        <v>105</v>
      </c>
      <c r="C40" s="1"/>
      <c r="D40" s="28" t="s">
        <v>8</v>
      </c>
      <c r="E40" s="23" t="s">
        <v>30</v>
      </c>
      <c r="F40" s="23" t="s">
        <v>30</v>
      </c>
      <c r="G40" s="24"/>
      <c r="H40" s="25">
        <v>1532</v>
      </c>
      <c r="I40" s="24"/>
      <c r="J40" s="25" t="b">
        <v>0</v>
      </c>
      <c r="K40" s="19"/>
      <c r="L40" s="26"/>
      <c r="M40" s="27"/>
      <c r="AB40" s="13" t="str">
        <f t="array" ref="AB40">IFERROR(INDEX(B39:B46, SMALL(IF("V"=F39:F46, ROW(F39:F46)-MIN(ROW(F39:F46))+1, ""), ROW() -38 )), "")</f>
        <v>Cincinnati ,University Of</v>
      </c>
      <c r="AC40" s="13">
        <f t="array" ref="AC40">IFERROR(INDEX(C39:C46, SMALL(IF("V"=F39:F46, ROW(F39:F46)-MIN(ROW(F39:F46))+1, ""), ROW() -38 )), "")</f>
        <v>0</v>
      </c>
      <c r="AD40" s="13" t="str">
        <f t="array" ref="AD40">IFERROR(INDEX(D39:D46, SMALL(IF("V"=F39:F46, ROW(F39:F46)-MIN(ROW(F39:F46))+1, ""), ROW() -38 )), "")</f>
        <v>21-14289</v>
      </c>
      <c r="AE40" s="13" t="str">
        <f t="array" ref="AE40">IFERROR(INDEX(E39:E46, SMALL(IF("V"=F39:F46, ROW(F39:F46)-MIN(ROW(F39:F46))+1, ""), ROW() -38 )), "")</f>
        <v>Caroline Romick</v>
      </c>
      <c r="AF40" s="13" t="str">
        <f t="array" ref="AF40">IFERROR(INDEX(B39:B46, SMALL(IF(ISNUMBER(SEARCH("JV1",F39:F46)), ROW(F39:F46)-MIN(ROW(F39:F46))+1, ""), ROW() -38 )), "")</f>
        <v/>
      </c>
      <c r="AG40" s="13" t="str">
        <f t="array" ref="AG40">IFERROR(INDEX(C39:C46, SMALL(IF(ISNUMBER(SEARCH("JV1",F39:F46)), ROW(F39:F46)-MIN(ROW(F39:F46))+1, ""), ROW() -38 )), "")</f>
        <v/>
      </c>
      <c r="AH40" s="13" t="str">
        <f t="array" ref="AH40">IFERROR(INDEX(D39:D46, SMALL(IF(ISNUMBER(SEARCH("JV1",F39:F46)), ROW(F39:F46)-MIN(ROW(F39:F46))+1, ""), ROW() -38 )), "")</f>
        <v/>
      </c>
      <c r="AI40" s="13" t="str">
        <f t="array" ref="AI40">IFERROR(INDEX(E39:E46, SMALL(IF(ISNUMBER(SEARCH("JV1",F39:F46)), ROW(F39:F46)-MIN(ROW(F39:F46))+1, ""), ROW() -38 )), "")</f>
        <v/>
      </c>
      <c r="AJ40" s="13" t="str">
        <f t="array" ref="AJ40">IFERROR(INDEX(B39:B46, SMALL(IF(ISNUMBER(SEARCH("JV2",F39:F46)), ROW(F39:F46)-MIN(ROW(F39:F46))+1, ""), ROW() -38 )), "")</f>
        <v/>
      </c>
      <c r="AK40" s="13" t="str">
        <f t="array" ref="AK40">IFERROR(INDEX(C39:C46, SMALL(IF(ISNUMBER(SEARCH("JV2",F39:F46)), ROW(F39:F46)-MIN(ROW(F39:F46))+1, ""), ROW() -38 )), "")</f>
        <v/>
      </c>
      <c r="AL40" s="13" t="str">
        <f t="array" ref="AL40">IFERROR(INDEX(D39:D46, SMALL(IF(ISNUMBER(SEARCH("JV2",F39:F46)), ROW(F39:F46)-MIN(ROW(F39:F46))+1, ""), ROW() -38 )), "")</f>
        <v/>
      </c>
      <c r="AM40" s="13" t="str">
        <f t="array" ref="AM40">IFERROR(INDEX(E39:E46, SMALL(IF(ISNUMBER(SEARCH("JV2",F39:F46)), ROW(F39:F46)-MIN(ROW(F39:F46))+1, ""), ROW() -38 )), "")</f>
        <v/>
      </c>
    </row>
    <row r="41" spans="2:39" s="13" customFormat="1" ht="15" customHeight="1">
      <c r="B41" s="21" t="s">
        <v>105</v>
      </c>
      <c r="C41" s="1"/>
      <c r="D41" s="22" t="s">
        <v>786</v>
      </c>
      <c r="E41" s="1" t="s">
        <v>787</v>
      </c>
      <c r="F41" s="23" t="s">
        <v>14</v>
      </c>
      <c r="G41" s="24"/>
      <c r="H41" s="25">
        <v>1532</v>
      </c>
      <c r="I41" s="24"/>
      <c r="J41" s="25" t="b">
        <v>0</v>
      </c>
      <c r="K41" s="19"/>
      <c r="L41" s="26"/>
      <c r="M41" s="27"/>
      <c r="AB41" s="13" t="str">
        <f t="array" ref="AB41">IFERROR(INDEX(B39:B46, SMALL(IF("V"=F39:F46, ROW(F39:F46)-MIN(ROW(F39:F46))+1, ""), ROW() -38 )), "")</f>
        <v>Cincinnati ,University Of</v>
      </c>
      <c r="AC41" s="13">
        <f t="array" ref="AC41">IFERROR(INDEX(C39:C46, SMALL(IF("V"=F39:F46, ROW(F39:F46)-MIN(ROW(F39:F46))+1, ""), ROW() -38 )), "")</f>
        <v>0</v>
      </c>
      <c r="AD41" s="13" t="str">
        <f t="array" ref="AD41">IFERROR(INDEX(D39:D46, SMALL(IF("V"=F39:F46, ROW(F39:F46)-MIN(ROW(F39:F46))+1, ""), ROW() -38 )), "")</f>
        <v>7914-44005</v>
      </c>
      <c r="AE41" s="13" t="str">
        <f t="array" ref="AE41">IFERROR(INDEX(E39:E46, SMALL(IF("V"=F39:F46, ROW(F39:F46)-MIN(ROW(F39:F46))+1, ""), ROW() -38 )), "")</f>
        <v>Emily Thomas</v>
      </c>
      <c r="AF41" s="13" t="str">
        <f t="array" ref="AF41">IFERROR(INDEX(B39:B46, SMALL(IF(ISNUMBER(SEARCH("JV1",F39:F46)), ROW(F39:F46)-MIN(ROW(F39:F46))+1, ""), ROW() -38 )), "")</f>
        <v/>
      </c>
      <c r="AG41" s="13" t="str">
        <f t="array" ref="AG41">IFERROR(INDEX(C39:C46, SMALL(IF(ISNUMBER(SEARCH("JV1",F39:F46)), ROW(F39:F46)-MIN(ROW(F39:F46))+1, ""), ROW() -38 )), "")</f>
        <v/>
      </c>
      <c r="AH41" s="13" t="str">
        <f t="array" ref="AH41">IFERROR(INDEX(D39:D46, SMALL(IF(ISNUMBER(SEARCH("JV1",F39:F46)), ROW(F39:F46)-MIN(ROW(F39:F46))+1, ""), ROW() -38 )), "")</f>
        <v/>
      </c>
      <c r="AI41" s="13" t="str">
        <f t="array" ref="AI41">IFERROR(INDEX(E39:E46, SMALL(IF(ISNUMBER(SEARCH("JV1",F39:F46)), ROW(F39:F46)-MIN(ROW(F39:F46))+1, ""), ROW() -38 )), "")</f>
        <v/>
      </c>
      <c r="AJ41" s="13" t="str">
        <f t="array" ref="AJ41">IFERROR(INDEX(B39:B46, SMALL(IF(ISNUMBER(SEARCH("JV2",F39:F46)), ROW(F39:F46)-MIN(ROW(F39:F46))+1, ""), ROW() -38 )), "")</f>
        <v/>
      </c>
      <c r="AK41" s="13" t="str">
        <f t="array" ref="AK41">IFERROR(INDEX(C39:C46, SMALL(IF(ISNUMBER(SEARCH("JV2",F39:F46)), ROW(F39:F46)-MIN(ROW(F39:F46))+1, ""), ROW() -38 )), "")</f>
        <v/>
      </c>
      <c r="AL41" s="13" t="str">
        <f t="array" ref="AL41">IFERROR(INDEX(D39:D46, SMALL(IF(ISNUMBER(SEARCH("JV2",F39:F46)), ROW(F39:F46)-MIN(ROW(F39:F46))+1, ""), ROW() -38 )), "")</f>
        <v/>
      </c>
      <c r="AM41" s="13" t="str">
        <f t="array" ref="AM41">IFERROR(INDEX(E39:E46, SMALL(IF(ISNUMBER(SEARCH("JV2",F39:F46)), ROW(F39:F46)-MIN(ROW(F39:F46))+1, ""), ROW() -38 )), "")</f>
        <v/>
      </c>
    </row>
    <row r="42" spans="2:39" s="13" customFormat="1" ht="15" customHeight="1">
      <c r="B42" s="21" t="s">
        <v>105</v>
      </c>
      <c r="C42" s="1"/>
      <c r="D42" s="22" t="s">
        <v>788</v>
      </c>
      <c r="E42" s="1" t="s">
        <v>789</v>
      </c>
      <c r="F42" s="23" t="s">
        <v>14</v>
      </c>
      <c r="G42" s="24"/>
      <c r="H42" s="25">
        <v>1532</v>
      </c>
      <c r="I42" s="24"/>
      <c r="J42" s="25" t="b">
        <v>0</v>
      </c>
      <c r="K42" s="19"/>
      <c r="L42" s="26"/>
      <c r="M42" s="27"/>
      <c r="AB42" s="13" t="str">
        <f t="array" ref="AB42">IFERROR(INDEX(B39:B46, SMALL(IF("V"=F39:F46, ROW(F39:F46)-MIN(ROW(F39:F46))+1, ""), ROW() -38 )), "")</f>
        <v>Cincinnati ,University Of</v>
      </c>
      <c r="AC42" s="13">
        <f t="array" ref="AC42">IFERROR(INDEX(C39:C46, SMALL(IF("V"=F39:F46, ROW(F39:F46)-MIN(ROW(F39:F46))+1, ""), ROW() -38 )), "")</f>
        <v>0</v>
      </c>
      <c r="AD42" s="13" t="str">
        <f t="array" ref="AD42">IFERROR(INDEX(D39:D46, SMALL(IF("V"=F39:F46, ROW(F39:F46)-MIN(ROW(F39:F46))+1, ""), ROW() -38 )), "")</f>
        <v>21-14288</v>
      </c>
      <c r="AE42" s="13" t="str">
        <f t="array" ref="AE42">IFERROR(INDEX(E39:E46, SMALL(IF("V"=F39:F46, ROW(F39:F46)-MIN(ROW(F39:F46))+1, ""), ROW() -38 )), "")</f>
        <v>Julie Meece</v>
      </c>
      <c r="AF42" s="13" t="str">
        <f t="array" ref="AF42">IFERROR(INDEX(B39:B46, SMALL(IF(ISNUMBER(SEARCH("JV1",F39:F46)), ROW(F39:F46)-MIN(ROW(F39:F46))+1, ""), ROW() -38 )), "")</f>
        <v/>
      </c>
      <c r="AG42" s="13" t="str">
        <f t="array" ref="AG42">IFERROR(INDEX(C39:C46, SMALL(IF(ISNUMBER(SEARCH("JV1",F39:F46)), ROW(F39:F46)-MIN(ROW(F39:F46))+1, ""), ROW() -38 )), "")</f>
        <v/>
      </c>
      <c r="AH42" s="13" t="str">
        <f t="array" ref="AH42">IFERROR(INDEX(D39:D46, SMALL(IF(ISNUMBER(SEARCH("JV1",F39:F46)), ROW(F39:F46)-MIN(ROW(F39:F46))+1, ""), ROW() -38 )), "")</f>
        <v/>
      </c>
      <c r="AI42" s="13" t="str">
        <f t="array" ref="AI42">IFERROR(INDEX(E39:E46, SMALL(IF(ISNUMBER(SEARCH("JV1",F39:F46)), ROW(F39:F46)-MIN(ROW(F39:F46))+1, ""), ROW() -38 )), "")</f>
        <v/>
      </c>
      <c r="AJ42" s="13" t="str">
        <f t="array" ref="AJ42">IFERROR(INDEX(B39:B46, SMALL(IF(ISNUMBER(SEARCH("JV2",F39:F46)), ROW(F39:F46)-MIN(ROW(F39:F46))+1, ""), ROW() -38 )), "")</f>
        <v/>
      </c>
      <c r="AK42" s="13" t="str">
        <f t="array" ref="AK42">IFERROR(INDEX(C39:C46, SMALL(IF(ISNUMBER(SEARCH("JV2",F39:F46)), ROW(F39:F46)-MIN(ROW(F39:F46))+1, ""), ROW() -38 )), "")</f>
        <v/>
      </c>
      <c r="AL42" s="13" t="str">
        <f t="array" ref="AL42">IFERROR(INDEX(D39:D46, SMALL(IF(ISNUMBER(SEARCH("JV2",F39:F46)), ROW(F39:F46)-MIN(ROW(F39:F46))+1, ""), ROW() -38 )), "")</f>
        <v/>
      </c>
      <c r="AM42" s="13" t="str">
        <f t="array" ref="AM42">IFERROR(INDEX(E39:E46, SMALL(IF(ISNUMBER(SEARCH("JV2",F39:F46)), ROW(F39:F46)-MIN(ROW(F39:F46))+1, ""), ROW() -38 )), "")</f>
        <v/>
      </c>
    </row>
    <row r="43" spans="2:39" s="13" customFormat="1" ht="15" customHeight="1">
      <c r="B43" s="21" t="s">
        <v>105</v>
      </c>
      <c r="C43" s="1"/>
      <c r="D43" s="22" t="s">
        <v>790</v>
      </c>
      <c r="E43" s="1" t="s">
        <v>791</v>
      </c>
      <c r="F43" s="23" t="s">
        <v>14</v>
      </c>
      <c r="G43" s="24"/>
      <c r="H43" s="25">
        <v>1532</v>
      </c>
      <c r="I43" s="24"/>
      <c r="J43" s="25" t="b">
        <v>0</v>
      </c>
      <c r="K43" s="19"/>
      <c r="L43" s="26"/>
      <c r="M43" s="27"/>
      <c r="AB43" s="13" t="str">
        <f t="array" ref="AB43">IFERROR(INDEX(B39:B46, SMALL(IF("V"=F39:F46, ROW(F39:F46)-MIN(ROW(F39:F46))+1, ""), ROW() -38 )), "")</f>
        <v>Cincinnati ,University Of</v>
      </c>
      <c r="AC43" s="13">
        <f t="array" ref="AC43">IFERROR(INDEX(C39:C46, SMALL(IF("V"=F39:F46, ROW(F39:F46)-MIN(ROW(F39:F46))+1, ""), ROW() -38 )), "")</f>
        <v>0</v>
      </c>
      <c r="AD43" s="13" t="str">
        <f t="array" ref="AD43">IFERROR(INDEX(D39:D46, SMALL(IF("V"=F39:F46, ROW(F39:F46)-MIN(ROW(F39:F46))+1, ""), ROW() -38 )), "")</f>
        <v>21-14457</v>
      </c>
      <c r="AE43" s="13" t="str">
        <f t="array" ref="AE43">IFERROR(INDEX(E39:E46, SMALL(IF("V"=F39:F46, ROW(F39:F46)-MIN(ROW(F39:F46))+1, ""), ROW() -38 )), "")</f>
        <v>Katelyn Dennery</v>
      </c>
      <c r="AF43" s="13" t="str">
        <f t="array" ref="AF43">IFERROR(INDEX(B39:B46, SMALL(IF(ISNUMBER(SEARCH("JV1",F39:F46)), ROW(F39:F46)-MIN(ROW(F39:F46))+1, ""), ROW() -38 )), "")</f>
        <v/>
      </c>
      <c r="AG43" s="13" t="str">
        <f t="array" ref="AG43">IFERROR(INDEX(C39:C46, SMALL(IF(ISNUMBER(SEARCH("JV1",F39:F46)), ROW(F39:F46)-MIN(ROW(F39:F46))+1, ""), ROW() -38 )), "")</f>
        <v/>
      </c>
      <c r="AH43" s="13" t="str">
        <f t="array" ref="AH43">IFERROR(INDEX(D39:D46, SMALL(IF(ISNUMBER(SEARCH("JV1",F39:F46)), ROW(F39:F46)-MIN(ROW(F39:F46))+1, ""), ROW() -38 )), "")</f>
        <v/>
      </c>
      <c r="AI43" s="13" t="str">
        <f t="array" ref="AI43">IFERROR(INDEX(E39:E46, SMALL(IF(ISNUMBER(SEARCH("JV1",F39:F46)), ROW(F39:F46)-MIN(ROW(F39:F46))+1, ""), ROW() -38 )), "")</f>
        <v/>
      </c>
      <c r="AJ43" s="13" t="str">
        <f t="array" ref="AJ43">IFERROR(INDEX(B39:B46, SMALL(IF(ISNUMBER(SEARCH("JV2",F39:F46)), ROW(F39:F46)-MIN(ROW(F39:F46))+1, ""), ROW() -38 )), "")</f>
        <v/>
      </c>
      <c r="AK43" s="13" t="str">
        <f t="array" ref="AK43">IFERROR(INDEX(C39:C46, SMALL(IF(ISNUMBER(SEARCH("JV2",F39:F46)), ROW(F39:F46)-MIN(ROW(F39:F46))+1, ""), ROW() -38 )), "")</f>
        <v/>
      </c>
      <c r="AL43" s="13" t="str">
        <f t="array" ref="AL43">IFERROR(INDEX(D39:D46, SMALL(IF(ISNUMBER(SEARCH("JV2",F39:F46)), ROW(F39:F46)-MIN(ROW(F39:F46))+1, ""), ROW() -38 )), "")</f>
        <v/>
      </c>
      <c r="AM43" s="13" t="str">
        <f t="array" ref="AM43">IFERROR(INDEX(E39:E46, SMALL(IF(ISNUMBER(SEARCH("JV2",F39:F46)), ROW(F39:F46)-MIN(ROW(F39:F46))+1, ""), ROW() -38 )), "")</f>
        <v/>
      </c>
    </row>
    <row r="44" spans="2:39" s="13" customFormat="1" ht="15" customHeight="1">
      <c r="B44" s="21" t="s">
        <v>105</v>
      </c>
      <c r="C44" s="1"/>
      <c r="D44" s="22" t="s">
        <v>792</v>
      </c>
      <c r="E44" s="1" t="s">
        <v>793</v>
      </c>
      <c r="F44" s="23" t="s">
        <v>14</v>
      </c>
      <c r="G44" s="24"/>
      <c r="H44" s="25">
        <v>1532</v>
      </c>
      <c r="I44" s="24"/>
      <c r="J44" s="25" t="b">
        <v>0</v>
      </c>
      <c r="K44" s="19"/>
      <c r="L44" s="26"/>
      <c r="M44" s="27"/>
      <c r="AB44" s="13" t="str">
        <f t="array" ref="AB44">IFERROR(INDEX(B39:B46, SMALL(IF("V"=F39:F46, ROW(F39:F46)-MIN(ROW(F39:F46))+1, ""), ROW() -38 )), "")</f>
        <v>Cincinnati ,University Of</v>
      </c>
      <c r="AC44" s="13">
        <f t="array" ref="AC44">IFERROR(INDEX(C39:C46, SMALL(IF("V"=F39:F46, ROW(F39:F46)-MIN(ROW(F39:F46))+1, ""), ROW() -38 )), "")</f>
        <v>0</v>
      </c>
      <c r="AD44" s="13" t="str">
        <f t="array" ref="AD44">IFERROR(INDEX(D39:D46, SMALL(IF("V"=F39:F46, ROW(F39:F46)-MIN(ROW(F39:F46))+1, ""), ROW() -38 )), "")</f>
        <v>21-14281</v>
      </c>
      <c r="AE44" s="13" t="str">
        <f t="array" ref="AE44">IFERROR(INDEX(E39:E46, SMALL(IF("V"=F39:F46, ROW(F39:F46)-MIN(ROW(F39:F46))+1, ""), ROW() -38 )), "")</f>
        <v>Riley Berry</v>
      </c>
      <c r="AF44" s="13" t="str">
        <f t="array" ref="AF44">IFERROR(INDEX(B39:B46, SMALL(IF(ISNUMBER(SEARCH("JV1",F39:F46)), ROW(F39:F46)-MIN(ROW(F39:F46))+1, ""), ROW() -38 )), "")</f>
        <v/>
      </c>
      <c r="AG44" s="13" t="str">
        <f t="array" ref="AG44">IFERROR(INDEX(C39:C46, SMALL(IF(ISNUMBER(SEARCH("JV1",F39:F46)), ROW(F39:F46)-MIN(ROW(F39:F46))+1, ""), ROW() -38 )), "")</f>
        <v/>
      </c>
      <c r="AH44" s="13" t="str">
        <f t="array" ref="AH44">IFERROR(INDEX(D39:D46, SMALL(IF(ISNUMBER(SEARCH("JV1",F39:F46)), ROW(F39:F46)-MIN(ROW(F39:F46))+1, ""), ROW() -38 )), "")</f>
        <v/>
      </c>
      <c r="AI44" s="13" t="str">
        <f t="array" ref="AI44">IFERROR(INDEX(E39:E46, SMALL(IF(ISNUMBER(SEARCH("JV1",F39:F46)), ROW(F39:F46)-MIN(ROW(F39:F46))+1, ""), ROW() -38 )), "")</f>
        <v/>
      </c>
      <c r="AJ44" s="13" t="str">
        <f t="array" ref="AJ44">IFERROR(INDEX(B39:B46, SMALL(IF(ISNUMBER(SEARCH("JV2",F39:F46)), ROW(F39:F46)-MIN(ROW(F39:F46))+1, ""), ROW() -38 )), "")</f>
        <v/>
      </c>
      <c r="AK44" s="13" t="str">
        <f t="array" ref="AK44">IFERROR(INDEX(C39:C46, SMALL(IF(ISNUMBER(SEARCH("JV2",F39:F46)), ROW(F39:F46)-MIN(ROW(F39:F46))+1, ""), ROW() -38 )), "")</f>
        <v/>
      </c>
      <c r="AL44" s="13" t="str">
        <f t="array" ref="AL44">IFERROR(INDEX(D39:D46, SMALL(IF(ISNUMBER(SEARCH("JV2",F39:F46)), ROW(F39:F46)-MIN(ROW(F39:F46))+1, ""), ROW() -38 )), "")</f>
        <v/>
      </c>
      <c r="AM44" s="13" t="str">
        <f t="array" ref="AM44">IFERROR(INDEX(E39:E46, SMALL(IF(ISNUMBER(SEARCH("JV2",F39:F46)), ROW(F39:F46)-MIN(ROW(F39:F46))+1, ""), ROW() -38 )), "")</f>
        <v/>
      </c>
    </row>
    <row r="45" spans="2:39" s="13" customFormat="1" ht="15" customHeight="1">
      <c r="B45" s="21" t="s">
        <v>105</v>
      </c>
      <c r="C45" s="1"/>
      <c r="D45" s="22" t="s">
        <v>794</v>
      </c>
      <c r="E45" s="1" t="s">
        <v>795</v>
      </c>
      <c r="F45" s="23" t="s">
        <v>14</v>
      </c>
      <c r="G45" s="24"/>
      <c r="H45" s="25">
        <v>1532</v>
      </c>
      <c r="I45" s="24"/>
      <c r="J45" s="25" t="b">
        <v>0</v>
      </c>
      <c r="K45" s="19"/>
      <c r="L45" s="26"/>
      <c r="M45" s="27"/>
      <c r="AB45" s="13" t="str">
        <f t="array" ref="AB45">IFERROR(INDEX(B39:B46, SMALL(IF("V"=F39:F46, ROW(F39:F46)-MIN(ROW(F39:F46))+1, ""), ROW() -38 )), "")</f>
        <v/>
      </c>
      <c r="AC45" s="13" t="str">
        <f t="array" ref="AC45">IFERROR(INDEX(C39:C46, SMALL(IF("V"=F39:F46, ROW(F39:F46)-MIN(ROW(F39:F46))+1, ""), ROW() -38 )), "")</f>
        <v/>
      </c>
      <c r="AD45" s="13" t="str">
        <f t="array" ref="AD45">IFERROR(INDEX(D39:D46, SMALL(IF("V"=F39:F46, ROW(F39:F46)-MIN(ROW(F39:F46))+1, ""), ROW() -38 )), "")</f>
        <v/>
      </c>
      <c r="AE45" s="13" t="str">
        <f t="array" ref="AE45">IFERROR(INDEX(E39:E46, SMALL(IF("V"=F39:F46, ROW(F39:F46)-MIN(ROW(F39:F46))+1, ""), ROW() -38 )), "")</f>
        <v/>
      </c>
      <c r="AF45" s="13" t="str">
        <f t="array" ref="AF45">IFERROR(INDEX(B39:B46, SMALL(IF(ISNUMBER(SEARCH("JV1",F39:F46)), ROW(F39:F46)-MIN(ROW(F39:F46))+1, ""), ROW() -38 )), "")</f>
        <v/>
      </c>
      <c r="AG45" s="13" t="str">
        <f t="array" ref="AG45">IFERROR(INDEX(C39:C46, SMALL(IF(ISNUMBER(SEARCH("JV1",F39:F46)), ROW(F39:F46)-MIN(ROW(F39:F46))+1, ""), ROW() -38 )), "")</f>
        <v/>
      </c>
      <c r="AH45" s="13" t="str">
        <f t="array" ref="AH45">IFERROR(INDEX(D39:D46, SMALL(IF(ISNUMBER(SEARCH("JV1",F39:F46)), ROW(F39:F46)-MIN(ROW(F39:F46))+1, ""), ROW() -38 )), "")</f>
        <v/>
      </c>
      <c r="AI45" s="13" t="str">
        <f t="array" ref="AI45">IFERROR(INDEX(E39:E46, SMALL(IF(ISNUMBER(SEARCH("JV1",F39:F46)), ROW(F39:F46)-MIN(ROW(F39:F46))+1, ""), ROW() -38 )), "")</f>
        <v/>
      </c>
      <c r="AJ45" s="13" t="str">
        <f t="array" ref="AJ45">IFERROR(INDEX(B39:B46, SMALL(IF(ISNUMBER(SEARCH("JV2",F39:F46)), ROW(F39:F46)-MIN(ROW(F39:F46))+1, ""), ROW() -38 )), "")</f>
        <v/>
      </c>
      <c r="AK45" s="13" t="str">
        <f t="array" ref="AK45">IFERROR(INDEX(C39:C46, SMALL(IF(ISNUMBER(SEARCH("JV2",F39:F46)), ROW(F39:F46)-MIN(ROW(F39:F46))+1, ""), ROW() -38 )), "")</f>
        <v/>
      </c>
      <c r="AL45" s="13" t="str">
        <f t="array" ref="AL45">IFERROR(INDEX(D39:D46, SMALL(IF(ISNUMBER(SEARCH("JV2",F39:F46)), ROW(F39:F46)-MIN(ROW(F39:F46))+1, ""), ROW() -38 )), "")</f>
        <v/>
      </c>
      <c r="AM45" s="13" t="str">
        <f t="array" ref="AM45">IFERROR(INDEX(E39:E46, SMALL(IF(ISNUMBER(SEARCH("JV2",F39:F46)), ROW(F39:F46)-MIN(ROW(F39:F46))+1, ""), ROW() -38 )), "")</f>
        <v/>
      </c>
    </row>
    <row r="46" spans="2:39" s="13" customFormat="1" ht="15" customHeight="1">
      <c r="B46" s="21" t="s">
        <v>105</v>
      </c>
      <c r="C46" s="1"/>
      <c r="D46" s="22" t="s">
        <v>796</v>
      </c>
      <c r="E46" s="1" t="s">
        <v>797</v>
      </c>
      <c r="F46" s="23" t="s">
        <v>14</v>
      </c>
      <c r="G46" s="24"/>
      <c r="H46" s="25">
        <v>1532</v>
      </c>
      <c r="I46" s="24"/>
      <c r="J46" s="25" t="b">
        <v>0</v>
      </c>
      <c r="K46" s="19"/>
      <c r="L46" s="26"/>
      <c r="M46" s="27"/>
      <c r="AB46" s="13" t="str">
        <f t="array" ref="AB46">IFERROR(INDEX(B39:B46, SMALL(IF("V"=F39:F46, ROW(F39:F46)-MIN(ROW(F39:F46))+1, ""), ROW() -38 )), "")</f>
        <v/>
      </c>
      <c r="AC46" s="13" t="str">
        <f t="array" ref="AC46">IFERROR(INDEX(C39:C46, SMALL(IF("V"=F39:F46, ROW(F39:F46)-MIN(ROW(F39:F46))+1, ""), ROW() -38 )), "")</f>
        <v/>
      </c>
      <c r="AD46" s="13" t="str">
        <f t="array" ref="AD46">IFERROR(INDEX(D39:D46, SMALL(IF("V"=F39:F46, ROW(F39:F46)-MIN(ROW(F39:F46))+1, ""), ROW() -38 )), "")</f>
        <v/>
      </c>
      <c r="AE46" s="13" t="str">
        <f t="array" ref="AE46">IFERROR(INDEX(E39:E46, SMALL(IF("V"=F39:F46, ROW(F39:F46)-MIN(ROW(F39:F46))+1, ""), ROW() -38 )), "")</f>
        <v/>
      </c>
      <c r="AF46" s="13" t="str">
        <f t="array" ref="AF46">IFERROR(INDEX(B39:B46, SMALL(IF(ISNUMBER(SEARCH("JV1",F39:F46)), ROW(F39:F46)-MIN(ROW(F39:F46))+1, ""), ROW() -38 )), "")</f>
        <v/>
      </c>
      <c r="AG46" s="13" t="str">
        <f t="array" ref="AG46">IFERROR(INDEX(C39:C46, SMALL(IF(ISNUMBER(SEARCH("JV1",F39:F46)), ROW(F39:F46)-MIN(ROW(F39:F46))+1, ""), ROW() -38 )), "")</f>
        <v/>
      </c>
      <c r="AH46" s="13" t="str">
        <f t="array" ref="AH46">IFERROR(INDEX(D39:D46, SMALL(IF(ISNUMBER(SEARCH("JV1",F39:F46)), ROW(F39:F46)-MIN(ROW(F39:F46))+1, ""), ROW() -38 )), "")</f>
        <v/>
      </c>
      <c r="AI46" s="13" t="str">
        <f t="array" ref="AI46">IFERROR(INDEX(E39:E46, SMALL(IF(ISNUMBER(SEARCH("JV1",F39:F46)), ROW(F39:F46)-MIN(ROW(F39:F46))+1, ""), ROW() -38 )), "")</f>
        <v/>
      </c>
      <c r="AJ46" s="13" t="str">
        <f t="array" ref="AJ46">IFERROR(INDEX(B39:B46, SMALL(IF(ISNUMBER(SEARCH("JV2",F39:F46)), ROW(F39:F46)-MIN(ROW(F39:F46))+1, ""), ROW() -38 )), "")</f>
        <v/>
      </c>
      <c r="AK46" s="13" t="str">
        <f t="array" ref="AK46">IFERROR(INDEX(C39:C46, SMALL(IF(ISNUMBER(SEARCH("JV2",F39:F46)), ROW(F39:F46)-MIN(ROW(F39:F46))+1, ""), ROW() -38 )), "")</f>
        <v/>
      </c>
      <c r="AL46" s="13" t="str">
        <f t="array" ref="AL46">IFERROR(INDEX(D39:D46, SMALL(IF(ISNUMBER(SEARCH("JV2",F39:F46)), ROW(F39:F46)-MIN(ROW(F39:F46))+1, ""), ROW() -38 )), "")</f>
        <v/>
      </c>
      <c r="AM46" s="13" t="str">
        <f t="array" ref="AM46">IFERROR(INDEX(E39:E46, SMALL(IF(ISNUMBER(SEARCH("JV2",F39:F46)), ROW(F39:F46)-MIN(ROW(F39:F46))+1, ""), ROW() -38 )), "")</f>
        <v/>
      </c>
    </row>
    <row r="47" spans="2:39" s="13" customFormat="1" ht="15" customHeight="1">
      <c r="B47" s="21" t="s">
        <v>120</v>
      </c>
      <c r="C47" s="1"/>
      <c r="D47" s="22" t="s">
        <v>798</v>
      </c>
      <c r="E47" s="1" t="s">
        <v>799</v>
      </c>
      <c r="F47" s="23"/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IFERROR(INDEX(B47:B59, SMALL(IF("V"=F47:F59, ROW(F47:F59)-MIN(ROW(F47:F59))+1, ""), ROW() -46 )), "")</f>
        <v>Cumberland University</v>
      </c>
      <c r="AC47" s="13">
        <f t="array" ref="AC47">IFERROR(INDEX(C47:C59, SMALL(IF("V"=F47:F59, ROW(F47:F59)-MIN(ROW(F47:F59))+1, ""), ROW() -46 )), "")</f>
        <v>0</v>
      </c>
      <c r="AD47" s="13" t="str">
        <f t="array" ref="AD47">IFERROR(INDEX(D47:D59, SMALL(IF("V"=F47:F59, ROW(F47:F59)-MIN(ROW(F47:F59))+1, ""), ROW() -46 )), "")</f>
        <v>19-6150</v>
      </c>
      <c r="AE47" s="13" t="str">
        <f t="array" ref="AE47">IFERROR(INDEX(E47:E59, SMALL(IF("V"=F47:F59, ROW(F47:F59)-MIN(ROW(F47:F59))+1, ""), ROW() -46 )), "")</f>
        <v>Alexis Underwood</v>
      </c>
      <c r="AF47" s="13" t="str">
        <f t="array" ref="AF47">IFERROR(INDEX(B47:B59, SMALL(IF(ISNUMBER(SEARCH("JV1",F47:F59)), ROW(F47:F59)-MIN(ROW(F47:F59))+1, ""), ROW() -46 )), "")</f>
        <v/>
      </c>
      <c r="AG47" s="13" t="str">
        <f t="array" ref="AG47">IFERROR(INDEX(C47:C59, SMALL(IF(ISNUMBER(SEARCH("JV1",F47:F59)), ROW(F47:F59)-MIN(ROW(F47:F59))+1, ""), ROW() -46 )), "")</f>
        <v/>
      </c>
      <c r="AH47" s="13" t="str">
        <f t="array" ref="AH47">IFERROR(INDEX(D47:D59, SMALL(IF(ISNUMBER(SEARCH("JV1",F47:F59)), ROW(F47:F59)-MIN(ROW(F47:F59))+1, ""), ROW() -46 )), "")</f>
        <v/>
      </c>
      <c r="AI47" s="13" t="str">
        <f t="array" ref="AI47">IFERROR(INDEX(E47:E59, SMALL(IF(ISNUMBER(SEARCH("JV1",F47:F59)), ROW(F47:F59)-MIN(ROW(F47:F59))+1, ""), ROW() -46 )), "")</f>
        <v/>
      </c>
      <c r="AJ47" s="13" t="str">
        <f t="array" ref="AJ47">IFERROR(INDEX(B47:B59, SMALL(IF(ISNUMBER(SEARCH("JV2",F47:F59)), ROW(F47:F59)-MIN(ROW(F47:F59))+1, ""), ROW() -46 )), "")</f>
        <v/>
      </c>
      <c r="AK47" s="13" t="str">
        <f t="array" ref="AK47">IFERROR(INDEX(C47:C59, SMALL(IF(ISNUMBER(SEARCH("JV2",F47:F59)), ROW(F47:F59)-MIN(ROW(F47:F59))+1, ""), ROW() -46 )), "")</f>
        <v/>
      </c>
      <c r="AL47" s="13" t="str">
        <f t="array" ref="AL47">IFERROR(INDEX(D47:D59, SMALL(IF(ISNUMBER(SEARCH("JV2",F47:F59)), ROW(F47:F59)-MIN(ROW(F47:F59))+1, ""), ROW() -46 )), "")</f>
        <v/>
      </c>
      <c r="AM47" s="13" t="str">
        <f t="array" ref="AM47">IFERROR(INDEX(E47:E59, SMALL(IF(ISNUMBER(SEARCH("JV2",F47:F59)), ROW(F47:F59)-MIN(ROW(F47:F59))+1, ""), ROW() -46 )), "")</f>
        <v/>
      </c>
    </row>
    <row r="48" spans="2:39" s="13" customFormat="1" ht="15" customHeight="1">
      <c r="B48" s="21" t="s">
        <v>120</v>
      </c>
      <c r="C48" s="1"/>
      <c r="D48" s="22" t="s">
        <v>800</v>
      </c>
      <c r="E48" s="1" t="s">
        <v>801</v>
      </c>
      <c r="F48" s="23" t="s">
        <v>14</v>
      </c>
      <c r="G48" s="24"/>
      <c r="H48" s="25">
        <v>3434</v>
      </c>
      <c r="I48" s="24"/>
      <c r="J48" s="25" t="b">
        <v>0</v>
      </c>
      <c r="K48" s="19"/>
      <c r="L48" s="26"/>
      <c r="M48" s="27"/>
      <c r="AB48" s="13" t="str">
        <f t="array" ref="AB48">IFERROR(INDEX(B47:B59, SMALL(IF("V"=F47:F59, ROW(F47:F59)-MIN(ROW(F47:F59))+1, ""), ROW() -46 )), "")</f>
        <v>Cumberland University</v>
      </c>
      <c r="AC48" s="13">
        <f t="array" ref="AC48">IFERROR(INDEX(C47:C59, SMALL(IF("V"=F47:F59, ROW(F47:F59)-MIN(ROW(F47:F59))+1, ""), ROW() -46 )), "")</f>
        <v>0</v>
      </c>
      <c r="AD48" s="13" t="str">
        <f t="array" ref="AD48">IFERROR(INDEX(D47:D59, SMALL(IF("V"=F47:F59, ROW(F47:F59)-MIN(ROW(F47:F59))+1, ""), ROW() -46 )), "")</f>
        <v>16-125020</v>
      </c>
      <c r="AE48" s="13" t="str">
        <f t="array" ref="AE48">IFERROR(INDEX(E47:E59, SMALL(IF("V"=F47:F59, ROW(F47:F59)-MIN(ROW(F47:F59))+1, ""), ROW() -46 )), "")</f>
        <v>Ali Davis</v>
      </c>
      <c r="AF48" s="13" t="str">
        <f t="array" ref="AF48">IFERROR(INDEX(B47:B59, SMALL(IF(ISNUMBER(SEARCH("JV1",F47:F59)), ROW(F47:F59)-MIN(ROW(F47:F59))+1, ""), ROW() -46 )), "")</f>
        <v/>
      </c>
      <c r="AG48" s="13" t="str">
        <f t="array" ref="AG48">IFERROR(INDEX(C47:C59, SMALL(IF(ISNUMBER(SEARCH("JV1",F47:F59)), ROW(F47:F59)-MIN(ROW(F47:F59))+1, ""), ROW() -46 )), "")</f>
        <v/>
      </c>
      <c r="AH48" s="13" t="str">
        <f t="array" ref="AH48">IFERROR(INDEX(D47:D59, SMALL(IF(ISNUMBER(SEARCH("JV1",F47:F59)), ROW(F47:F59)-MIN(ROW(F47:F59))+1, ""), ROW() -46 )), "")</f>
        <v/>
      </c>
      <c r="AI48" s="13" t="str">
        <f t="array" ref="AI48">IFERROR(INDEX(E47:E59, SMALL(IF(ISNUMBER(SEARCH("JV1",F47:F59)), ROW(F47:F59)-MIN(ROW(F47:F59))+1, ""), ROW() -46 )), "")</f>
        <v/>
      </c>
      <c r="AJ48" s="13" t="str">
        <f t="array" ref="AJ48">IFERROR(INDEX(B47:B59, SMALL(IF(ISNUMBER(SEARCH("JV2",F47:F59)), ROW(F47:F59)-MIN(ROW(F47:F59))+1, ""), ROW() -46 )), "")</f>
        <v/>
      </c>
      <c r="AK48" s="13" t="str">
        <f t="array" ref="AK48">IFERROR(INDEX(C47:C59, SMALL(IF(ISNUMBER(SEARCH("JV2",F47:F59)), ROW(F47:F59)-MIN(ROW(F47:F59))+1, ""), ROW() -46 )), "")</f>
        <v/>
      </c>
      <c r="AL48" s="13" t="str">
        <f t="array" ref="AL48">IFERROR(INDEX(D47:D59, SMALL(IF(ISNUMBER(SEARCH("JV2",F47:F59)), ROW(F47:F59)-MIN(ROW(F47:F59))+1, ""), ROW() -46 )), "")</f>
        <v/>
      </c>
      <c r="AM48" s="13" t="str">
        <f t="array" ref="AM48">IFERROR(INDEX(E47:E59, SMALL(IF(ISNUMBER(SEARCH("JV2",F47:F59)), ROW(F47:F59)-MIN(ROW(F47:F59))+1, ""), ROW() -46 )), "")</f>
        <v/>
      </c>
    </row>
    <row r="49" spans="2:39" s="13" customFormat="1" ht="15" customHeight="1">
      <c r="B49" s="21" t="s">
        <v>120</v>
      </c>
      <c r="C49" s="1"/>
      <c r="D49" s="22" t="s">
        <v>802</v>
      </c>
      <c r="E49" s="1" t="s">
        <v>803</v>
      </c>
      <c r="F49" s="23" t="s">
        <v>14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IFERROR(INDEX(B47:B59, SMALL(IF("V"=F47:F59, ROW(F47:F59)-MIN(ROW(F47:F59))+1, ""), ROW() -46 )), "")</f>
        <v>Cumberland University</v>
      </c>
      <c r="AC49" s="13">
        <f t="array" ref="AC49">IFERROR(INDEX(C47:C59, SMALL(IF("V"=F47:F59, ROW(F47:F59)-MIN(ROW(F47:F59))+1, ""), ROW() -46 )), "")</f>
        <v>0</v>
      </c>
      <c r="AD49" s="13" t="str">
        <f t="array" ref="AD49">IFERROR(INDEX(D47:D59, SMALL(IF("V"=F47:F59, ROW(F47:F59)-MIN(ROW(F47:F59))+1, ""), ROW() -46 )), "")</f>
        <v>19-6145</v>
      </c>
      <c r="AE49" s="13" t="str">
        <f t="array" ref="AE49">IFERROR(INDEX(E47:E59, SMALL(IF("V"=F47:F59, ROW(F47:F59)-MIN(ROW(F47:F59))+1, ""), ROW() -46 )), "")</f>
        <v>Amy Fisher</v>
      </c>
      <c r="AF49" s="13" t="str">
        <f t="array" ref="AF49">IFERROR(INDEX(B47:B59, SMALL(IF(ISNUMBER(SEARCH("JV1",F47:F59)), ROW(F47:F59)-MIN(ROW(F47:F59))+1, ""), ROW() -46 )), "")</f>
        <v/>
      </c>
      <c r="AG49" s="13" t="str">
        <f t="array" ref="AG49">IFERROR(INDEX(C47:C59, SMALL(IF(ISNUMBER(SEARCH("JV1",F47:F59)), ROW(F47:F59)-MIN(ROW(F47:F59))+1, ""), ROW() -46 )), "")</f>
        <v/>
      </c>
      <c r="AH49" s="13" t="str">
        <f t="array" ref="AH49">IFERROR(INDEX(D47:D59, SMALL(IF(ISNUMBER(SEARCH("JV1",F47:F59)), ROW(F47:F59)-MIN(ROW(F47:F59))+1, ""), ROW() -46 )), "")</f>
        <v/>
      </c>
      <c r="AI49" s="13" t="str">
        <f t="array" ref="AI49">IFERROR(INDEX(E47:E59, SMALL(IF(ISNUMBER(SEARCH("JV1",F47:F59)), ROW(F47:F59)-MIN(ROW(F47:F59))+1, ""), ROW() -46 )), "")</f>
        <v/>
      </c>
      <c r="AJ49" s="13" t="str">
        <f t="array" ref="AJ49">IFERROR(INDEX(B47:B59, SMALL(IF(ISNUMBER(SEARCH("JV2",F47:F59)), ROW(F47:F59)-MIN(ROW(F47:F59))+1, ""), ROW() -46 )), "")</f>
        <v/>
      </c>
      <c r="AK49" s="13" t="str">
        <f t="array" ref="AK49">IFERROR(INDEX(C47:C59, SMALL(IF(ISNUMBER(SEARCH("JV2",F47:F59)), ROW(F47:F59)-MIN(ROW(F47:F59))+1, ""), ROW() -46 )), "")</f>
        <v/>
      </c>
      <c r="AL49" s="13" t="str">
        <f t="array" ref="AL49">IFERROR(INDEX(D47:D59, SMALL(IF(ISNUMBER(SEARCH("JV2",F47:F59)), ROW(F47:F59)-MIN(ROW(F47:F59))+1, ""), ROW() -46 )), "")</f>
        <v/>
      </c>
      <c r="AM49" s="13" t="str">
        <f t="array" ref="AM49">IFERROR(INDEX(E47:E59, SMALL(IF(ISNUMBER(SEARCH("JV2",F47:F59)), ROW(F47:F59)-MIN(ROW(F47:F59))+1, ""), ROW() -46 )), "")</f>
        <v/>
      </c>
    </row>
    <row r="50" spans="2:39" s="13" customFormat="1" ht="15" customHeight="1">
      <c r="B50" s="21" t="s">
        <v>120</v>
      </c>
      <c r="C50" s="1"/>
      <c r="D50" s="22" t="s">
        <v>804</v>
      </c>
      <c r="E50" s="1" t="s">
        <v>805</v>
      </c>
      <c r="F50" s="23" t="s">
        <v>14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IFERROR(INDEX(B47:B59, SMALL(IF("V"=F47:F59, ROW(F47:F59)-MIN(ROW(F47:F59))+1, ""), ROW() -46 )), "")</f>
        <v>Cumberland University</v>
      </c>
      <c r="AC50" s="13">
        <f t="array" ref="AC50">IFERROR(INDEX(C47:C59, SMALL(IF("V"=F47:F59, ROW(F47:F59)-MIN(ROW(F47:F59))+1, ""), ROW() -46 )), "")</f>
        <v>0</v>
      </c>
      <c r="AD50" s="13" t="str">
        <f t="array" ref="AD50">IFERROR(INDEX(D47:D59, SMALL(IF("V"=F47:F59, ROW(F47:F59)-MIN(ROW(F47:F59))+1, ""), ROW() -46 )), "")</f>
        <v>21-6753</v>
      </c>
      <c r="AE50" s="13" t="str">
        <f t="array" ref="AE50">IFERROR(INDEX(E47:E59, SMALL(IF("V"=F47:F59, ROW(F47:F59)-MIN(ROW(F47:F59))+1, ""), ROW() -46 )), "")</f>
        <v>Clara Simms</v>
      </c>
      <c r="AF50" s="13" t="str">
        <f t="array" ref="AF50">IFERROR(INDEX(B47:B59, SMALL(IF(ISNUMBER(SEARCH("JV1",F47:F59)), ROW(F47:F59)-MIN(ROW(F47:F59))+1, ""), ROW() -46 )), "")</f>
        <v/>
      </c>
      <c r="AG50" s="13" t="str">
        <f t="array" ref="AG50">IFERROR(INDEX(C47:C59, SMALL(IF(ISNUMBER(SEARCH("JV1",F47:F59)), ROW(F47:F59)-MIN(ROW(F47:F59))+1, ""), ROW() -46 )), "")</f>
        <v/>
      </c>
      <c r="AH50" s="13" t="str">
        <f t="array" ref="AH50">IFERROR(INDEX(D47:D59, SMALL(IF(ISNUMBER(SEARCH("JV1",F47:F59)), ROW(F47:F59)-MIN(ROW(F47:F59))+1, ""), ROW() -46 )), "")</f>
        <v/>
      </c>
      <c r="AI50" s="13" t="str">
        <f t="array" ref="AI50">IFERROR(INDEX(E47:E59, SMALL(IF(ISNUMBER(SEARCH("JV1",F47:F59)), ROW(F47:F59)-MIN(ROW(F47:F59))+1, ""), ROW() -46 )), "")</f>
        <v/>
      </c>
      <c r="AJ50" s="13" t="str">
        <f t="array" ref="AJ50">IFERROR(INDEX(B47:B59, SMALL(IF(ISNUMBER(SEARCH("JV2",F47:F59)), ROW(F47:F59)-MIN(ROW(F47:F59))+1, ""), ROW() -46 )), "")</f>
        <v/>
      </c>
      <c r="AK50" s="13" t="str">
        <f t="array" ref="AK50">IFERROR(INDEX(C47:C59, SMALL(IF(ISNUMBER(SEARCH("JV2",F47:F59)), ROW(F47:F59)-MIN(ROW(F47:F59))+1, ""), ROW() -46 )), "")</f>
        <v/>
      </c>
      <c r="AL50" s="13" t="str">
        <f t="array" ref="AL50">IFERROR(INDEX(D47:D59, SMALL(IF(ISNUMBER(SEARCH("JV2",F47:F59)), ROW(F47:F59)-MIN(ROW(F47:F59))+1, ""), ROW() -46 )), "")</f>
        <v/>
      </c>
      <c r="AM50" s="13" t="str">
        <f t="array" ref="AM50">IFERROR(INDEX(E47:E59, SMALL(IF(ISNUMBER(SEARCH("JV2",F47:F59)), ROW(F47:F59)-MIN(ROW(F47:F59))+1, ""), ROW() -46 )), "")</f>
        <v/>
      </c>
    </row>
    <row r="51" spans="2:39" s="13" customFormat="1" ht="15" customHeight="1">
      <c r="B51" s="21" t="s">
        <v>120</v>
      </c>
      <c r="C51" s="1"/>
      <c r="D51" s="22" t="s">
        <v>806</v>
      </c>
      <c r="E51" s="1" t="s">
        <v>807</v>
      </c>
      <c r="F51" s="23"/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IFERROR(INDEX(B47:B59, SMALL(IF("V"=F47:F59, ROW(F47:F59)-MIN(ROW(F47:F59))+1, ""), ROW() -46 )), "")</f>
        <v>Cumberland University</v>
      </c>
      <c r="AC51" s="13">
        <f t="array" ref="AC51">IFERROR(INDEX(C47:C59, SMALL(IF("V"=F47:F59, ROW(F47:F59)-MIN(ROW(F47:F59))+1, ""), ROW() -46 )), "")</f>
        <v>0</v>
      </c>
      <c r="AD51" s="13" t="str">
        <f t="array" ref="AD51">IFERROR(INDEX(D47:D59, SMALL(IF("V"=F47:F59, ROW(F47:F59)-MIN(ROW(F47:F59))+1, ""), ROW() -46 )), "")</f>
        <v>19-80927</v>
      </c>
      <c r="AE51" s="13" t="str">
        <f t="array" ref="AE51">IFERROR(INDEX(E47:E59, SMALL(IF("V"=F47:F59, ROW(F47:F59)-MIN(ROW(F47:F59))+1, ""), ROW() -46 )), "")</f>
        <v>Emily Foster</v>
      </c>
      <c r="AF51" s="13" t="str">
        <f t="array" ref="AF51">IFERROR(INDEX(B47:B59, SMALL(IF(ISNUMBER(SEARCH("JV1",F47:F59)), ROW(F47:F59)-MIN(ROW(F47:F59))+1, ""), ROW() -46 )), "")</f>
        <v/>
      </c>
      <c r="AG51" s="13" t="str">
        <f t="array" ref="AG51">IFERROR(INDEX(C47:C59, SMALL(IF(ISNUMBER(SEARCH("JV1",F47:F59)), ROW(F47:F59)-MIN(ROW(F47:F59))+1, ""), ROW() -46 )), "")</f>
        <v/>
      </c>
      <c r="AH51" s="13" t="str">
        <f t="array" ref="AH51">IFERROR(INDEX(D47:D59, SMALL(IF(ISNUMBER(SEARCH("JV1",F47:F59)), ROW(F47:F59)-MIN(ROW(F47:F59))+1, ""), ROW() -46 )), "")</f>
        <v/>
      </c>
      <c r="AI51" s="13" t="str">
        <f t="array" ref="AI51">IFERROR(INDEX(E47:E59, SMALL(IF(ISNUMBER(SEARCH("JV1",F47:F59)), ROW(F47:F59)-MIN(ROW(F47:F59))+1, ""), ROW() -46 )), "")</f>
        <v/>
      </c>
      <c r="AJ51" s="13" t="str">
        <f t="array" ref="AJ51">IFERROR(INDEX(B47:B59, SMALL(IF(ISNUMBER(SEARCH("JV2",F47:F59)), ROW(F47:F59)-MIN(ROW(F47:F59))+1, ""), ROW() -46 )), "")</f>
        <v/>
      </c>
      <c r="AK51" s="13" t="str">
        <f t="array" ref="AK51">IFERROR(INDEX(C47:C59, SMALL(IF(ISNUMBER(SEARCH("JV2",F47:F59)), ROW(F47:F59)-MIN(ROW(F47:F59))+1, ""), ROW() -46 )), "")</f>
        <v/>
      </c>
      <c r="AL51" s="13" t="str">
        <f t="array" ref="AL51">IFERROR(INDEX(D47:D59, SMALL(IF(ISNUMBER(SEARCH("JV2",F47:F59)), ROW(F47:F59)-MIN(ROW(F47:F59))+1, ""), ROW() -46 )), "")</f>
        <v/>
      </c>
      <c r="AM51" s="13" t="str">
        <f t="array" ref="AM51">IFERROR(INDEX(E47:E59, SMALL(IF(ISNUMBER(SEARCH("JV2",F47:F59)), ROW(F47:F59)-MIN(ROW(F47:F59))+1, ""), ROW() -46 )), "")</f>
        <v/>
      </c>
    </row>
    <row r="52" spans="2:39" s="13" customFormat="1" ht="15" customHeight="1">
      <c r="B52" s="21" t="s">
        <v>120</v>
      </c>
      <c r="C52" s="1"/>
      <c r="D52" s="22" t="s">
        <v>808</v>
      </c>
      <c r="E52" s="1" t="s">
        <v>809</v>
      </c>
      <c r="F52" s="23" t="s">
        <v>14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IFERROR(INDEX(B47:B59, SMALL(IF("V"=F47:F59, ROW(F47:F59)-MIN(ROW(F47:F59))+1, ""), ROW() -46 )), "")</f>
        <v>Cumberland University</v>
      </c>
      <c r="AC52" s="13">
        <f t="array" ref="AC52">IFERROR(INDEX(C47:C59, SMALL(IF("V"=F47:F59, ROW(F47:F59)-MIN(ROW(F47:F59))+1, ""), ROW() -46 )), "")</f>
        <v>0</v>
      </c>
      <c r="AD52" s="13" t="str">
        <f t="array" ref="AD52">IFERROR(INDEX(D47:D59, SMALL(IF("V"=F47:F59, ROW(F47:F59)-MIN(ROW(F47:F59))+1, ""), ROW() -46 )), "")</f>
        <v>15-171287</v>
      </c>
      <c r="AE52" s="13" t="str">
        <f t="array" ref="AE52">IFERROR(INDEX(E47:E59, SMALL(IF("V"=F47:F59, ROW(F47:F59)-MIN(ROW(F47:F59))+1, ""), ROW() -46 )), "")</f>
        <v>Hattie Isham</v>
      </c>
      <c r="AF52" s="13" t="str">
        <f t="array" ref="AF52">IFERROR(INDEX(B47:B59, SMALL(IF(ISNUMBER(SEARCH("JV1",F47:F59)), ROW(F47:F59)-MIN(ROW(F47:F59))+1, ""), ROW() -46 )), "")</f>
        <v/>
      </c>
      <c r="AG52" s="13" t="str">
        <f t="array" ref="AG52">IFERROR(INDEX(C47:C59, SMALL(IF(ISNUMBER(SEARCH("JV1",F47:F59)), ROW(F47:F59)-MIN(ROW(F47:F59))+1, ""), ROW() -46 )), "")</f>
        <v/>
      </c>
      <c r="AH52" s="13" t="str">
        <f t="array" ref="AH52">IFERROR(INDEX(D47:D59, SMALL(IF(ISNUMBER(SEARCH("JV1",F47:F59)), ROW(F47:F59)-MIN(ROW(F47:F59))+1, ""), ROW() -46 )), "")</f>
        <v/>
      </c>
      <c r="AI52" s="13" t="str">
        <f t="array" ref="AI52">IFERROR(INDEX(E47:E59, SMALL(IF(ISNUMBER(SEARCH("JV1",F47:F59)), ROW(F47:F59)-MIN(ROW(F47:F59))+1, ""), ROW() -46 )), "")</f>
        <v/>
      </c>
      <c r="AJ52" s="13" t="str">
        <f t="array" ref="AJ52">IFERROR(INDEX(B47:B59, SMALL(IF(ISNUMBER(SEARCH("JV2",F47:F59)), ROW(F47:F59)-MIN(ROW(F47:F59))+1, ""), ROW() -46 )), "")</f>
        <v/>
      </c>
      <c r="AK52" s="13" t="str">
        <f t="array" ref="AK52">IFERROR(INDEX(C47:C59, SMALL(IF(ISNUMBER(SEARCH("JV2",F47:F59)), ROW(F47:F59)-MIN(ROW(F47:F59))+1, ""), ROW() -46 )), "")</f>
        <v/>
      </c>
      <c r="AL52" s="13" t="str">
        <f t="array" ref="AL52">IFERROR(INDEX(D47:D59, SMALL(IF(ISNUMBER(SEARCH("JV2",F47:F59)), ROW(F47:F59)-MIN(ROW(F47:F59))+1, ""), ROW() -46 )), "")</f>
        <v/>
      </c>
      <c r="AM52" s="13" t="str">
        <f t="array" ref="AM52">IFERROR(INDEX(E47:E59, SMALL(IF(ISNUMBER(SEARCH("JV2",F47:F59)), ROW(F47:F59)-MIN(ROW(F47:F59))+1, ""), ROW() -46 )), "")</f>
        <v/>
      </c>
    </row>
    <row r="53" spans="2:39" s="13" customFormat="1" ht="15" customHeight="1">
      <c r="B53" s="21" t="s">
        <v>120</v>
      </c>
      <c r="C53" s="1"/>
      <c r="D53" s="22" t="s">
        <v>810</v>
      </c>
      <c r="E53" s="1" t="s">
        <v>811</v>
      </c>
      <c r="F53" s="23" t="s">
        <v>14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IFERROR(INDEX(B47:B59, SMALL(IF("V"=F47:F59, ROW(F47:F59)-MIN(ROW(F47:F59))+1, ""), ROW() -46 )), "")</f>
        <v>Cumberland University</v>
      </c>
      <c r="AC53" s="13">
        <f t="array" ref="AC53">IFERROR(INDEX(C47:C59, SMALL(IF("V"=F47:F59, ROW(F47:F59)-MIN(ROW(F47:F59))+1, ""), ROW() -46 )), "")</f>
        <v>0</v>
      </c>
      <c r="AD53" s="13" t="str">
        <f t="array" ref="AD53">IFERROR(INDEX(D47:D59, SMALL(IF("V"=F47:F59, ROW(F47:F59)-MIN(ROW(F47:F59))+1, ""), ROW() -46 )), "")</f>
        <v>16-146368</v>
      </c>
      <c r="AE53" s="13" t="str">
        <f t="array" ref="AE53">IFERROR(INDEX(E47:E59, SMALL(IF("V"=F47:F59, ROW(F47:F59)-MIN(ROW(F47:F59))+1, ""), ROW() -46 )), "")</f>
        <v>Kelci Young</v>
      </c>
      <c r="AF53" s="13" t="str">
        <f t="array" ref="AF53">IFERROR(INDEX(B47:B59, SMALL(IF(ISNUMBER(SEARCH("JV1",F47:F59)), ROW(F47:F59)-MIN(ROW(F47:F59))+1, ""), ROW() -46 )), "")</f>
        <v/>
      </c>
      <c r="AG53" s="13" t="str">
        <f t="array" ref="AG53">IFERROR(INDEX(C47:C59, SMALL(IF(ISNUMBER(SEARCH("JV1",F47:F59)), ROW(F47:F59)-MIN(ROW(F47:F59))+1, ""), ROW() -46 )), "")</f>
        <v/>
      </c>
      <c r="AH53" s="13" t="str">
        <f t="array" ref="AH53">IFERROR(INDEX(D47:D59, SMALL(IF(ISNUMBER(SEARCH("JV1",F47:F59)), ROW(F47:F59)-MIN(ROW(F47:F59))+1, ""), ROW() -46 )), "")</f>
        <v/>
      </c>
      <c r="AI53" s="13" t="str">
        <f t="array" ref="AI53">IFERROR(INDEX(E47:E59, SMALL(IF(ISNUMBER(SEARCH("JV1",F47:F59)), ROW(F47:F59)-MIN(ROW(F47:F59))+1, ""), ROW() -46 )), "")</f>
        <v/>
      </c>
      <c r="AJ53" s="13" t="str">
        <f t="array" ref="AJ53">IFERROR(INDEX(B47:B59, SMALL(IF(ISNUMBER(SEARCH("JV2",F47:F59)), ROW(F47:F59)-MIN(ROW(F47:F59))+1, ""), ROW() -46 )), "")</f>
        <v/>
      </c>
      <c r="AK53" s="13" t="str">
        <f t="array" ref="AK53">IFERROR(INDEX(C47:C59, SMALL(IF(ISNUMBER(SEARCH("JV2",F47:F59)), ROW(F47:F59)-MIN(ROW(F47:F59))+1, ""), ROW() -46 )), "")</f>
        <v/>
      </c>
      <c r="AL53" s="13" t="str">
        <f t="array" ref="AL53">IFERROR(INDEX(D47:D59, SMALL(IF(ISNUMBER(SEARCH("JV2",F47:F59)), ROW(F47:F59)-MIN(ROW(F47:F59))+1, ""), ROW() -46 )), "")</f>
        <v/>
      </c>
      <c r="AM53" s="13" t="str">
        <f t="array" ref="AM53">IFERROR(INDEX(E47:E59, SMALL(IF(ISNUMBER(SEARCH("JV2",F47:F59)), ROW(F47:F59)-MIN(ROW(F47:F59))+1, ""), ROW() -46 )), "")</f>
        <v/>
      </c>
    </row>
    <row r="54" spans="2:39" s="13" customFormat="1" ht="15" customHeight="1">
      <c r="B54" s="21" t="s">
        <v>120</v>
      </c>
      <c r="C54" s="1"/>
      <c r="D54" s="22" t="s">
        <v>812</v>
      </c>
      <c r="E54" s="1" t="s">
        <v>813</v>
      </c>
      <c r="F54" s="23" t="s">
        <v>30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IFERROR(INDEX(B47:B59, SMALL(IF("V"=F47:F59, ROW(F47:F59)-MIN(ROW(F47:F59))+1, ""), ROW() -46 )), "")</f>
        <v>Cumberland University</v>
      </c>
      <c r="AC54" s="13">
        <f t="array" ref="AC54">IFERROR(INDEX(C47:C59, SMALL(IF("V"=F47:F59, ROW(F47:F59)-MIN(ROW(F47:F59))+1, ""), ROW() -46 )), "")</f>
        <v>0</v>
      </c>
      <c r="AD54" s="13" t="str">
        <f t="array" ref="AD54">IFERROR(INDEX(D47:D59, SMALL(IF("V"=F47:F59, ROW(F47:F59)-MIN(ROW(F47:F59))+1, ""), ROW() -46 )), "")</f>
        <v>7914-5172</v>
      </c>
      <c r="AE54" s="13" t="str">
        <f t="array" ref="AE54">IFERROR(INDEX(E47:E59, SMALL(IF("V"=F47:F59, ROW(F47:F59)-MIN(ROW(F47:F59))+1, ""), ROW() -46 )), "")</f>
        <v>Taylor Higgins</v>
      </c>
      <c r="AF54" s="13" t="str">
        <f t="array" ref="AF54">IFERROR(INDEX(B47:B59, SMALL(IF(ISNUMBER(SEARCH("JV1",F47:F59)), ROW(F47:F59)-MIN(ROW(F47:F59))+1, ""), ROW() -46 )), "")</f>
        <v/>
      </c>
      <c r="AG54" s="13" t="str">
        <f t="array" ref="AG54">IFERROR(INDEX(C47:C59, SMALL(IF(ISNUMBER(SEARCH("JV1",F47:F59)), ROW(F47:F59)-MIN(ROW(F47:F59))+1, ""), ROW() -46 )), "")</f>
        <v/>
      </c>
      <c r="AH54" s="13" t="str">
        <f t="array" ref="AH54">IFERROR(INDEX(D47:D59, SMALL(IF(ISNUMBER(SEARCH("JV1",F47:F59)), ROW(F47:F59)-MIN(ROW(F47:F59))+1, ""), ROW() -46 )), "")</f>
        <v/>
      </c>
      <c r="AI54" s="13" t="str">
        <f t="array" ref="AI54">IFERROR(INDEX(E47:E59, SMALL(IF(ISNUMBER(SEARCH("JV1",F47:F59)), ROW(F47:F59)-MIN(ROW(F47:F59))+1, ""), ROW() -46 )), "")</f>
        <v/>
      </c>
      <c r="AJ54" s="13" t="str">
        <f t="array" ref="AJ54">IFERROR(INDEX(B47:B59, SMALL(IF(ISNUMBER(SEARCH("JV2",F47:F59)), ROW(F47:F59)-MIN(ROW(F47:F59))+1, ""), ROW() -46 )), "")</f>
        <v/>
      </c>
      <c r="AK54" s="13" t="str">
        <f t="array" ref="AK54">IFERROR(INDEX(C47:C59, SMALL(IF(ISNUMBER(SEARCH("JV2",F47:F59)), ROW(F47:F59)-MIN(ROW(F47:F59))+1, ""), ROW() -46 )), "")</f>
        <v/>
      </c>
      <c r="AL54" s="13" t="str">
        <f t="array" ref="AL54">IFERROR(INDEX(D47:D59, SMALL(IF(ISNUMBER(SEARCH("JV2",F47:F59)), ROW(F47:F59)-MIN(ROW(F47:F59))+1, ""), ROW() -46 )), "")</f>
        <v/>
      </c>
      <c r="AM54" s="13" t="str">
        <f t="array" ref="AM54">IFERROR(INDEX(E47:E59, SMALL(IF(ISNUMBER(SEARCH("JV2",F47:F59)), ROW(F47:F59)-MIN(ROW(F47:F59))+1, ""), ROW() -46 )), "")</f>
        <v/>
      </c>
    </row>
    <row r="55" spans="2:39" s="13" customFormat="1" ht="15" customHeight="1">
      <c r="B55" s="21" t="s">
        <v>120</v>
      </c>
      <c r="C55" s="1"/>
      <c r="D55" s="22" t="s">
        <v>814</v>
      </c>
      <c r="E55" s="1" t="s">
        <v>815</v>
      </c>
      <c r="F55" s="23" t="s">
        <v>14</v>
      </c>
      <c r="G55" s="24"/>
      <c r="H55" s="25">
        <v>3434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120</v>
      </c>
      <c r="C56" s="1"/>
      <c r="D56" s="22" t="s">
        <v>816</v>
      </c>
      <c r="E56" s="1" t="s">
        <v>817</v>
      </c>
      <c r="F56" s="23" t="s">
        <v>14</v>
      </c>
      <c r="G56" s="24"/>
      <c r="H56" s="25">
        <v>3434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120</v>
      </c>
      <c r="C57" s="1"/>
      <c r="D57" s="22" t="s">
        <v>818</v>
      </c>
      <c r="E57" s="1" t="s">
        <v>819</v>
      </c>
      <c r="F57" s="23" t="s">
        <v>30</v>
      </c>
      <c r="G57" s="24"/>
      <c r="H57" s="25">
        <v>3434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120</v>
      </c>
      <c r="C58" s="1"/>
      <c r="D58" s="22" t="s">
        <v>820</v>
      </c>
      <c r="E58" s="1" t="s">
        <v>821</v>
      </c>
      <c r="F58" s="23"/>
      <c r="G58" s="24"/>
      <c r="H58" s="25">
        <v>3434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120</v>
      </c>
      <c r="C59" s="1"/>
      <c r="D59" s="22" t="s">
        <v>822</v>
      </c>
      <c r="E59" s="1" t="s">
        <v>823</v>
      </c>
      <c r="F59" s="23" t="s">
        <v>14</v>
      </c>
      <c r="G59" s="24"/>
      <c r="H59" s="25">
        <v>3434</v>
      </c>
      <c r="I59" s="24"/>
      <c r="J59" s="25" t="b">
        <v>0</v>
      </c>
      <c r="K59" s="19"/>
      <c r="L59" s="26"/>
      <c r="M59" s="27"/>
    </row>
    <row r="60" spans="2:39" s="13" customFormat="1" ht="15" customHeight="1">
      <c r="B60" s="21" t="s">
        <v>214</v>
      </c>
      <c r="C60" s="1"/>
      <c r="D60" s="22" t="s">
        <v>824</v>
      </c>
      <c r="E60" s="1" t="s">
        <v>825</v>
      </c>
      <c r="F60" s="23" t="s">
        <v>30</v>
      </c>
      <c r="G60" s="24"/>
      <c r="H60" s="25">
        <v>1537</v>
      </c>
      <c r="I60" s="24"/>
      <c r="J60" s="25" t="b">
        <v>0</v>
      </c>
      <c r="K60" s="19"/>
      <c r="L60" s="26"/>
      <c r="M60" s="27"/>
      <c r="AB60" s="13" t="str">
        <f t="array" ref="AB60">IFERROR(INDEX(B60:B77, SMALL(IF("V"=F60:F77, ROW(F60:F77)-MIN(ROW(F60:F77))+1, ""), ROW() -59 )), "")</f>
        <v/>
      </c>
      <c r="AC60" s="13" t="str">
        <f t="array" ref="AC60">IFERROR(INDEX(C60:C77, SMALL(IF("V"=F60:F77, ROW(F60:F77)-MIN(ROW(F60:F77))+1, ""), ROW() -59 )), "")</f>
        <v/>
      </c>
      <c r="AD60" s="13" t="str">
        <f t="array" ref="AD60">IFERROR(INDEX(D60:D77, SMALL(IF("V"=F60:F77, ROW(F60:F77)-MIN(ROW(F60:F77))+1, ""), ROW() -59 )), "")</f>
        <v/>
      </c>
      <c r="AE60" s="13" t="str">
        <f t="array" ref="AE60">IFERROR(INDEX(E60:E77, SMALL(IF("V"=F60:F77, ROW(F60:F77)-MIN(ROW(F60:F77))+1, ""), ROW() -59 )), "")</f>
        <v/>
      </c>
      <c r="AF60" s="13" t="str">
        <f t="array" ref="AF60">IFERROR(INDEX(B60:B77, SMALL(IF(ISNUMBER(SEARCH("JV1",F60:F77)), ROW(F60:F77)-MIN(ROW(F60:F77))+1, ""), ROW() -59 )), "")</f>
        <v/>
      </c>
      <c r="AG60" s="13" t="str">
        <f t="array" ref="AG60">IFERROR(INDEX(C60:C77, SMALL(IF(ISNUMBER(SEARCH("JV1",F60:F77)), ROW(F60:F77)-MIN(ROW(F60:F77))+1, ""), ROW() -59 )), "")</f>
        <v/>
      </c>
      <c r="AH60" s="13" t="str">
        <f t="array" ref="AH60">IFERROR(INDEX(D60:D77, SMALL(IF(ISNUMBER(SEARCH("JV1",F60:F77)), ROW(F60:F77)-MIN(ROW(F60:F77))+1, ""), ROW() -59 )), "")</f>
        <v/>
      </c>
      <c r="AI60" s="13" t="str">
        <f t="array" ref="AI60">IFERROR(INDEX(E60:E77, SMALL(IF(ISNUMBER(SEARCH("JV1",F60:F77)), ROW(F60:F77)-MIN(ROW(F60:F77))+1, ""), ROW() -59 )), "")</f>
        <v/>
      </c>
      <c r="AJ60" s="13" t="str">
        <f t="array" ref="AJ60">IFERROR(INDEX(B60:B77, SMALL(IF(ISNUMBER(SEARCH("JV2",F60:F77)), ROW(F60:F77)-MIN(ROW(F60:F77))+1, ""), ROW() -59 )), "")</f>
        <v/>
      </c>
      <c r="AK60" s="13" t="str">
        <f t="array" ref="AK60">IFERROR(INDEX(C60:C77, SMALL(IF(ISNUMBER(SEARCH("JV2",F60:F77)), ROW(F60:F77)-MIN(ROW(F60:F77))+1, ""), ROW() -59 )), "")</f>
        <v/>
      </c>
      <c r="AL60" s="13" t="str">
        <f t="array" ref="AL60">IFERROR(INDEX(D60:D77, SMALL(IF(ISNUMBER(SEARCH("JV2",F60:F77)), ROW(F60:F77)-MIN(ROW(F60:F77))+1, ""), ROW() -59 )), "")</f>
        <v/>
      </c>
      <c r="AM60" s="13" t="str">
        <f t="array" ref="AM60">IFERROR(INDEX(E60:E77, SMALL(IF(ISNUMBER(SEARCH("JV2",F60:F77)), ROW(F60:F77)-MIN(ROW(F60:F77))+1, ""), ROW() -59 )), "")</f>
        <v/>
      </c>
    </row>
    <row r="61" spans="2:39" s="13" customFormat="1" ht="15" customHeight="1">
      <c r="B61" s="21" t="s">
        <v>214</v>
      </c>
      <c r="C61" s="1"/>
      <c r="D61" s="22" t="s">
        <v>826</v>
      </c>
      <c r="E61" s="1" t="s">
        <v>827</v>
      </c>
      <c r="F61" s="23" t="s">
        <v>30</v>
      </c>
      <c r="G61" s="24"/>
      <c r="H61" s="25">
        <v>1537</v>
      </c>
      <c r="I61" s="24"/>
      <c r="J61" s="25" t="b">
        <v>0</v>
      </c>
      <c r="K61" s="19"/>
      <c r="L61" s="26"/>
      <c r="M61" s="27"/>
      <c r="AB61" s="13" t="str">
        <f t="array" ref="AB61">IFERROR(INDEX(B60:B77, SMALL(IF("V"=F60:F77, ROW(F60:F77)-MIN(ROW(F60:F77))+1, ""), ROW() -59 )), "")</f>
        <v/>
      </c>
      <c r="AC61" s="13" t="str">
        <f t="array" ref="AC61">IFERROR(INDEX(C60:C77, SMALL(IF("V"=F60:F77, ROW(F60:F77)-MIN(ROW(F60:F77))+1, ""), ROW() -59 )), "")</f>
        <v/>
      </c>
      <c r="AD61" s="13" t="str">
        <f t="array" ref="AD61">IFERROR(INDEX(D60:D77, SMALL(IF("V"=F60:F77, ROW(F60:F77)-MIN(ROW(F60:F77))+1, ""), ROW() -59 )), "")</f>
        <v/>
      </c>
      <c r="AE61" s="13" t="str">
        <f t="array" ref="AE61">IFERROR(INDEX(E60:E77, SMALL(IF("V"=F60:F77, ROW(F60:F77)-MIN(ROW(F60:F77))+1, ""), ROW() -59 )), "")</f>
        <v/>
      </c>
      <c r="AF61" s="13" t="str">
        <f t="array" ref="AF61">IFERROR(INDEX(B60:B77, SMALL(IF(ISNUMBER(SEARCH("JV1",F60:F77)), ROW(F60:F77)-MIN(ROW(F60:F77))+1, ""), ROW() -59 )), "")</f>
        <v/>
      </c>
      <c r="AG61" s="13" t="str">
        <f t="array" ref="AG61">IFERROR(INDEX(C60:C77, SMALL(IF(ISNUMBER(SEARCH("JV1",F60:F77)), ROW(F60:F77)-MIN(ROW(F60:F77))+1, ""), ROW() -59 )), "")</f>
        <v/>
      </c>
      <c r="AH61" s="13" t="str">
        <f t="array" ref="AH61">IFERROR(INDEX(D60:D77, SMALL(IF(ISNUMBER(SEARCH("JV1",F60:F77)), ROW(F60:F77)-MIN(ROW(F60:F77))+1, ""), ROW() -59 )), "")</f>
        <v/>
      </c>
      <c r="AI61" s="13" t="str">
        <f t="array" ref="AI61">IFERROR(INDEX(E60:E77, SMALL(IF(ISNUMBER(SEARCH("JV1",F60:F77)), ROW(F60:F77)-MIN(ROW(F60:F77))+1, ""), ROW() -59 )), "")</f>
        <v/>
      </c>
      <c r="AJ61" s="13" t="str">
        <f t="array" ref="AJ61">IFERROR(INDEX(B60:B77, SMALL(IF(ISNUMBER(SEARCH("JV2",F60:F77)), ROW(F60:F77)-MIN(ROW(F60:F77))+1, ""), ROW() -59 )), "")</f>
        <v/>
      </c>
      <c r="AK61" s="13" t="str">
        <f t="array" ref="AK61">IFERROR(INDEX(C60:C77, SMALL(IF(ISNUMBER(SEARCH("JV2",F60:F77)), ROW(F60:F77)-MIN(ROW(F60:F77))+1, ""), ROW() -59 )), "")</f>
        <v/>
      </c>
      <c r="AL61" s="13" t="str">
        <f t="array" ref="AL61">IFERROR(INDEX(D60:D77, SMALL(IF(ISNUMBER(SEARCH("JV2",F60:F77)), ROW(F60:F77)-MIN(ROW(F60:F77))+1, ""), ROW() -59 )), "")</f>
        <v/>
      </c>
      <c r="AM61" s="13" t="str">
        <f t="array" ref="AM61">IFERROR(INDEX(E60:E77, SMALL(IF(ISNUMBER(SEARCH("JV2",F60:F77)), ROW(F60:F77)-MIN(ROW(F60:F77))+1, ""), ROW() -59 )), "")</f>
        <v/>
      </c>
    </row>
    <row r="62" spans="2:39" s="13" customFormat="1" ht="15" customHeight="1">
      <c r="B62" s="21" t="s">
        <v>214</v>
      </c>
      <c r="C62" s="1"/>
      <c r="D62" s="22" t="s">
        <v>828</v>
      </c>
      <c r="E62" s="1" t="s">
        <v>829</v>
      </c>
      <c r="F62" s="23" t="s">
        <v>30</v>
      </c>
      <c r="G62" s="24"/>
      <c r="H62" s="25">
        <v>1537</v>
      </c>
      <c r="I62" s="24"/>
      <c r="J62" s="25" t="b">
        <v>0</v>
      </c>
      <c r="K62" s="19"/>
      <c r="L62" s="26"/>
      <c r="M62" s="27"/>
      <c r="AB62" s="13" t="str">
        <f t="array" ref="AB62">IFERROR(INDEX(B60:B77, SMALL(IF("V"=F60:F77, ROW(F60:F77)-MIN(ROW(F60:F77))+1, ""), ROW() -59 )), "")</f>
        <v/>
      </c>
      <c r="AC62" s="13" t="str">
        <f t="array" ref="AC62">IFERROR(INDEX(C60:C77, SMALL(IF("V"=F60:F77, ROW(F60:F77)-MIN(ROW(F60:F77))+1, ""), ROW() -59 )), "")</f>
        <v/>
      </c>
      <c r="AD62" s="13" t="str">
        <f t="array" ref="AD62">IFERROR(INDEX(D60:D77, SMALL(IF("V"=F60:F77, ROW(F60:F77)-MIN(ROW(F60:F77))+1, ""), ROW() -59 )), "")</f>
        <v/>
      </c>
      <c r="AE62" s="13" t="str">
        <f t="array" ref="AE62">IFERROR(INDEX(E60:E77, SMALL(IF("V"=F60:F77, ROW(F60:F77)-MIN(ROW(F60:F77))+1, ""), ROW() -59 )), "")</f>
        <v/>
      </c>
      <c r="AF62" s="13" t="str">
        <f t="array" ref="AF62">IFERROR(INDEX(B60:B77, SMALL(IF(ISNUMBER(SEARCH("JV1",F60:F77)), ROW(F60:F77)-MIN(ROW(F60:F77))+1, ""), ROW() -59 )), "")</f>
        <v/>
      </c>
      <c r="AG62" s="13" t="str">
        <f t="array" ref="AG62">IFERROR(INDEX(C60:C77, SMALL(IF(ISNUMBER(SEARCH("JV1",F60:F77)), ROW(F60:F77)-MIN(ROW(F60:F77))+1, ""), ROW() -59 )), "")</f>
        <v/>
      </c>
      <c r="AH62" s="13" t="str">
        <f t="array" ref="AH62">IFERROR(INDEX(D60:D77, SMALL(IF(ISNUMBER(SEARCH("JV1",F60:F77)), ROW(F60:F77)-MIN(ROW(F60:F77))+1, ""), ROW() -59 )), "")</f>
        <v/>
      </c>
      <c r="AI62" s="13" t="str">
        <f t="array" ref="AI62">IFERROR(INDEX(E60:E77, SMALL(IF(ISNUMBER(SEARCH("JV1",F60:F77)), ROW(F60:F77)-MIN(ROW(F60:F77))+1, ""), ROW() -59 )), "")</f>
        <v/>
      </c>
      <c r="AJ62" s="13" t="str">
        <f t="array" ref="AJ62">IFERROR(INDEX(B60:B77, SMALL(IF(ISNUMBER(SEARCH("JV2",F60:F77)), ROW(F60:F77)-MIN(ROW(F60:F77))+1, ""), ROW() -59 )), "")</f>
        <v/>
      </c>
      <c r="AK62" s="13" t="str">
        <f t="array" ref="AK62">IFERROR(INDEX(C60:C77, SMALL(IF(ISNUMBER(SEARCH("JV2",F60:F77)), ROW(F60:F77)-MIN(ROW(F60:F77))+1, ""), ROW() -59 )), "")</f>
        <v/>
      </c>
      <c r="AL62" s="13" t="str">
        <f t="array" ref="AL62">IFERROR(INDEX(D60:D77, SMALL(IF(ISNUMBER(SEARCH("JV2",F60:F77)), ROW(F60:F77)-MIN(ROW(F60:F77))+1, ""), ROW() -59 )), "")</f>
        <v/>
      </c>
      <c r="AM62" s="13" t="str">
        <f t="array" ref="AM62">IFERROR(INDEX(E60:E77, SMALL(IF(ISNUMBER(SEARCH("JV2",F60:F77)), ROW(F60:F77)-MIN(ROW(F60:F77))+1, ""), ROW() -59 )), "")</f>
        <v/>
      </c>
    </row>
    <row r="63" spans="2:39" s="13" customFormat="1" ht="15" customHeight="1">
      <c r="B63" s="21" t="s">
        <v>214</v>
      </c>
      <c r="C63" s="1"/>
      <c r="D63" s="22" t="s">
        <v>830</v>
      </c>
      <c r="E63" s="1" t="s">
        <v>831</v>
      </c>
      <c r="F63" s="23" t="s">
        <v>30</v>
      </c>
      <c r="G63" s="24"/>
      <c r="H63" s="25">
        <v>1537</v>
      </c>
      <c r="I63" s="24"/>
      <c r="J63" s="25" t="b">
        <v>0</v>
      </c>
      <c r="K63" s="19"/>
      <c r="L63" s="26"/>
      <c r="M63" s="27"/>
      <c r="AB63" s="13" t="str">
        <f t="array" ref="AB63">IFERROR(INDEX(B60:B77, SMALL(IF("V"=F60:F77, ROW(F60:F77)-MIN(ROW(F60:F77))+1, ""), ROW() -59 )), "")</f>
        <v/>
      </c>
      <c r="AC63" s="13" t="str">
        <f t="array" ref="AC63">IFERROR(INDEX(C60:C77, SMALL(IF("V"=F60:F77, ROW(F60:F77)-MIN(ROW(F60:F77))+1, ""), ROW() -59 )), "")</f>
        <v/>
      </c>
      <c r="AD63" s="13" t="str">
        <f t="array" ref="AD63">IFERROR(INDEX(D60:D77, SMALL(IF("V"=F60:F77, ROW(F60:F77)-MIN(ROW(F60:F77))+1, ""), ROW() -59 )), "")</f>
        <v/>
      </c>
      <c r="AE63" s="13" t="str">
        <f t="array" ref="AE63">IFERROR(INDEX(E60:E77, SMALL(IF("V"=F60:F77, ROW(F60:F77)-MIN(ROW(F60:F77))+1, ""), ROW() -59 )), "")</f>
        <v/>
      </c>
      <c r="AF63" s="13" t="str">
        <f t="array" ref="AF63">IFERROR(INDEX(B60:B77, SMALL(IF(ISNUMBER(SEARCH("JV1",F60:F77)), ROW(F60:F77)-MIN(ROW(F60:F77))+1, ""), ROW() -59 )), "")</f>
        <v/>
      </c>
      <c r="AG63" s="13" t="str">
        <f t="array" ref="AG63">IFERROR(INDEX(C60:C77, SMALL(IF(ISNUMBER(SEARCH("JV1",F60:F77)), ROW(F60:F77)-MIN(ROW(F60:F77))+1, ""), ROW() -59 )), "")</f>
        <v/>
      </c>
      <c r="AH63" s="13" t="str">
        <f t="array" ref="AH63">IFERROR(INDEX(D60:D77, SMALL(IF(ISNUMBER(SEARCH("JV1",F60:F77)), ROW(F60:F77)-MIN(ROW(F60:F77))+1, ""), ROW() -59 )), "")</f>
        <v/>
      </c>
      <c r="AI63" s="13" t="str">
        <f t="array" ref="AI63">IFERROR(INDEX(E60:E77, SMALL(IF(ISNUMBER(SEARCH("JV1",F60:F77)), ROW(F60:F77)-MIN(ROW(F60:F77))+1, ""), ROW() -59 )), "")</f>
        <v/>
      </c>
      <c r="AJ63" s="13" t="str">
        <f t="array" ref="AJ63">IFERROR(INDEX(B60:B77, SMALL(IF(ISNUMBER(SEARCH("JV2",F60:F77)), ROW(F60:F77)-MIN(ROW(F60:F77))+1, ""), ROW() -59 )), "")</f>
        <v/>
      </c>
      <c r="AK63" s="13" t="str">
        <f t="array" ref="AK63">IFERROR(INDEX(C60:C77, SMALL(IF(ISNUMBER(SEARCH("JV2",F60:F77)), ROW(F60:F77)-MIN(ROW(F60:F77))+1, ""), ROW() -59 )), "")</f>
        <v/>
      </c>
      <c r="AL63" s="13" t="str">
        <f t="array" ref="AL63">IFERROR(INDEX(D60:D77, SMALL(IF(ISNUMBER(SEARCH("JV2",F60:F77)), ROW(F60:F77)-MIN(ROW(F60:F77))+1, ""), ROW() -59 )), "")</f>
        <v/>
      </c>
      <c r="AM63" s="13" t="str">
        <f t="array" ref="AM63">IFERROR(INDEX(E60:E77, SMALL(IF(ISNUMBER(SEARCH("JV2",F60:F77)), ROW(F60:F77)-MIN(ROW(F60:F77))+1, ""), ROW() -59 )), "")</f>
        <v/>
      </c>
    </row>
    <row r="64" spans="2:39" s="13" customFormat="1" ht="15" customHeight="1">
      <c r="B64" s="21" t="s">
        <v>214</v>
      </c>
      <c r="C64" s="1"/>
      <c r="D64" s="22" t="s">
        <v>832</v>
      </c>
      <c r="E64" s="1" t="s">
        <v>833</v>
      </c>
      <c r="F64" s="23" t="s">
        <v>30</v>
      </c>
      <c r="G64" s="24"/>
      <c r="H64" s="25">
        <v>1537</v>
      </c>
      <c r="I64" s="24"/>
      <c r="J64" s="25" t="b">
        <v>0</v>
      </c>
      <c r="K64" s="19"/>
      <c r="L64" s="26"/>
      <c r="M64" s="27"/>
      <c r="AB64" s="13" t="str">
        <f t="array" ref="AB64">IFERROR(INDEX(B60:B77, SMALL(IF("V"=F60:F77, ROW(F60:F77)-MIN(ROW(F60:F77))+1, ""), ROW() -59 )), "")</f>
        <v/>
      </c>
      <c r="AC64" s="13" t="str">
        <f t="array" ref="AC64">IFERROR(INDEX(C60:C77, SMALL(IF("V"=F60:F77, ROW(F60:F77)-MIN(ROW(F60:F77))+1, ""), ROW() -59 )), "")</f>
        <v/>
      </c>
      <c r="AD64" s="13" t="str">
        <f t="array" ref="AD64">IFERROR(INDEX(D60:D77, SMALL(IF("V"=F60:F77, ROW(F60:F77)-MIN(ROW(F60:F77))+1, ""), ROW() -59 )), "")</f>
        <v/>
      </c>
      <c r="AE64" s="13" t="str">
        <f t="array" ref="AE64">IFERROR(INDEX(E60:E77, SMALL(IF("V"=F60:F77, ROW(F60:F77)-MIN(ROW(F60:F77))+1, ""), ROW() -59 )), "")</f>
        <v/>
      </c>
      <c r="AF64" s="13" t="str">
        <f t="array" ref="AF64">IFERROR(INDEX(B60:B77, SMALL(IF(ISNUMBER(SEARCH("JV1",F60:F77)), ROW(F60:F77)-MIN(ROW(F60:F77))+1, ""), ROW() -59 )), "")</f>
        <v/>
      </c>
      <c r="AG64" s="13" t="str">
        <f t="array" ref="AG64">IFERROR(INDEX(C60:C77, SMALL(IF(ISNUMBER(SEARCH("JV1",F60:F77)), ROW(F60:F77)-MIN(ROW(F60:F77))+1, ""), ROW() -59 )), "")</f>
        <v/>
      </c>
      <c r="AH64" s="13" t="str">
        <f t="array" ref="AH64">IFERROR(INDEX(D60:D77, SMALL(IF(ISNUMBER(SEARCH("JV1",F60:F77)), ROW(F60:F77)-MIN(ROW(F60:F77))+1, ""), ROW() -59 )), "")</f>
        <v/>
      </c>
      <c r="AI64" s="13" t="str">
        <f t="array" ref="AI64">IFERROR(INDEX(E60:E77, SMALL(IF(ISNUMBER(SEARCH("JV1",F60:F77)), ROW(F60:F77)-MIN(ROW(F60:F77))+1, ""), ROW() -59 )), "")</f>
        <v/>
      </c>
      <c r="AJ64" s="13" t="str">
        <f t="array" ref="AJ64">IFERROR(INDEX(B60:B77, SMALL(IF(ISNUMBER(SEARCH("JV2",F60:F77)), ROW(F60:F77)-MIN(ROW(F60:F77))+1, ""), ROW() -59 )), "")</f>
        <v/>
      </c>
      <c r="AK64" s="13" t="str">
        <f t="array" ref="AK64">IFERROR(INDEX(C60:C77, SMALL(IF(ISNUMBER(SEARCH("JV2",F60:F77)), ROW(F60:F77)-MIN(ROW(F60:F77))+1, ""), ROW() -59 )), "")</f>
        <v/>
      </c>
      <c r="AL64" s="13" t="str">
        <f t="array" ref="AL64">IFERROR(INDEX(D60:D77, SMALL(IF(ISNUMBER(SEARCH("JV2",F60:F77)), ROW(F60:F77)-MIN(ROW(F60:F77))+1, ""), ROW() -59 )), "")</f>
        <v/>
      </c>
      <c r="AM64" s="13" t="str">
        <f t="array" ref="AM64">IFERROR(INDEX(E60:E77, SMALL(IF(ISNUMBER(SEARCH("JV2",F60:F77)), ROW(F60:F77)-MIN(ROW(F60:F77))+1, ""), ROW() -59 )), "")</f>
        <v/>
      </c>
    </row>
    <row r="65" spans="2:39" s="13" customFormat="1" ht="15" customHeight="1">
      <c r="B65" s="21" t="s">
        <v>214</v>
      </c>
      <c r="C65" s="1"/>
      <c r="D65" s="22" t="s">
        <v>834</v>
      </c>
      <c r="E65" s="1" t="s">
        <v>835</v>
      </c>
      <c r="F65" s="23" t="s">
        <v>30</v>
      </c>
      <c r="G65" s="24"/>
      <c r="H65" s="25">
        <v>1537</v>
      </c>
      <c r="I65" s="24"/>
      <c r="J65" s="25" t="b">
        <v>0</v>
      </c>
      <c r="K65" s="19"/>
      <c r="L65" s="26"/>
      <c r="M65" s="27"/>
      <c r="AB65" s="13" t="str">
        <f t="array" ref="AB65">IFERROR(INDEX(B60:B77, SMALL(IF("V"=F60:F77, ROW(F60:F77)-MIN(ROW(F60:F77))+1, ""), ROW() -59 )), "")</f>
        <v/>
      </c>
      <c r="AC65" s="13" t="str">
        <f t="array" ref="AC65">IFERROR(INDEX(C60:C77, SMALL(IF("V"=F60:F77, ROW(F60:F77)-MIN(ROW(F60:F77))+1, ""), ROW() -59 )), "")</f>
        <v/>
      </c>
      <c r="AD65" s="13" t="str">
        <f t="array" ref="AD65">IFERROR(INDEX(D60:D77, SMALL(IF("V"=F60:F77, ROW(F60:F77)-MIN(ROW(F60:F77))+1, ""), ROW() -59 )), "")</f>
        <v/>
      </c>
      <c r="AE65" s="13" t="str">
        <f t="array" ref="AE65">IFERROR(INDEX(E60:E77, SMALL(IF("V"=F60:F77, ROW(F60:F77)-MIN(ROW(F60:F77))+1, ""), ROW() -59 )), "")</f>
        <v/>
      </c>
      <c r="AF65" s="13" t="str">
        <f t="array" ref="AF65">IFERROR(INDEX(B60:B77, SMALL(IF(ISNUMBER(SEARCH("JV1",F60:F77)), ROW(F60:F77)-MIN(ROW(F60:F77))+1, ""), ROW() -59 )), "")</f>
        <v/>
      </c>
      <c r="AG65" s="13" t="str">
        <f t="array" ref="AG65">IFERROR(INDEX(C60:C77, SMALL(IF(ISNUMBER(SEARCH("JV1",F60:F77)), ROW(F60:F77)-MIN(ROW(F60:F77))+1, ""), ROW() -59 )), "")</f>
        <v/>
      </c>
      <c r="AH65" s="13" t="str">
        <f t="array" ref="AH65">IFERROR(INDEX(D60:D77, SMALL(IF(ISNUMBER(SEARCH("JV1",F60:F77)), ROW(F60:F77)-MIN(ROW(F60:F77))+1, ""), ROW() -59 )), "")</f>
        <v/>
      </c>
      <c r="AI65" s="13" t="str">
        <f t="array" ref="AI65">IFERROR(INDEX(E60:E77, SMALL(IF(ISNUMBER(SEARCH("JV1",F60:F77)), ROW(F60:F77)-MIN(ROW(F60:F77))+1, ""), ROW() -59 )), "")</f>
        <v/>
      </c>
      <c r="AJ65" s="13" t="str">
        <f t="array" ref="AJ65">IFERROR(INDEX(B60:B77, SMALL(IF(ISNUMBER(SEARCH("JV2",F60:F77)), ROW(F60:F77)-MIN(ROW(F60:F77))+1, ""), ROW() -59 )), "")</f>
        <v/>
      </c>
      <c r="AK65" s="13" t="str">
        <f t="array" ref="AK65">IFERROR(INDEX(C60:C77, SMALL(IF(ISNUMBER(SEARCH("JV2",F60:F77)), ROW(F60:F77)-MIN(ROW(F60:F77))+1, ""), ROW() -59 )), "")</f>
        <v/>
      </c>
      <c r="AL65" s="13" t="str">
        <f t="array" ref="AL65">IFERROR(INDEX(D60:D77, SMALL(IF(ISNUMBER(SEARCH("JV2",F60:F77)), ROW(F60:F77)-MIN(ROW(F60:F77))+1, ""), ROW() -59 )), "")</f>
        <v/>
      </c>
      <c r="AM65" s="13" t="str">
        <f t="array" ref="AM65">IFERROR(INDEX(E60:E77, SMALL(IF(ISNUMBER(SEARCH("JV2",F60:F77)), ROW(F60:F77)-MIN(ROW(F60:F77))+1, ""), ROW() -59 )), "")</f>
        <v/>
      </c>
    </row>
    <row r="66" spans="2:39" s="13" customFormat="1" ht="15" customHeight="1">
      <c r="B66" s="21" t="s">
        <v>214</v>
      </c>
      <c r="C66" s="1"/>
      <c r="D66" s="22" t="s">
        <v>836</v>
      </c>
      <c r="E66" s="1" t="s">
        <v>837</v>
      </c>
      <c r="F66" s="23" t="s">
        <v>30</v>
      </c>
      <c r="G66" s="24"/>
      <c r="H66" s="25">
        <v>1537</v>
      </c>
      <c r="I66" s="24"/>
      <c r="J66" s="25" t="b">
        <v>0</v>
      </c>
      <c r="K66" s="19"/>
      <c r="L66" s="26"/>
      <c r="M66" s="27"/>
      <c r="AB66" s="13" t="str">
        <f t="array" ref="AB66">IFERROR(INDEX(B60:B77, SMALL(IF("V"=F60:F77, ROW(F60:F77)-MIN(ROW(F60:F77))+1, ""), ROW() -59 )), "")</f>
        <v/>
      </c>
      <c r="AC66" s="13" t="str">
        <f t="array" ref="AC66">IFERROR(INDEX(C60:C77, SMALL(IF("V"=F60:F77, ROW(F60:F77)-MIN(ROW(F60:F77))+1, ""), ROW() -59 )), "")</f>
        <v/>
      </c>
      <c r="AD66" s="13" t="str">
        <f t="array" ref="AD66">IFERROR(INDEX(D60:D77, SMALL(IF("V"=F60:F77, ROW(F60:F77)-MIN(ROW(F60:F77))+1, ""), ROW() -59 )), "")</f>
        <v/>
      </c>
      <c r="AE66" s="13" t="str">
        <f t="array" ref="AE66">IFERROR(INDEX(E60:E77, SMALL(IF("V"=F60:F77, ROW(F60:F77)-MIN(ROW(F60:F77))+1, ""), ROW() -59 )), "")</f>
        <v/>
      </c>
      <c r="AF66" s="13" t="str">
        <f t="array" ref="AF66">IFERROR(INDEX(B60:B77, SMALL(IF(ISNUMBER(SEARCH("JV1",F60:F77)), ROW(F60:F77)-MIN(ROW(F60:F77))+1, ""), ROW() -59 )), "")</f>
        <v/>
      </c>
      <c r="AG66" s="13" t="str">
        <f t="array" ref="AG66">IFERROR(INDEX(C60:C77, SMALL(IF(ISNUMBER(SEARCH("JV1",F60:F77)), ROW(F60:F77)-MIN(ROW(F60:F77))+1, ""), ROW() -59 )), "")</f>
        <v/>
      </c>
      <c r="AH66" s="13" t="str">
        <f t="array" ref="AH66">IFERROR(INDEX(D60:D77, SMALL(IF(ISNUMBER(SEARCH("JV1",F60:F77)), ROW(F60:F77)-MIN(ROW(F60:F77))+1, ""), ROW() -59 )), "")</f>
        <v/>
      </c>
      <c r="AI66" s="13" t="str">
        <f t="array" ref="AI66">IFERROR(INDEX(E60:E77, SMALL(IF(ISNUMBER(SEARCH("JV1",F60:F77)), ROW(F60:F77)-MIN(ROW(F60:F77))+1, ""), ROW() -59 )), "")</f>
        <v/>
      </c>
      <c r="AJ66" s="13" t="str">
        <f t="array" ref="AJ66">IFERROR(INDEX(B60:B77, SMALL(IF(ISNUMBER(SEARCH("JV2",F60:F77)), ROW(F60:F77)-MIN(ROW(F60:F77))+1, ""), ROW() -59 )), "")</f>
        <v/>
      </c>
      <c r="AK66" s="13" t="str">
        <f t="array" ref="AK66">IFERROR(INDEX(C60:C77, SMALL(IF(ISNUMBER(SEARCH("JV2",F60:F77)), ROW(F60:F77)-MIN(ROW(F60:F77))+1, ""), ROW() -59 )), "")</f>
        <v/>
      </c>
      <c r="AL66" s="13" t="str">
        <f t="array" ref="AL66">IFERROR(INDEX(D60:D77, SMALL(IF(ISNUMBER(SEARCH("JV2",F60:F77)), ROW(F60:F77)-MIN(ROW(F60:F77))+1, ""), ROW() -59 )), "")</f>
        <v/>
      </c>
      <c r="AM66" s="13" t="str">
        <f t="array" ref="AM66">IFERROR(INDEX(E60:E77, SMALL(IF(ISNUMBER(SEARCH("JV2",F60:F77)), ROW(F60:F77)-MIN(ROW(F60:F77))+1, ""), ROW() -59 )), "")</f>
        <v/>
      </c>
    </row>
    <row r="67" spans="2:39" s="13" customFormat="1" ht="15" customHeight="1">
      <c r="B67" s="21" t="s">
        <v>214</v>
      </c>
      <c r="C67" s="1"/>
      <c r="D67" s="22" t="s">
        <v>838</v>
      </c>
      <c r="E67" s="1" t="s">
        <v>839</v>
      </c>
      <c r="F67" s="23" t="s">
        <v>30</v>
      </c>
      <c r="G67" s="24"/>
      <c r="H67" s="25">
        <v>1537</v>
      </c>
      <c r="I67" s="24"/>
      <c r="J67" s="25" t="b">
        <v>0</v>
      </c>
      <c r="K67" s="19"/>
      <c r="L67" s="26"/>
      <c r="M67" s="27"/>
      <c r="AB67" s="13" t="str">
        <f t="array" ref="AB67">IFERROR(INDEX(B60:B77, SMALL(IF("V"=F60:F77, ROW(F60:F77)-MIN(ROW(F60:F77))+1, ""), ROW() -59 )), "")</f>
        <v/>
      </c>
      <c r="AC67" s="13" t="str">
        <f t="array" ref="AC67">IFERROR(INDEX(C60:C77, SMALL(IF("V"=F60:F77, ROW(F60:F77)-MIN(ROW(F60:F77))+1, ""), ROW() -59 )), "")</f>
        <v/>
      </c>
      <c r="AD67" s="13" t="str">
        <f t="array" ref="AD67">IFERROR(INDEX(D60:D77, SMALL(IF("V"=F60:F77, ROW(F60:F77)-MIN(ROW(F60:F77))+1, ""), ROW() -59 )), "")</f>
        <v/>
      </c>
      <c r="AE67" s="13" t="str">
        <f t="array" ref="AE67">IFERROR(INDEX(E60:E77, SMALL(IF("V"=F60:F77, ROW(F60:F77)-MIN(ROW(F60:F77))+1, ""), ROW() -59 )), "")</f>
        <v/>
      </c>
      <c r="AF67" s="13" t="str">
        <f t="array" ref="AF67">IFERROR(INDEX(B60:B77, SMALL(IF(ISNUMBER(SEARCH("JV1",F60:F77)), ROW(F60:F77)-MIN(ROW(F60:F77))+1, ""), ROW() -59 )), "")</f>
        <v/>
      </c>
      <c r="AG67" s="13" t="str">
        <f t="array" ref="AG67">IFERROR(INDEX(C60:C77, SMALL(IF(ISNUMBER(SEARCH("JV1",F60:F77)), ROW(F60:F77)-MIN(ROW(F60:F77))+1, ""), ROW() -59 )), "")</f>
        <v/>
      </c>
      <c r="AH67" s="13" t="str">
        <f t="array" ref="AH67">IFERROR(INDEX(D60:D77, SMALL(IF(ISNUMBER(SEARCH("JV1",F60:F77)), ROW(F60:F77)-MIN(ROW(F60:F77))+1, ""), ROW() -59 )), "")</f>
        <v/>
      </c>
      <c r="AI67" s="13" t="str">
        <f t="array" ref="AI67">IFERROR(INDEX(E60:E77, SMALL(IF(ISNUMBER(SEARCH("JV1",F60:F77)), ROW(F60:F77)-MIN(ROW(F60:F77))+1, ""), ROW() -59 )), "")</f>
        <v/>
      </c>
      <c r="AJ67" s="13" t="str">
        <f t="array" ref="AJ67">IFERROR(INDEX(B60:B77, SMALL(IF(ISNUMBER(SEARCH("JV2",F60:F77)), ROW(F60:F77)-MIN(ROW(F60:F77))+1, ""), ROW() -59 )), "")</f>
        <v/>
      </c>
      <c r="AK67" s="13" t="str">
        <f t="array" ref="AK67">IFERROR(INDEX(C60:C77, SMALL(IF(ISNUMBER(SEARCH("JV2",F60:F77)), ROW(F60:F77)-MIN(ROW(F60:F77))+1, ""), ROW() -59 )), "")</f>
        <v/>
      </c>
      <c r="AL67" s="13" t="str">
        <f t="array" ref="AL67">IFERROR(INDEX(D60:D77, SMALL(IF(ISNUMBER(SEARCH("JV2",F60:F77)), ROW(F60:F77)-MIN(ROW(F60:F77))+1, ""), ROW() -59 )), "")</f>
        <v/>
      </c>
      <c r="AM67" s="13" t="str">
        <f t="array" ref="AM67">IFERROR(INDEX(E60:E77, SMALL(IF(ISNUMBER(SEARCH("JV2",F60:F77)), ROW(F60:F77)-MIN(ROW(F60:F77))+1, ""), ROW() -59 )), "")</f>
        <v/>
      </c>
    </row>
    <row r="68" spans="2:39" s="13" customFormat="1" ht="15" customHeight="1">
      <c r="B68" s="21" t="s">
        <v>214</v>
      </c>
      <c r="C68" s="1"/>
      <c r="D68" s="22" t="s">
        <v>840</v>
      </c>
      <c r="E68" s="1" t="s">
        <v>841</v>
      </c>
      <c r="F68" s="23" t="s">
        <v>30</v>
      </c>
      <c r="G68" s="24"/>
      <c r="H68" s="25">
        <v>1537</v>
      </c>
      <c r="I68" s="24"/>
      <c r="J68" s="25" t="b">
        <v>0</v>
      </c>
      <c r="K68" s="19"/>
      <c r="L68" s="26"/>
      <c r="M68" s="27"/>
    </row>
    <row r="69" spans="2:39" s="13" customFormat="1" ht="15" customHeight="1">
      <c r="B69" s="21" t="s">
        <v>214</v>
      </c>
      <c r="C69" s="1"/>
      <c r="D69" s="22" t="s">
        <v>842</v>
      </c>
      <c r="E69" s="1" t="s">
        <v>843</v>
      </c>
      <c r="F69" s="23" t="s">
        <v>30</v>
      </c>
      <c r="G69" s="24"/>
      <c r="H69" s="25">
        <v>1537</v>
      </c>
      <c r="I69" s="24"/>
      <c r="J69" s="25" t="b">
        <v>0</v>
      </c>
      <c r="K69" s="19"/>
      <c r="L69" s="26"/>
      <c r="M69" s="27"/>
    </row>
    <row r="70" spans="2:39" s="13" customFormat="1" ht="15" customHeight="1">
      <c r="B70" s="21" t="s">
        <v>214</v>
      </c>
      <c r="C70" s="1"/>
      <c r="D70" s="22" t="s">
        <v>844</v>
      </c>
      <c r="E70" s="1" t="s">
        <v>845</v>
      </c>
      <c r="F70" s="23" t="s">
        <v>30</v>
      </c>
      <c r="G70" s="24"/>
      <c r="H70" s="25">
        <v>1537</v>
      </c>
      <c r="I70" s="24"/>
      <c r="J70" s="25" t="b">
        <v>0</v>
      </c>
      <c r="K70" s="19"/>
      <c r="L70" s="26"/>
      <c r="M70" s="27"/>
    </row>
    <row r="71" spans="2:39" s="13" customFormat="1" ht="15" customHeight="1">
      <c r="B71" s="21" t="s">
        <v>214</v>
      </c>
      <c r="C71" s="1"/>
      <c r="D71" s="22" t="s">
        <v>846</v>
      </c>
      <c r="E71" s="1" t="s">
        <v>847</v>
      </c>
      <c r="F71" s="23" t="s">
        <v>30</v>
      </c>
      <c r="G71" s="24"/>
      <c r="H71" s="25">
        <v>1537</v>
      </c>
      <c r="I71" s="24"/>
      <c r="J71" s="25" t="b">
        <v>0</v>
      </c>
      <c r="K71" s="19"/>
      <c r="L71" s="26"/>
      <c r="M71" s="27"/>
    </row>
    <row r="72" spans="2:39" s="13" customFormat="1" ht="15" customHeight="1">
      <c r="B72" s="21" t="s">
        <v>214</v>
      </c>
      <c r="C72" s="1"/>
      <c r="D72" s="22" t="s">
        <v>848</v>
      </c>
      <c r="E72" s="1" t="s">
        <v>849</v>
      </c>
      <c r="F72" s="23" t="s">
        <v>30</v>
      </c>
      <c r="G72" s="24"/>
      <c r="H72" s="25">
        <v>1537</v>
      </c>
      <c r="I72" s="24"/>
      <c r="J72" s="25" t="b">
        <v>0</v>
      </c>
      <c r="K72" s="19"/>
      <c r="L72" s="26"/>
      <c r="M72" s="27"/>
    </row>
    <row r="73" spans="2:39" s="13" customFormat="1" ht="15" customHeight="1">
      <c r="B73" s="21" t="s">
        <v>214</v>
      </c>
      <c r="C73" s="1"/>
      <c r="D73" s="22" t="s">
        <v>850</v>
      </c>
      <c r="E73" s="1" t="s">
        <v>851</v>
      </c>
      <c r="F73" s="23" t="s">
        <v>30</v>
      </c>
      <c r="G73" s="24"/>
      <c r="H73" s="25">
        <v>1537</v>
      </c>
      <c r="I73" s="24"/>
      <c r="J73" s="25" t="b">
        <v>0</v>
      </c>
      <c r="K73" s="19"/>
      <c r="L73" s="26"/>
      <c r="M73" s="27"/>
    </row>
    <row r="74" spans="2:39" s="13" customFormat="1" ht="15" customHeight="1">
      <c r="B74" s="21" t="s">
        <v>214</v>
      </c>
      <c r="C74" s="1"/>
      <c r="D74" s="22" t="s">
        <v>852</v>
      </c>
      <c r="E74" s="1" t="s">
        <v>853</v>
      </c>
      <c r="F74" s="23" t="s">
        <v>30</v>
      </c>
      <c r="G74" s="24"/>
      <c r="H74" s="25">
        <v>1537</v>
      </c>
      <c r="I74" s="24"/>
      <c r="J74" s="25" t="b">
        <v>0</v>
      </c>
      <c r="K74" s="19"/>
      <c r="L74" s="26"/>
      <c r="M74" s="27"/>
    </row>
    <row r="75" spans="2:39" s="13" customFormat="1" ht="15" customHeight="1">
      <c r="B75" s="21" t="s">
        <v>214</v>
      </c>
      <c r="C75" s="1"/>
      <c r="D75" s="22" t="s">
        <v>854</v>
      </c>
      <c r="E75" s="1" t="s">
        <v>855</v>
      </c>
      <c r="F75" s="23" t="s">
        <v>30</v>
      </c>
      <c r="G75" s="24"/>
      <c r="H75" s="25">
        <v>1537</v>
      </c>
      <c r="I75" s="24"/>
      <c r="J75" s="25" t="b">
        <v>0</v>
      </c>
      <c r="K75" s="19"/>
      <c r="L75" s="26"/>
      <c r="M75" s="27"/>
    </row>
    <row r="76" spans="2:39" s="13" customFormat="1" ht="15" customHeight="1">
      <c r="B76" s="21" t="s">
        <v>214</v>
      </c>
      <c r="C76" s="1"/>
      <c r="D76" s="22" t="s">
        <v>856</v>
      </c>
      <c r="E76" s="1" t="s">
        <v>857</v>
      </c>
      <c r="F76" s="23" t="s">
        <v>30</v>
      </c>
      <c r="G76" s="24"/>
      <c r="H76" s="25">
        <v>1537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214</v>
      </c>
      <c r="C77" s="1"/>
      <c r="D77" s="22" t="s">
        <v>858</v>
      </c>
      <c r="E77" s="1" t="s">
        <v>859</v>
      </c>
      <c r="F77" s="23" t="s">
        <v>30</v>
      </c>
      <c r="G77" s="24"/>
      <c r="H77" s="25">
        <v>1537</v>
      </c>
      <c r="I77" s="24"/>
      <c r="J77" s="25" t="b">
        <v>0</v>
      </c>
      <c r="K77" s="19"/>
      <c r="L77" s="26"/>
      <c r="M77" s="27"/>
    </row>
    <row r="78" spans="2:39" s="13" customFormat="1" ht="15" customHeight="1">
      <c r="B78" s="21" t="s">
        <v>265</v>
      </c>
      <c r="C78" s="1"/>
      <c r="D78" s="28" t="s">
        <v>8</v>
      </c>
      <c r="E78" s="23" t="s">
        <v>30</v>
      </c>
      <c r="F78" s="23" t="s">
        <v>30</v>
      </c>
      <c r="G78" s="24"/>
      <c r="H78" s="25">
        <v>2452</v>
      </c>
      <c r="I78" s="24"/>
      <c r="J78" s="25" t="b">
        <v>0</v>
      </c>
      <c r="K78" s="19"/>
      <c r="L78" s="26"/>
      <c r="M78" s="27"/>
      <c r="AB78" s="13" t="str">
        <f t="array" ref="AB78">IFERROR(INDEX(B78:B85, SMALL(IF("V"=F78:F85, ROW(F78:F85)-MIN(ROW(F78:F85))+1, ""), ROW() -77 )), "")</f>
        <v>Lindsey Wilson College</v>
      </c>
      <c r="AC78" s="13">
        <f t="array" ref="AC78">IFERROR(INDEX(C78:C85, SMALL(IF("V"=F78:F85, ROW(F78:F85)-MIN(ROW(F78:F85))+1, ""), ROW() -77 )), "")</f>
        <v>0</v>
      </c>
      <c r="AD78" s="13" t="str">
        <f t="array" ref="AD78">IFERROR(INDEX(D78:D85, SMALL(IF("V"=F78:F85, ROW(F78:F85)-MIN(ROW(F78:F85))+1, ""), ROW() -77 )), "")</f>
        <v>7914-10910</v>
      </c>
      <c r="AE78" s="13" t="str">
        <f t="array" ref="AE78">IFERROR(INDEX(E78:E85, SMALL(IF("V"=F78:F85, ROW(F78:F85)-MIN(ROW(F78:F85))+1, ""), ROW() -77 )), "")</f>
        <v>Brooklynne Carroll</v>
      </c>
      <c r="AF78" s="13" t="str">
        <f t="array" ref="AF78">IFERROR(INDEX(B78:B85, SMALL(IF(ISNUMBER(SEARCH("JV1",F78:F85)), ROW(F78:F85)-MIN(ROW(F78:F85))+1, ""), ROW() -77 )), "")</f>
        <v/>
      </c>
      <c r="AG78" s="13" t="str">
        <f t="array" ref="AG78">IFERROR(INDEX(C78:C85, SMALL(IF(ISNUMBER(SEARCH("JV1",F78:F85)), ROW(F78:F85)-MIN(ROW(F78:F85))+1, ""), ROW() -77 )), "")</f>
        <v/>
      </c>
      <c r="AH78" s="13" t="str">
        <f t="array" ref="AH78">IFERROR(INDEX(D78:D85, SMALL(IF(ISNUMBER(SEARCH("JV1",F78:F85)), ROW(F78:F85)-MIN(ROW(F78:F85))+1, ""), ROW() -77 )), "")</f>
        <v/>
      </c>
      <c r="AI78" s="13" t="str">
        <f t="array" ref="AI78">IFERROR(INDEX(E78:E85, SMALL(IF(ISNUMBER(SEARCH("JV1",F78:F85)), ROW(F78:F85)-MIN(ROW(F78:F85))+1, ""), ROW() -77 )), "")</f>
        <v/>
      </c>
      <c r="AJ78" s="13" t="str">
        <f t="array" ref="AJ78">IFERROR(INDEX(B78:B85, SMALL(IF(ISNUMBER(SEARCH("JV2",F78:F85)), ROW(F78:F85)-MIN(ROW(F78:F85))+1, ""), ROW() -77 )), "")</f>
        <v/>
      </c>
      <c r="AK78" s="13" t="str">
        <f t="array" ref="AK78">IFERROR(INDEX(C78:C85, SMALL(IF(ISNUMBER(SEARCH("JV2",F78:F85)), ROW(F78:F85)-MIN(ROW(F78:F85))+1, ""), ROW() -77 )), "")</f>
        <v/>
      </c>
      <c r="AL78" s="13" t="str">
        <f t="array" ref="AL78">IFERROR(INDEX(D78:D85, SMALL(IF(ISNUMBER(SEARCH("JV2",F78:F85)), ROW(F78:F85)-MIN(ROW(F78:F85))+1, ""), ROW() -77 )), "")</f>
        <v/>
      </c>
      <c r="AM78" s="13" t="str">
        <f t="array" ref="AM78">IFERROR(INDEX(E78:E85, SMALL(IF(ISNUMBER(SEARCH("JV2",F78:F85)), ROW(F78:F85)-MIN(ROW(F78:F85))+1, ""), ROW() -77 )), "")</f>
        <v/>
      </c>
    </row>
    <row r="79" spans="2:39" s="13" customFormat="1" ht="15" customHeight="1">
      <c r="B79" s="21" t="s">
        <v>265</v>
      </c>
      <c r="C79" s="1"/>
      <c r="D79" s="22" t="s">
        <v>860</v>
      </c>
      <c r="E79" s="1" t="s">
        <v>861</v>
      </c>
      <c r="F79" s="23" t="s">
        <v>14</v>
      </c>
      <c r="G79" s="24"/>
      <c r="H79" s="25">
        <v>2452</v>
      </c>
      <c r="I79" s="24"/>
      <c r="J79" s="25" t="b">
        <v>0</v>
      </c>
      <c r="K79" s="19"/>
      <c r="L79" s="26"/>
      <c r="M79" s="27"/>
      <c r="AB79" s="13" t="str">
        <f t="array" ref="AB79">IFERROR(INDEX(B78:B85, SMALL(IF("V"=F78:F85, ROW(F78:F85)-MIN(ROW(F78:F85))+1, ""), ROW() -77 )), "")</f>
        <v>Lindsey Wilson College</v>
      </c>
      <c r="AC79" s="13">
        <f t="array" ref="AC79">IFERROR(INDEX(C78:C85, SMALL(IF("V"=F78:F85, ROW(F78:F85)-MIN(ROW(F78:F85))+1, ""), ROW() -77 )), "")</f>
        <v>0</v>
      </c>
      <c r="AD79" s="13" t="str">
        <f t="array" ref="AD79">IFERROR(INDEX(D78:D85, SMALL(IF("V"=F78:F85, ROW(F78:F85)-MIN(ROW(F78:F85))+1, ""), ROW() -77 )), "")</f>
        <v>19-20112</v>
      </c>
      <c r="AE79" s="13" t="str">
        <f t="array" ref="AE79">IFERROR(INDEX(E78:E85, SMALL(IF("V"=F78:F85, ROW(F78:F85)-MIN(ROW(F78:F85))+1, ""), ROW() -77 )), "")</f>
        <v>Haven Crawford</v>
      </c>
      <c r="AF79" s="13" t="str">
        <f t="array" ref="AF79">IFERROR(INDEX(B78:B85, SMALL(IF(ISNUMBER(SEARCH("JV1",F78:F85)), ROW(F78:F85)-MIN(ROW(F78:F85))+1, ""), ROW() -77 )), "")</f>
        <v/>
      </c>
      <c r="AG79" s="13" t="str">
        <f t="array" ref="AG79">IFERROR(INDEX(C78:C85, SMALL(IF(ISNUMBER(SEARCH("JV1",F78:F85)), ROW(F78:F85)-MIN(ROW(F78:F85))+1, ""), ROW() -77 )), "")</f>
        <v/>
      </c>
      <c r="AH79" s="13" t="str">
        <f t="array" ref="AH79">IFERROR(INDEX(D78:D85, SMALL(IF(ISNUMBER(SEARCH("JV1",F78:F85)), ROW(F78:F85)-MIN(ROW(F78:F85))+1, ""), ROW() -77 )), "")</f>
        <v/>
      </c>
      <c r="AI79" s="13" t="str">
        <f t="array" ref="AI79">IFERROR(INDEX(E78:E85, SMALL(IF(ISNUMBER(SEARCH("JV1",F78:F85)), ROW(F78:F85)-MIN(ROW(F78:F85))+1, ""), ROW() -77 )), "")</f>
        <v/>
      </c>
      <c r="AJ79" s="13" t="str">
        <f t="array" ref="AJ79">IFERROR(INDEX(B78:B85, SMALL(IF(ISNUMBER(SEARCH("JV2",F78:F85)), ROW(F78:F85)-MIN(ROW(F78:F85))+1, ""), ROW() -77 )), "")</f>
        <v/>
      </c>
      <c r="AK79" s="13" t="str">
        <f t="array" ref="AK79">IFERROR(INDEX(C78:C85, SMALL(IF(ISNUMBER(SEARCH("JV2",F78:F85)), ROW(F78:F85)-MIN(ROW(F78:F85))+1, ""), ROW() -77 )), "")</f>
        <v/>
      </c>
      <c r="AL79" s="13" t="str">
        <f t="array" ref="AL79">IFERROR(INDEX(D78:D85, SMALL(IF(ISNUMBER(SEARCH("JV2",F78:F85)), ROW(F78:F85)-MIN(ROW(F78:F85))+1, ""), ROW() -77 )), "")</f>
        <v/>
      </c>
      <c r="AM79" s="13" t="str">
        <f t="array" ref="AM79">IFERROR(INDEX(E78:E85, SMALL(IF(ISNUMBER(SEARCH("JV2",F78:F85)), ROW(F78:F85)-MIN(ROW(F78:F85))+1, ""), ROW() -77 )), "")</f>
        <v/>
      </c>
    </row>
    <row r="80" spans="2:39" s="13" customFormat="1" ht="15" customHeight="1">
      <c r="B80" s="21" t="s">
        <v>265</v>
      </c>
      <c r="C80" s="1"/>
      <c r="D80" s="22" t="s">
        <v>862</v>
      </c>
      <c r="E80" s="1" t="s">
        <v>863</v>
      </c>
      <c r="F80" s="23" t="s">
        <v>14</v>
      </c>
      <c r="G80" s="24"/>
      <c r="H80" s="25">
        <v>2452</v>
      </c>
      <c r="I80" s="24"/>
      <c r="J80" s="25" t="b">
        <v>0</v>
      </c>
      <c r="K80" s="19"/>
      <c r="L80" s="26"/>
      <c r="M80" s="27"/>
      <c r="AB80" s="13" t="str">
        <f t="array" ref="AB80">IFERROR(INDEX(B78:B85, SMALL(IF("V"=F78:F85, ROW(F78:F85)-MIN(ROW(F78:F85))+1, ""), ROW() -77 )), "")</f>
        <v>Lindsey Wilson College</v>
      </c>
      <c r="AC80" s="13">
        <f t="array" ref="AC80">IFERROR(INDEX(C78:C85, SMALL(IF("V"=F78:F85, ROW(F78:F85)-MIN(ROW(F78:F85))+1, ""), ROW() -77 )), "")</f>
        <v>0</v>
      </c>
      <c r="AD80" s="13" t="str">
        <f t="array" ref="AD80">IFERROR(INDEX(D78:D85, SMALL(IF("V"=F78:F85, ROW(F78:F85)-MIN(ROW(F78:F85))+1, ""), ROW() -77 )), "")</f>
        <v>5923-184</v>
      </c>
      <c r="AE80" s="13" t="str">
        <f t="array" ref="AE80">IFERROR(INDEX(E78:E85, SMALL(IF("V"=F78:F85, ROW(F78:F85)-MIN(ROW(F78:F85))+1, ""), ROW() -77 )), "")</f>
        <v>Jacqueline Oliphant</v>
      </c>
      <c r="AF80" s="13" t="str">
        <f t="array" ref="AF80">IFERROR(INDEX(B78:B85, SMALL(IF(ISNUMBER(SEARCH("JV1",F78:F85)), ROW(F78:F85)-MIN(ROW(F78:F85))+1, ""), ROW() -77 )), "")</f>
        <v/>
      </c>
      <c r="AG80" s="13" t="str">
        <f t="array" ref="AG80">IFERROR(INDEX(C78:C85, SMALL(IF(ISNUMBER(SEARCH("JV1",F78:F85)), ROW(F78:F85)-MIN(ROW(F78:F85))+1, ""), ROW() -77 )), "")</f>
        <v/>
      </c>
      <c r="AH80" s="13" t="str">
        <f t="array" ref="AH80">IFERROR(INDEX(D78:D85, SMALL(IF(ISNUMBER(SEARCH("JV1",F78:F85)), ROW(F78:F85)-MIN(ROW(F78:F85))+1, ""), ROW() -77 )), "")</f>
        <v/>
      </c>
      <c r="AI80" s="13" t="str">
        <f t="array" ref="AI80">IFERROR(INDEX(E78:E85, SMALL(IF(ISNUMBER(SEARCH("JV1",F78:F85)), ROW(F78:F85)-MIN(ROW(F78:F85))+1, ""), ROW() -77 )), "")</f>
        <v/>
      </c>
      <c r="AJ80" s="13" t="str">
        <f t="array" ref="AJ80">IFERROR(INDEX(B78:B85, SMALL(IF(ISNUMBER(SEARCH("JV2",F78:F85)), ROW(F78:F85)-MIN(ROW(F78:F85))+1, ""), ROW() -77 )), "")</f>
        <v/>
      </c>
      <c r="AK80" s="13" t="str">
        <f t="array" ref="AK80">IFERROR(INDEX(C78:C85, SMALL(IF(ISNUMBER(SEARCH("JV2",F78:F85)), ROW(F78:F85)-MIN(ROW(F78:F85))+1, ""), ROW() -77 )), "")</f>
        <v/>
      </c>
      <c r="AL80" s="13" t="str">
        <f t="array" ref="AL80">IFERROR(INDEX(D78:D85, SMALL(IF(ISNUMBER(SEARCH("JV2",F78:F85)), ROW(F78:F85)-MIN(ROW(F78:F85))+1, ""), ROW() -77 )), "")</f>
        <v/>
      </c>
      <c r="AM80" s="13" t="str">
        <f t="array" ref="AM80">IFERROR(INDEX(E78:E85, SMALL(IF(ISNUMBER(SEARCH("JV2",F78:F85)), ROW(F78:F85)-MIN(ROW(F78:F85))+1, ""), ROW() -77 )), "")</f>
        <v/>
      </c>
    </row>
    <row r="81" spans="2:39" s="13" customFormat="1" ht="15" customHeight="1">
      <c r="B81" s="21" t="s">
        <v>265</v>
      </c>
      <c r="C81" s="1"/>
      <c r="D81" s="22" t="s">
        <v>864</v>
      </c>
      <c r="E81" s="1" t="s">
        <v>865</v>
      </c>
      <c r="F81" s="23" t="s">
        <v>14</v>
      </c>
      <c r="G81" s="24"/>
      <c r="H81" s="25">
        <v>2452</v>
      </c>
      <c r="I81" s="24"/>
      <c r="J81" s="25" t="b">
        <v>0</v>
      </c>
      <c r="K81" s="19"/>
      <c r="L81" s="26"/>
      <c r="M81" s="27"/>
      <c r="AB81" s="13" t="str">
        <f t="array" ref="AB81">IFERROR(INDEX(B78:B85, SMALL(IF("V"=F78:F85, ROW(F78:F85)-MIN(ROW(F78:F85))+1, ""), ROW() -77 )), "")</f>
        <v>Lindsey Wilson College</v>
      </c>
      <c r="AC81" s="13">
        <f t="array" ref="AC81">IFERROR(INDEX(C78:C85, SMALL(IF("V"=F78:F85, ROW(F78:F85)-MIN(ROW(F78:F85))+1, ""), ROW() -77 )), "")</f>
        <v>0</v>
      </c>
      <c r="AD81" s="13" t="str">
        <f t="array" ref="AD81">IFERROR(INDEX(D78:D85, SMALL(IF("V"=F78:F85, ROW(F78:F85)-MIN(ROW(F78:F85))+1, ""), ROW() -77 )), "")</f>
        <v>21-9946</v>
      </c>
      <c r="AE81" s="13" t="str">
        <f t="array" ref="AE81">IFERROR(INDEX(E78:E85, SMALL(IF("V"=F78:F85, ROW(F78:F85)-MIN(ROW(F78:F85))+1, ""), ROW() -77 )), "")</f>
        <v>Janna Plains</v>
      </c>
      <c r="AF81" s="13" t="str">
        <f t="array" ref="AF81">IFERROR(INDEX(B78:B85, SMALL(IF(ISNUMBER(SEARCH("JV1",F78:F85)), ROW(F78:F85)-MIN(ROW(F78:F85))+1, ""), ROW() -77 )), "")</f>
        <v/>
      </c>
      <c r="AG81" s="13" t="str">
        <f t="array" ref="AG81">IFERROR(INDEX(C78:C85, SMALL(IF(ISNUMBER(SEARCH("JV1",F78:F85)), ROW(F78:F85)-MIN(ROW(F78:F85))+1, ""), ROW() -77 )), "")</f>
        <v/>
      </c>
      <c r="AH81" s="13" t="str">
        <f t="array" ref="AH81">IFERROR(INDEX(D78:D85, SMALL(IF(ISNUMBER(SEARCH("JV1",F78:F85)), ROW(F78:F85)-MIN(ROW(F78:F85))+1, ""), ROW() -77 )), "")</f>
        <v/>
      </c>
      <c r="AI81" s="13" t="str">
        <f t="array" ref="AI81">IFERROR(INDEX(E78:E85, SMALL(IF(ISNUMBER(SEARCH("JV1",F78:F85)), ROW(F78:F85)-MIN(ROW(F78:F85))+1, ""), ROW() -77 )), "")</f>
        <v/>
      </c>
      <c r="AJ81" s="13" t="str">
        <f t="array" ref="AJ81">IFERROR(INDEX(B78:B85, SMALL(IF(ISNUMBER(SEARCH("JV2",F78:F85)), ROW(F78:F85)-MIN(ROW(F78:F85))+1, ""), ROW() -77 )), "")</f>
        <v/>
      </c>
      <c r="AK81" s="13" t="str">
        <f t="array" ref="AK81">IFERROR(INDEX(C78:C85, SMALL(IF(ISNUMBER(SEARCH("JV2",F78:F85)), ROW(F78:F85)-MIN(ROW(F78:F85))+1, ""), ROW() -77 )), "")</f>
        <v/>
      </c>
      <c r="AL81" s="13" t="str">
        <f t="array" ref="AL81">IFERROR(INDEX(D78:D85, SMALL(IF(ISNUMBER(SEARCH("JV2",F78:F85)), ROW(F78:F85)-MIN(ROW(F78:F85))+1, ""), ROW() -77 )), "")</f>
        <v/>
      </c>
      <c r="AM81" s="13" t="str">
        <f t="array" ref="AM81">IFERROR(INDEX(E78:E85, SMALL(IF(ISNUMBER(SEARCH("JV2",F78:F85)), ROW(F78:F85)-MIN(ROW(F78:F85))+1, ""), ROW() -77 )), "")</f>
        <v/>
      </c>
    </row>
    <row r="82" spans="2:39" s="13" customFormat="1" ht="15" customHeight="1">
      <c r="B82" s="21" t="s">
        <v>265</v>
      </c>
      <c r="C82" s="1"/>
      <c r="D82" s="22" t="s">
        <v>866</v>
      </c>
      <c r="E82" s="1" t="s">
        <v>867</v>
      </c>
      <c r="F82" s="23" t="s">
        <v>14</v>
      </c>
      <c r="G82" s="24"/>
      <c r="H82" s="25">
        <v>2452</v>
      </c>
      <c r="I82" s="24"/>
      <c r="J82" s="25" t="b">
        <v>0</v>
      </c>
      <c r="K82" s="19"/>
      <c r="L82" s="26"/>
      <c r="M82" s="27"/>
      <c r="AB82" s="13" t="str">
        <f t="array" ref="AB82">IFERROR(INDEX(B78:B85, SMALL(IF("V"=F78:F85, ROW(F78:F85)-MIN(ROW(F78:F85))+1, ""), ROW() -77 )), "")</f>
        <v>Lindsey Wilson College</v>
      </c>
      <c r="AC82" s="13">
        <f t="array" ref="AC82">IFERROR(INDEX(C78:C85, SMALL(IF("V"=F78:F85, ROW(F78:F85)-MIN(ROW(F78:F85))+1, ""), ROW() -77 )), "")</f>
        <v>0</v>
      </c>
      <c r="AD82" s="13" t="str">
        <f t="array" ref="AD82">IFERROR(INDEX(D78:D85, SMALL(IF("V"=F78:F85, ROW(F78:F85)-MIN(ROW(F78:F85))+1, ""), ROW() -77 )), "")</f>
        <v>21-9947</v>
      </c>
      <c r="AE82" s="13" t="str">
        <f t="array" ref="AE82">IFERROR(INDEX(E78:E85, SMALL(IF("V"=F78:F85, ROW(F78:F85)-MIN(ROW(F78:F85))+1, ""), ROW() -77 )), "")</f>
        <v>Liz Stigers</v>
      </c>
      <c r="AF82" s="13" t="str">
        <f t="array" ref="AF82">IFERROR(INDEX(B78:B85, SMALL(IF(ISNUMBER(SEARCH("JV1",F78:F85)), ROW(F78:F85)-MIN(ROW(F78:F85))+1, ""), ROW() -77 )), "")</f>
        <v/>
      </c>
      <c r="AG82" s="13" t="str">
        <f t="array" ref="AG82">IFERROR(INDEX(C78:C85, SMALL(IF(ISNUMBER(SEARCH("JV1",F78:F85)), ROW(F78:F85)-MIN(ROW(F78:F85))+1, ""), ROW() -77 )), "")</f>
        <v/>
      </c>
      <c r="AH82" s="13" t="str">
        <f t="array" ref="AH82">IFERROR(INDEX(D78:D85, SMALL(IF(ISNUMBER(SEARCH("JV1",F78:F85)), ROW(F78:F85)-MIN(ROW(F78:F85))+1, ""), ROW() -77 )), "")</f>
        <v/>
      </c>
      <c r="AI82" s="13" t="str">
        <f t="array" ref="AI82">IFERROR(INDEX(E78:E85, SMALL(IF(ISNUMBER(SEARCH("JV1",F78:F85)), ROW(F78:F85)-MIN(ROW(F78:F85))+1, ""), ROW() -77 )), "")</f>
        <v/>
      </c>
      <c r="AJ82" s="13" t="str">
        <f t="array" ref="AJ82">IFERROR(INDEX(B78:B85, SMALL(IF(ISNUMBER(SEARCH("JV2",F78:F85)), ROW(F78:F85)-MIN(ROW(F78:F85))+1, ""), ROW() -77 )), "")</f>
        <v/>
      </c>
      <c r="AK82" s="13" t="str">
        <f t="array" ref="AK82">IFERROR(INDEX(C78:C85, SMALL(IF(ISNUMBER(SEARCH("JV2",F78:F85)), ROW(F78:F85)-MIN(ROW(F78:F85))+1, ""), ROW() -77 )), "")</f>
        <v/>
      </c>
      <c r="AL82" s="13" t="str">
        <f t="array" ref="AL82">IFERROR(INDEX(D78:D85, SMALL(IF(ISNUMBER(SEARCH("JV2",F78:F85)), ROW(F78:F85)-MIN(ROW(F78:F85))+1, ""), ROW() -77 )), "")</f>
        <v/>
      </c>
      <c r="AM82" s="13" t="str">
        <f t="array" ref="AM82">IFERROR(INDEX(E78:E85, SMALL(IF(ISNUMBER(SEARCH("JV2",F78:F85)), ROW(F78:F85)-MIN(ROW(F78:F85))+1, ""), ROW() -77 )), "")</f>
        <v/>
      </c>
    </row>
    <row r="83" spans="2:39" s="13" customFormat="1" ht="15" customHeight="1">
      <c r="B83" s="21" t="s">
        <v>265</v>
      </c>
      <c r="C83" s="1"/>
      <c r="D83" s="22" t="s">
        <v>868</v>
      </c>
      <c r="E83" s="1" t="s">
        <v>869</v>
      </c>
      <c r="F83" s="23" t="s">
        <v>14</v>
      </c>
      <c r="G83" s="24"/>
      <c r="H83" s="25">
        <v>2452</v>
      </c>
      <c r="I83" s="24"/>
      <c r="J83" s="25" t="b">
        <v>0</v>
      </c>
      <c r="K83" s="19"/>
      <c r="L83" s="26"/>
      <c r="M83" s="27"/>
      <c r="AB83" s="13" t="str">
        <f t="array" ref="AB83">IFERROR(INDEX(B78:B85, SMALL(IF("V"=F78:F85, ROW(F78:F85)-MIN(ROW(F78:F85))+1, ""), ROW() -77 )), "")</f>
        <v>Lindsey Wilson College</v>
      </c>
      <c r="AC83" s="13">
        <f t="array" ref="AC83">IFERROR(INDEX(C78:C85, SMALL(IF("V"=F78:F85, ROW(F78:F85)-MIN(ROW(F78:F85))+1, ""), ROW() -77 )), "")</f>
        <v>0</v>
      </c>
      <c r="AD83" s="13" t="str">
        <f t="array" ref="AD83">IFERROR(INDEX(D78:D85, SMALL(IF("V"=F78:F85, ROW(F78:F85)-MIN(ROW(F78:F85))+1, ""), ROW() -77 )), "")</f>
        <v>21-9948</v>
      </c>
      <c r="AE83" s="13" t="str">
        <f t="array" ref="AE83">IFERROR(INDEX(E78:E85, SMALL(IF("V"=F78:F85, ROW(F78:F85)-MIN(ROW(F78:F85))+1, ""), ROW() -77 )), "")</f>
        <v>Maylee Price</v>
      </c>
      <c r="AF83" s="13" t="str">
        <f t="array" ref="AF83">IFERROR(INDEX(B78:B85, SMALL(IF(ISNUMBER(SEARCH("JV1",F78:F85)), ROW(F78:F85)-MIN(ROW(F78:F85))+1, ""), ROW() -77 )), "")</f>
        <v/>
      </c>
      <c r="AG83" s="13" t="str">
        <f t="array" ref="AG83">IFERROR(INDEX(C78:C85, SMALL(IF(ISNUMBER(SEARCH("JV1",F78:F85)), ROW(F78:F85)-MIN(ROW(F78:F85))+1, ""), ROW() -77 )), "")</f>
        <v/>
      </c>
      <c r="AH83" s="13" t="str">
        <f t="array" ref="AH83">IFERROR(INDEX(D78:D85, SMALL(IF(ISNUMBER(SEARCH("JV1",F78:F85)), ROW(F78:F85)-MIN(ROW(F78:F85))+1, ""), ROW() -77 )), "")</f>
        <v/>
      </c>
      <c r="AI83" s="13" t="str">
        <f t="array" ref="AI83">IFERROR(INDEX(E78:E85, SMALL(IF(ISNUMBER(SEARCH("JV1",F78:F85)), ROW(F78:F85)-MIN(ROW(F78:F85))+1, ""), ROW() -77 )), "")</f>
        <v/>
      </c>
      <c r="AJ83" s="13" t="str">
        <f t="array" ref="AJ83">IFERROR(INDEX(B78:B85, SMALL(IF(ISNUMBER(SEARCH("JV2",F78:F85)), ROW(F78:F85)-MIN(ROW(F78:F85))+1, ""), ROW() -77 )), "")</f>
        <v/>
      </c>
      <c r="AK83" s="13" t="str">
        <f t="array" ref="AK83">IFERROR(INDEX(C78:C85, SMALL(IF(ISNUMBER(SEARCH("JV2",F78:F85)), ROW(F78:F85)-MIN(ROW(F78:F85))+1, ""), ROW() -77 )), "")</f>
        <v/>
      </c>
      <c r="AL83" s="13" t="str">
        <f t="array" ref="AL83">IFERROR(INDEX(D78:D85, SMALL(IF(ISNUMBER(SEARCH("JV2",F78:F85)), ROW(F78:F85)-MIN(ROW(F78:F85))+1, ""), ROW() -77 )), "")</f>
        <v/>
      </c>
      <c r="AM83" s="13" t="str">
        <f t="array" ref="AM83">IFERROR(INDEX(E78:E85, SMALL(IF(ISNUMBER(SEARCH("JV2",F78:F85)), ROW(F78:F85)-MIN(ROW(F78:F85))+1, ""), ROW() -77 )), "")</f>
        <v/>
      </c>
    </row>
    <row r="84" spans="2:39" s="13" customFormat="1" ht="15" customHeight="1">
      <c r="B84" s="21" t="s">
        <v>265</v>
      </c>
      <c r="C84" s="1"/>
      <c r="D84" s="22" t="s">
        <v>870</v>
      </c>
      <c r="E84" s="1" t="s">
        <v>871</v>
      </c>
      <c r="F84" s="23" t="s">
        <v>14</v>
      </c>
      <c r="G84" s="24"/>
      <c r="H84" s="25">
        <v>2452</v>
      </c>
      <c r="I84" s="24"/>
      <c r="J84" s="25" t="b">
        <v>0</v>
      </c>
      <c r="K84" s="19"/>
      <c r="L84" s="26"/>
      <c r="M84" s="27"/>
      <c r="AB84" s="13" t="str">
        <f t="array" ref="AB84">IFERROR(INDEX(B78:B85, SMALL(IF("V"=F78:F85, ROW(F78:F85)-MIN(ROW(F78:F85))+1, ""), ROW() -77 )), "")</f>
        <v>Lindsey Wilson College</v>
      </c>
      <c r="AC84" s="13">
        <f t="array" ref="AC84">IFERROR(INDEX(C78:C85, SMALL(IF("V"=F78:F85, ROW(F78:F85)-MIN(ROW(F78:F85))+1, ""), ROW() -77 )), "")</f>
        <v>0</v>
      </c>
      <c r="AD84" s="13" t="str">
        <f t="array" ref="AD84">IFERROR(INDEX(D78:D85, SMALL(IF("V"=F78:F85, ROW(F78:F85)-MIN(ROW(F78:F85))+1, ""), ROW() -77 )), "")</f>
        <v>17-82462</v>
      </c>
      <c r="AE84" s="13" t="str">
        <f t="array" ref="AE84">IFERROR(INDEX(E78:E85, SMALL(IF("V"=F78:F85, ROW(F78:F85)-MIN(ROW(F78:F85))+1, ""), ROW() -77 )), "")</f>
        <v>Tara Manis</v>
      </c>
      <c r="AF84" s="13" t="str">
        <f t="array" ref="AF84">IFERROR(INDEX(B78:B85, SMALL(IF(ISNUMBER(SEARCH("JV1",F78:F85)), ROW(F78:F85)-MIN(ROW(F78:F85))+1, ""), ROW() -77 )), "")</f>
        <v/>
      </c>
      <c r="AG84" s="13" t="str">
        <f t="array" ref="AG84">IFERROR(INDEX(C78:C85, SMALL(IF(ISNUMBER(SEARCH("JV1",F78:F85)), ROW(F78:F85)-MIN(ROW(F78:F85))+1, ""), ROW() -77 )), "")</f>
        <v/>
      </c>
      <c r="AH84" s="13" t="str">
        <f t="array" ref="AH84">IFERROR(INDEX(D78:D85, SMALL(IF(ISNUMBER(SEARCH("JV1",F78:F85)), ROW(F78:F85)-MIN(ROW(F78:F85))+1, ""), ROW() -77 )), "")</f>
        <v/>
      </c>
      <c r="AI84" s="13" t="str">
        <f t="array" ref="AI84">IFERROR(INDEX(E78:E85, SMALL(IF(ISNUMBER(SEARCH("JV1",F78:F85)), ROW(F78:F85)-MIN(ROW(F78:F85))+1, ""), ROW() -77 )), "")</f>
        <v/>
      </c>
      <c r="AJ84" s="13" t="str">
        <f t="array" ref="AJ84">IFERROR(INDEX(B78:B85, SMALL(IF(ISNUMBER(SEARCH("JV2",F78:F85)), ROW(F78:F85)-MIN(ROW(F78:F85))+1, ""), ROW() -77 )), "")</f>
        <v/>
      </c>
      <c r="AK84" s="13" t="str">
        <f t="array" ref="AK84">IFERROR(INDEX(C78:C85, SMALL(IF(ISNUMBER(SEARCH("JV2",F78:F85)), ROW(F78:F85)-MIN(ROW(F78:F85))+1, ""), ROW() -77 )), "")</f>
        <v/>
      </c>
      <c r="AL84" s="13" t="str">
        <f t="array" ref="AL84">IFERROR(INDEX(D78:D85, SMALL(IF(ISNUMBER(SEARCH("JV2",F78:F85)), ROW(F78:F85)-MIN(ROW(F78:F85))+1, ""), ROW() -77 )), "")</f>
        <v/>
      </c>
      <c r="AM84" s="13" t="str">
        <f t="array" ref="AM84">IFERROR(INDEX(E78:E85, SMALL(IF(ISNUMBER(SEARCH("JV2",F78:F85)), ROW(F78:F85)-MIN(ROW(F78:F85))+1, ""), ROW() -77 )), "")</f>
        <v/>
      </c>
    </row>
    <row r="85" spans="2:39" s="13" customFormat="1" ht="15" customHeight="1">
      <c r="B85" s="21" t="s">
        <v>265</v>
      </c>
      <c r="C85" s="1"/>
      <c r="D85" s="22" t="s">
        <v>872</v>
      </c>
      <c r="E85" s="1" t="s">
        <v>873</v>
      </c>
      <c r="F85" s="23" t="s">
        <v>14</v>
      </c>
      <c r="G85" s="24"/>
      <c r="H85" s="25">
        <v>2452</v>
      </c>
      <c r="I85" s="24"/>
      <c r="J85" s="25" t="b">
        <v>0</v>
      </c>
      <c r="K85" s="19"/>
      <c r="L85" s="26"/>
      <c r="M85" s="27"/>
      <c r="AB85" s="13" t="str">
        <f t="array" ref="AB85">IFERROR(INDEX(B78:B85, SMALL(IF("V"=F78:F85, ROW(F78:F85)-MIN(ROW(F78:F85))+1, ""), ROW() -77 )), "")</f>
        <v/>
      </c>
      <c r="AC85" s="13" t="str">
        <f t="array" ref="AC85">IFERROR(INDEX(C78:C85, SMALL(IF("V"=F78:F85, ROW(F78:F85)-MIN(ROW(F78:F85))+1, ""), ROW() -77 )), "")</f>
        <v/>
      </c>
      <c r="AD85" s="13" t="str">
        <f t="array" ref="AD85">IFERROR(INDEX(D78:D85, SMALL(IF("V"=F78:F85, ROW(F78:F85)-MIN(ROW(F78:F85))+1, ""), ROW() -77 )), "")</f>
        <v/>
      </c>
      <c r="AE85" s="13" t="str">
        <f t="array" ref="AE85">IFERROR(INDEX(E78:E85, SMALL(IF("V"=F78:F85, ROW(F78:F85)-MIN(ROW(F78:F85))+1, ""), ROW() -77 )), "")</f>
        <v/>
      </c>
      <c r="AF85" s="13" t="str">
        <f t="array" ref="AF85">IFERROR(INDEX(B78:B85, SMALL(IF(ISNUMBER(SEARCH("JV1",F78:F85)), ROW(F78:F85)-MIN(ROW(F78:F85))+1, ""), ROW() -77 )), "")</f>
        <v/>
      </c>
      <c r="AG85" s="13" t="str">
        <f t="array" ref="AG85">IFERROR(INDEX(C78:C85, SMALL(IF(ISNUMBER(SEARCH("JV1",F78:F85)), ROW(F78:F85)-MIN(ROW(F78:F85))+1, ""), ROW() -77 )), "")</f>
        <v/>
      </c>
      <c r="AH85" s="13" t="str">
        <f t="array" ref="AH85">IFERROR(INDEX(D78:D85, SMALL(IF(ISNUMBER(SEARCH("JV1",F78:F85)), ROW(F78:F85)-MIN(ROW(F78:F85))+1, ""), ROW() -77 )), "")</f>
        <v/>
      </c>
      <c r="AI85" s="13" t="str">
        <f t="array" ref="AI85">IFERROR(INDEX(E78:E85, SMALL(IF(ISNUMBER(SEARCH("JV1",F78:F85)), ROW(F78:F85)-MIN(ROW(F78:F85))+1, ""), ROW() -77 )), "")</f>
        <v/>
      </c>
      <c r="AJ85" s="13" t="str">
        <f t="array" ref="AJ85">IFERROR(INDEX(B78:B85, SMALL(IF(ISNUMBER(SEARCH("JV2",F78:F85)), ROW(F78:F85)-MIN(ROW(F78:F85))+1, ""), ROW() -77 )), "")</f>
        <v/>
      </c>
      <c r="AK85" s="13" t="str">
        <f t="array" ref="AK85">IFERROR(INDEX(C78:C85, SMALL(IF(ISNUMBER(SEARCH("JV2",F78:F85)), ROW(F78:F85)-MIN(ROW(F78:F85))+1, ""), ROW() -77 )), "")</f>
        <v/>
      </c>
      <c r="AL85" s="13" t="str">
        <f t="array" ref="AL85">IFERROR(INDEX(D78:D85, SMALL(IF(ISNUMBER(SEARCH("JV2",F78:F85)), ROW(F78:F85)-MIN(ROW(F78:F85))+1, ""), ROW() -77 )), "")</f>
        <v/>
      </c>
      <c r="AM85" s="13" t="str">
        <f t="array" ref="AM85">IFERROR(INDEX(E78:E85, SMALL(IF(ISNUMBER(SEARCH("JV2",F78:F85)), ROW(F78:F85)-MIN(ROW(F78:F85))+1, ""), ROW() -77 )), "")</f>
        <v/>
      </c>
    </row>
    <row r="86" spans="2:39" s="13" customFormat="1" ht="15" customHeight="1">
      <c r="B86" s="21" t="s">
        <v>315</v>
      </c>
      <c r="C86" s="1"/>
      <c r="D86" s="22" t="s">
        <v>874</v>
      </c>
      <c r="E86" s="1" t="s">
        <v>875</v>
      </c>
      <c r="F86" s="23" t="s">
        <v>14</v>
      </c>
      <c r="G86" s="24"/>
      <c r="H86" s="25">
        <v>2533</v>
      </c>
      <c r="I86" s="24"/>
      <c r="J86" s="25" t="b">
        <v>0</v>
      </c>
      <c r="K86" s="19"/>
      <c r="L86" s="26"/>
      <c r="M86" s="27"/>
      <c r="AB86" s="13" t="str">
        <f t="array" ref="AB86">IFERROR(INDEX(B86:B93, SMALL(IF("V"=F86:F93, ROW(F86:F93)-MIN(ROW(F86:F93))+1, ""), ROW() -85 )), "")</f>
        <v>Michigan-Dearborn</v>
      </c>
      <c r="AC86" s="13">
        <f t="array" ref="AC86">IFERROR(INDEX(C86:C93, SMALL(IF("V"=F86:F93, ROW(F86:F93)-MIN(ROW(F86:F93))+1, ""), ROW() -85 )), "")</f>
        <v>0</v>
      </c>
      <c r="AD86" s="13" t="str">
        <f t="array" ref="AD86">IFERROR(INDEX(D86:D93, SMALL(IF("V"=F86:F93, ROW(F86:F93)-MIN(ROW(F86:F93))+1, ""), ROW() -85 )), "")</f>
        <v>11-521376</v>
      </c>
      <c r="AE86" s="13" t="str">
        <f t="array" ref="AE86">IFERROR(INDEX(E86:E93, SMALL(IF("V"=F86:F93, ROW(F86:F93)-MIN(ROW(F86:F93))+1, ""), ROW() -85 )), "")</f>
        <v>Amanda Williams</v>
      </c>
      <c r="AF86" s="13" t="str">
        <f t="array" ref="AF86">IFERROR(INDEX(B86:B93, SMALL(IF(ISNUMBER(SEARCH("JV1",F86:F93)), ROW(F86:F93)-MIN(ROW(F86:F93))+1, ""), ROW() -85 )), "")</f>
        <v/>
      </c>
      <c r="AG86" s="13" t="str">
        <f t="array" ref="AG86">IFERROR(INDEX(C86:C93, SMALL(IF(ISNUMBER(SEARCH("JV1",F86:F93)), ROW(F86:F93)-MIN(ROW(F86:F93))+1, ""), ROW() -85 )), "")</f>
        <v/>
      </c>
      <c r="AH86" s="13" t="str">
        <f t="array" ref="AH86">IFERROR(INDEX(D86:D93, SMALL(IF(ISNUMBER(SEARCH("JV1",F86:F93)), ROW(F86:F93)-MIN(ROW(F86:F93))+1, ""), ROW() -85 )), "")</f>
        <v/>
      </c>
      <c r="AI86" s="13" t="str">
        <f t="array" ref="AI86">IFERROR(INDEX(E86:E93, SMALL(IF(ISNUMBER(SEARCH("JV1",F86:F93)), ROW(F86:F93)-MIN(ROW(F86:F93))+1, ""), ROW() -85 )), "")</f>
        <v/>
      </c>
      <c r="AJ86" s="13" t="str">
        <f t="array" ref="AJ86">IFERROR(INDEX(B86:B93, SMALL(IF(ISNUMBER(SEARCH("JV2",F86:F93)), ROW(F86:F93)-MIN(ROW(F86:F93))+1, ""), ROW() -85 )), "")</f>
        <v/>
      </c>
      <c r="AK86" s="13" t="str">
        <f t="array" ref="AK86">IFERROR(INDEX(C86:C93, SMALL(IF(ISNUMBER(SEARCH("JV2",F86:F93)), ROW(F86:F93)-MIN(ROW(F86:F93))+1, ""), ROW() -85 )), "")</f>
        <v/>
      </c>
      <c r="AL86" s="13" t="str">
        <f t="array" ref="AL86">IFERROR(INDEX(D86:D93, SMALL(IF(ISNUMBER(SEARCH("JV2",F86:F93)), ROW(F86:F93)-MIN(ROW(F86:F93))+1, ""), ROW() -85 )), "")</f>
        <v/>
      </c>
      <c r="AM86" s="13" t="str">
        <f t="array" ref="AM86">IFERROR(INDEX(E86:E93, SMALL(IF(ISNUMBER(SEARCH("JV2",F86:F93)), ROW(F86:F93)-MIN(ROW(F86:F93))+1, ""), ROW() -85 )), "")</f>
        <v/>
      </c>
    </row>
    <row r="87" spans="2:39" s="13" customFormat="1" ht="15" customHeight="1">
      <c r="B87" s="21" t="s">
        <v>315</v>
      </c>
      <c r="C87" s="1"/>
      <c r="D87" s="22" t="s">
        <v>876</v>
      </c>
      <c r="E87" s="1" t="s">
        <v>877</v>
      </c>
      <c r="F87" s="23" t="s">
        <v>14</v>
      </c>
      <c r="G87" s="24"/>
      <c r="H87" s="25">
        <v>2533</v>
      </c>
      <c r="I87" s="24"/>
      <c r="J87" s="25" t="b">
        <v>0</v>
      </c>
      <c r="K87" s="19"/>
      <c r="L87" s="26"/>
      <c r="M87" s="27"/>
      <c r="AB87" s="13" t="str">
        <f t="array" ref="AB87">IFERROR(INDEX(B86:B93, SMALL(IF("V"=F86:F93, ROW(F86:F93)-MIN(ROW(F86:F93))+1, ""), ROW() -85 )), "")</f>
        <v>Michigan-Dearborn</v>
      </c>
      <c r="AC87" s="13">
        <f t="array" ref="AC87">IFERROR(INDEX(C86:C93, SMALL(IF("V"=F86:F93, ROW(F86:F93)-MIN(ROW(F86:F93))+1, ""), ROW() -85 )), "")</f>
        <v>0</v>
      </c>
      <c r="AD87" s="13" t="str">
        <f t="array" ref="AD87">IFERROR(INDEX(D86:D93, SMALL(IF("V"=F86:F93, ROW(F86:F93)-MIN(ROW(F86:F93))+1, ""), ROW() -85 )), "")</f>
        <v>11-605347</v>
      </c>
      <c r="AE87" s="13" t="str">
        <f t="array" ref="AE87">IFERROR(INDEX(E86:E93, SMALL(IF("V"=F86:F93, ROW(F86:F93)-MIN(ROW(F86:F93))+1, ""), ROW() -85 )), "")</f>
        <v>Carly Scanlon</v>
      </c>
      <c r="AF87" s="13" t="str">
        <f t="array" ref="AF87">IFERROR(INDEX(B86:B93, SMALL(IF(ISNUMBER(SEARCH("JV1",F86:F93)), ROW(F86:F93)-MIN(ROW(F86:F93))+1, ""), ROW() -85 )), "")</f>
        <v/>
      </c>
      <c r="AG87" s="13" t="str">
        <f t="array" ref="AG87">IFERROR(INDEX(C86:C93, SMALL(IF(ISNUMBER(SEARCH("JV1",F86:F93)), ROW(F86:F93)-MIN(ROW(F86:F93))+1, ""), ROW() -85 )), "")</f>
        <v/>
      </c>
      <c r="AH87" s="13" t="str">
        <f t="array" ref="AH87">IFERROR(INDEX(D86:D93, SMALL(IF(ISNUMBER(SEARCH("JV1",F86:F93)), ROW(F86:F93)-MIN(ROW(F86:F93))+1, ""), ROW() -85 )), "")</f>
        <v/>
      </c>
      <c r="AI87" s="13" t="str">
        <f t="array" ref="AI87">IFERROR(INDEX(E86:E93, SMALL(IF(ISNUMBER(SEARCH("JV1",F86:F93)), ROW(F86:F93)-MIN(ROW(F86:F93))+1, ""), ROW() -85 )), "")</f>
        <v/>
      </c>
      <c r="AJ87" s="13" t="str">
        <f t="array" ref="AJ87">IFERROR(INDEX(B86:B93, SMALL(IF(ISNUMBER(SEARCH("JV2",F86:F93)), ROW(F86:F93)-MIN(ROW(F86:F93))+1, ""), ROW() -85 )), "")</f>
        <v/>
      </c>
      <c r="AK87" s="13" t="str">
        <f t="array" ref="AK87">IFERROR(INDEX(C86:C93, SMALL(IF(ISNUMBER(SEARCH("JV2",F86:F93)), ROW(F86:F93)-MIN(ROW(F86:F93))+1, ""), ROW() -85 )), "")</f>
        <v/>
      </c>
      <c r="AL87" s="13" t="str">
        <f t="array" ref="AL87">IFERROR(INDEX(D86:D93, SMALL(IF(ISNUMBER(SEARCH("JV2",F86:F93)), ROW(F86:F93)-MIN(ROW(F86:F93))+1, ""), ROW() -85 )), "")</f>
        <v/>
      </c>
      <c r="AM87" s="13" t="str">
        <f t="array" ref="AM87">IFERROR(INDEX(E86:E93, SMALL(IF(ISNUMBER(SEARCH("JV2",F86:F93)), ROW(F86:F93)-MIN(ROW(F86:F93))+1, ""), ROW() -85 )), "")</f>
        <v/>
      </c>
    </row>
    <row r="88" spans="2:39" s="13" customFormat="1" ht="15" customHeight="1">
      <c r="B88" s="21" t="s">
        <v>315</v>
      </c>
      <c r="C88" s="1"/>
      <c r="D88" s="22" t="s">
        <v>878</v>
      </c>
      <c r="E88" s="1" t="s">
        <v>879</v>
      </c>
      <c r="F88" s="23" t="s">
        <v>14</v>
      </c>
      <c r="G88" s="24"/>
      <c r="H88" s="25">
        <v>2533</v>
      </c>
      <c r="I88" s="24"/>
      <c r="J88" s="25" t="b">
        <v>0</v>
      </c>
      <c r="K88" s="19"/>
      <c r="L88" s="26"/>
      <c r="M88" s="27"/>
      <c r="AB88" s="13" t="str">
        <f t="array" ref="AB88">IFERROR(INDEX(B86:B93, SMALL(IF("V"=F86:F93, ROW(F86:F93)-MIN(ROW(F86:F93))+1, ""), ROW() -85 )), "")</f>
        <v>Michigan-Dearborn</v>
      </c>
      <c r="AC88" s="13">
        <f t="array" ref="AC88">IFERROR(INDEX(C86:C93, SMALL(IF("V"=F86:F93, ROW(F86:F93)-MIN(ROW(F86:F93))+1, ""), ROW() -85 )), "")</f>
        <v>0</v>
      </c>
      <c r="AD88" s="13" t="str">
        <f t="array" ref="AD88">IFERROR(INDEX(D86:D93, SMALL(IF("V"=F86:F93, ROW(F86:F93)-MIN(ROW(F86:F93))+1, ""), ROW() -85 )), "")</f>
        <v>21-6207</v>
      </c>
      <c r="AE88" s="13" t="str">
        <f t="array" ref="AE88">IFERROR(INDEX(E86:E93, SMALL(IF("V"=F86:F93, ROW(F86:F93)-MIN(ROW(F86:F93))+1, ""), ROW() -85 )), "")</f>
        <v>Danielle Karzynow</v>
      </c>
      <c r="AF88" s="13" t="str">
        <f t="array" ref="AF88">IFERROR(INDEX(B86:B93, SMALL(IF(ISNUMBER(SEARCH("JV1",F86:F93)), ROW(F86:F93)-MIN(ROW(F86:F93))+1, ""), ROW() -85 )), "")</f>
        <v/>
      </c>
      <c r="AG88" s="13" t="str">
        <f t="array" ref="AG88">IFERROR(INDEX(C86:C93, SMALL(IF(ISNUMBER(SEARCH("JV1",F86:F93)), ROW(F86:F93)-MIN(ROW(F86:F93))+1, ""), ROW() -85 )), "")</f>
        <v/>
      </c>
      <c r="AH88" s="13" t="str">
        <f t="array" ref="AH88">IFERROR(INDEX(D86:D93, SMALL(IF(ISNUMBER(SEARCH("JV1",F86:F93)), ROW(F86:F93)-MIN(ROW(F86:F93))+1, ""), ROW() -85 )), "")</f>
        <v/>
      </c>
      <c r="AI88" s="13" t="str">
        <f t="array" ref="AI88">IFERROR(INDEX(E86:E93, SMALL(IF(ISNUMBER(SEARCH("JV1",F86:F93)), ROW(F86:F93)-MIN(ROW(F86:F93))+1, ""), ROW() -85 )), "")</f>
        <v/>
      </c>
      <c r="AJ88" s="13" t="str">
        <f t="array" ref="AJ88">IFERROR(INDEX(B86:B93, SMALL(IF(ISNUMBER(SEARCH("JV2",F86:F93)), ROW(F86:F93)-MIN(ROW(F86:F93))+1, ""), ROW() -85 )), "")</f>
        <v/>
      </c>
      <c r="AK88" s="13" t="str">
        <f t="array" ref="AK88">IFERROR(INDEX(C86:C93, SMALL(IF(ISNUMBER(SEARCH("JV2",F86:F93)), ROW(F86:F93)-MIN(ROW(F86:F93))+1, ""), ROW() -85 )), "")</f>
        <v/>
      </c>
      <c r="AL88" s="13" t="str">
        <f t="array" ref="AL88">IFERROR(INDEX(D86:D93, SMALL(IF(ISNUMBER(SEARCH("JV2",F86:F93)), ROW(F86:F93)-MIN(ROW(F86:F93))+1, ""), ROW() -85 )), "")</f>
        <v/>
      </c>
      <c r="AM88" s="13" t="str">
        <f t="array" ref="AM88">IFERROR(INDEX(E86:E93, SMALL(IF(ISNUMBER(SEARCH("JV2",F86:F93)), ROW(F86:F93)-MIN(ROW(F86:F93))+1, ""), ROW() -85 )), "")</f>
        <v/>
      </c>
    </row>
    <row r="89" spans="2:39" s="13" customFormat="1" ht="15" customHeight="1">
      <c r="B89" s="21" t="s">
        <v>315</v>
      </c>
      <c r="C89" s="1"/>
      <c r="D89" s="22" t="s">
        <v>880</v>
      </c>
      <c r="E89" s="1" t="s">
        <v>881</v>
      </c>
      <c r="F89" s="23" t="s">
        <v>14</v>
      </c>
      <c r="G89" s="24"/>
      <c r="H89" s="25">
        <v>2533</v>
      </c>
      <c r="I89" s="24"/>
      <c r="J89" s="25" t="b">
        <v>0</v>
      </c>
      <c r="K89" s="19"/>
      <c r="L89" s="26"/>
      <c r="M89" s="27"/>
      <c r="AB89" s="13" t="str">
        <f t="array" ref="AB89">IFERROR(INDEX(B86:B93, SMALL(IF("V"=F86:F93, ROW(F86:F93)-MIN(ROW(F86:F93))+1, ""), ROW() -85 )), "")</f>
        <v>Michigan-Dearborn</v>
      </c>
      <c r="AC89" s="13">
        <f t="array" ref="AC89">IFERROR(INDEX(C86:C93, SMALL(IF("V"=F86:F93, ROW(F86:F93)-MIN(ROW(F86:F93))+1, ""), ROW() -85 )), "")</f>
        <v>0</v>
      </c>
      <c r="AD89" s="13" t="str">
        <f t="array" ref="AD89">IFERROR(INDEX(D86:D93, SMALL(IF("V"=F86:F93, ROW(F86:F93)-MIN(ROW(F86:F93))+1, ""), ROW() -85 )), "")</f>
        <v>15-85866</v>
      </c>
      <c r="AE89" s="13" t="str">
        <f t="array" ref="AE89">IFERROR(INDEX(E86:E93, SMALL(IF("V"=F86:F93, ROW(F86:F93)-MIN(ROW(F86:F93))+1, ""), ROW() -85 )), "")</f>
        <v>Jasmine Carroll</v>
      </c>
      <c r="AF89" s="13" t="str">
        <f t="array" ref="AF89">IFERROR(INDEX(B86:B93, SMALL(IF(ISNUMBER(SEARCH("JV1",F86:F93)), ROW(F86:F93)-MIN(ROW(F86:F93))+1, ""), ROW() -85 )), "")</f>
        <v/>
      </c>
      <c r="AG89" s="13" t="str">
        <f t="array" ref="AG89">IFERROR(INDEX(C86:C93, SMALL(IF(ISNUMBER(SEARCH("JV1",F86:F93)), ROW(F86:F93)-MIN(ROW(F86:F93))+1, ""), ROW() -85 )), "")</f>
        <v/>
      </c>
      <c r="AH89" s="13" t="str">
        <f t="array" ref="AH89">IFERROR(INDEX(D86:D93, SMALL(IF(ISNUMBER(SEARCH("JV1",F86:F93)), ROW(F86:F93)-MIN(ROW(F86:F93))+1, ""), ROW() -85 )), "")</f>
        <v/>
      </c>
      <c r="AI89" s="13" t="str">
        <f t="array" ref="AI89">IFERROR(INDEX(E86:E93, SMALL(IF(ISNUMBER(SEARCH("JV1",F86:F93)), ROW(F86:F93)-MIN(ROW(F86:F93))+1, ""), ROW() -85 )), "")</f>
        <v/>
      </c>
      <c r="AJ89" s="13" t="str">
        <f t="array" ref="AJ89">IFERROR(INDEX(B86:B93, SMALL(IF(ISNUMBER(SEARCH("JV2",F86:F93)), ROW(F86:F93)-MIN(ROW(F86:F93))+1, ""), ROW() -85 )), "")</f>
        <v/>
      </c>
      <c r="AK89" s="13" t="str">
        <f t="array" ref="AK89">IFERROR(INDEX(C86:C93, SMALL(IF(ISNUMBER(SEARCH("JV2",F86:F93)), ROW(F86:F93)-MIN(ROW(F86:F93))+1, ""), ROW() -85 )), "")</f>
        <v/>
      </c>
      <c r="AL89" s="13" t="str">
        <f t="array" ref="AL89">IFERROR(INDEX(D86:D93, SMALL(IF(ISNUMBER(SEARCH("JV2",F86:F93)), ROW(F86:F93)-MIN(ROW(F86:F93))+1, ""), ROW() -85 )), "")</f>
        <v/>
      </c>
      <c r="AM89" s="13" t="str">
        <f t="array" ref="AM89">IFERROR(INDEX(E86:E93, SMALL(IF(ISNUMBER(SEARCH("JV2",F86:F93)), ROW(F86:F93)-MIN(ROW(F86:F93))+1, ""), ROW() -85 )), "")</f>
        <v/>
      </c>
    </row>
    <row r="90" spans="2:39" s="13" customFormat="1" ht="15" customHeight="1">
      <c r="B90" s="21" t="s">
        <v>315</v>
      </c>
      <c r="C90" s="1"/>
      <c r="D90" s="22" t="s">
        <v>882</v>
      </c>
      <c r="E90" s="1" t="s">
        <v>883</v>
      </c>
      <c r="F90" s="23" t="s">
        <v>14</v>
      </c>
      <c r="G90" s="24"/>
      <c r="H90" s="25">
        <v>2533</v>
      </c>
      <c r="I90" s="24"/>
      <c r="J90" s="25" t="b">
        <v>0</v>
      </c>
      <c r="K90" s="19"/>
      <c r="L90" s="26"/>
      <c r="M90" s="27"/>
      <c r="AB90" s="13" t="str">
        <f t="array" ref="AB90">IFERROR(INDEX(B86:B93, SMALL(IF("V"=F86:F93, ROW(F86:F93)-MIN(ROW(F86:F93))+1, ""), ROW() -85 )), "")</f>
        <v>Michigan-Dearborn</v>
      </c>
      <c r="AC90" s="13">
        <f t="array" ref="AC90">IFERROR(INDEX(C86:C93, SMALL(IF("V"=F86:F93, ROW(F86:F93)-MIN(ROW(F86:F93))+1, ""), ROW() -85 )), "")</f>
        <v>0</v>
      </c>
      <c r="AD90" s="13" t="str">
        <f t="array" ref="AD90">IFERROR(INDEX(D86:D93, SMALL(IF("V"=F86:F93, ROW(F86:F93)-MIN(ROW(F86:F93))+1, ""), ROW() -85 )), "")</f>
        <v>15-197083</v>
      </c>
      <c r="AE90" s="13" t="str">
        <f t="array" ref="AE90">IFERROR(INDEX(E86:E93, SMALL(IF("V"=F86:F93, ROW(F86:F93)-MIN(ROW(F86:F93))+1, ""), ROW() -85 )), "")</f>
        <v>Jessica Ludwick</v>
      </c>
      <c r="AF90" s="13" t="str">
        <f t="array" ref="AF90">IFERROR(INDEX(B86:B93, SMALL(IF(ISNUMBER(SEARCH("JV1",F86:F93)), ROW(F86:F93)-MIN(ROW(F86:F93))+1, ""), ROW() -85 )), "")</f>
        <v/>
      </c>
      <c r="AG90" s="13" t="str">
        <f t="array" ref="AG90">IFERROR(INDEX(C86:C93, SMALL(IF(ISNUMBER(SEARCH("JV1",F86:F93)), ROW(F86:F93)-MIN(ROW(F86:F93))+1, ""), ROW() -85 )), "")</f>
        <v/>
      </c>
      <c r="AH90" s="13" t="str">
        <f t="array" ref="AH90">IFERROR(INDEX(D86:D93, SMALL(IF(ISNUMBER(SEARCH("JV1",F86:F93)), ROW(F86:F93)-MIN(ROW(F86:F93))+1, ""), ROW() -85 )), "")</f>
        <v/>
      </c>
      <c r="AI90" s="13" t="str">
        <f t="array" ref="AI90">IFERROR(INDEX(E86:E93, SMALL(IF(ISNUMBER(SEARCH("JV1",F86:F93)), ROW(F86:F93)-MIN(ROW(F86:F93))+1, ""), ROW() -85 )), "")</f>
        <v/>
      </c>
      <c r="AJ90" s="13" t="str">
        <f t="array" ref="AJ90">IFERROR(INDEX(B86:B93, SMALL(IF(ISNUMBER(SEARCH("JV2",F86:F93)), ROW(F86:F93)-MIN(ROW(F86:F93))+1, ""), ROW() -85 )), "")</f>
        <v/>
      </c>
      <c r="AK90" s="13" t="str">
        <f t="array" ref="AK90">IFERROR(INDEX(C86:C93, SMALL(IF(ISNUMBER(SEARCH("JV2",F86:F93)), ROW(F86:F93)-MIN(ROW(F86:F93))+1, ""), ROW() -85 )), "")</f>
        <v/>
      </c>
      <c r="AL90" s="13" t="str">
        <f t="array" ref="AL90">IFERROR(INDEX(D86:D93, SMALL(IF(ISNUMBER(SEARCH("JV2",F86:F93)), ROW(F86:F93)-MIN(ROW(F86:F93))+1, ""), ROW() -85 )), "")</f>
        <v/>
      </c>
      <c r="AM90" s="13" t="str">
        <f t="array" ref="AM90">IFERROR(INDEX(E86:E93, SMALL(IF(ISNUMBER(SEARCH("JV2",F86:F93)), ROW(F86:F93)-MIN(ROW(F86:F93))+1, ""), ROW() -85 )), "")</f>
        <v/>
      </c>
    </row>
    <row r="91" spans="2:39" s="13" customFormat="1" ht="15" customHeight="1">
      <c r="B91" s="21" t="s">
        <v>315</v>
      </c>
      <c r="C91" s="1"/>
      <c r="D91" s="22" t="s">
        <v>884</v>
      </c>
      <c r="E91" s="1" t="s">
        <v>885</v>
      </c>
      <c r="F91" s="23" t="s">
        <v>14</v>
      </c>
      <c r="G91" s="24"/>
      <c r="H91" s="25">
        <v>2533</v>
      </c>
      <c r="I91" s="24"/>
      <c r="J91" s="25" t="b">
        <v>0</v>
      </c>
      <c r="K91" s="19"/>
      <c r="L91" s="26"/>
      <c r="M91" s="27"/>
      <c r="AB91" s="13" t="str">
        <f t="array" ref="AB91">IFERROR(INDEX(B86:B93, SMALL(IF("V"=F86:F93, ROW(F86:F93)-MIN(ROW(F86:F93))+1, ""), ROW() -85 )), "")</f>
        <v>Michigan-Dearborn</v>
      </c>
      <c r="AC91" s="13">
        <f t="array" ref="AC91">IFERROR(INDEX(C86:C93, SMALL(IF("V"=F86:F93, ROW(F86:F93)-MIN(ROW(F86:F93))+1, ""), ROW() -85 )), "")</f>
        <v>0</v>
      </c>
      <c r="AD91" s="13" t="str">
        <f t="array" ref="AD91">IFERROR(INDEX(D86:D93, SMALL(IF("V"=F86:F93, ROW(F86:F93)-MIN(ROW(F86:F93))+1, ""), ROW() -85 )), "")</f>
        <v>21-6226</v>
      </c>
      <c r="AE91" s="13" t="str">
        <f t="array" ref="AE91">IFERROR(INDEX(E86:E93, SMALL(IF("V"=F86:F93, ROW(F86:F93)-MIN(ROW(F86:F93))+1, ""), ROW() -85 )), "")</f>
        <v>Kayla Leonard</v>
      </c>
      <c r="AF91" s="13" t="str">
        <f t="array" ref="AF91">IFERROR(INDEX(B86:B93, SMALL(IF(ISNUMBER(SEARCH("JV1",F86:F93)), ROW(F86:F93)-MIN(ROW(F86:F93))+1, ""), ROW() -85 )), "")</f>
        <v/>
      </c>
      <c r="AG91" s="13" t="str">
        <f t="array" ref="AG91">IFERROR(INDEX(C86:C93, SMALL(IF(ISNUMBER(SEARCH("JV1",F86:F93)), ROW(F86:F93)-MIN(ROW(F86:F93))+1, ""), ROW() -85 )), "")</f>
        <v/>
      </c>
      <c r="AH91" s="13" t="str">
        <f t="array" ref="AH91">IFERROR(INDEX(D86:D93, SMALL(IF(ISNUMBER(SEARCH("JV1",F86:F93)), ROW(F86:F93)-MIN(ROW(F86:F93))+1, ""), ROW() -85 )), "")</f>
        <v/>
      </c>
      <c r="AI91" s="13" t="str">
        <f t="array" ref="AI91">IFERROR(INDEX(E86:E93, SMALL(IF(ISNUMBER(SEARCH("JV1",F86:F93)), ROW(F86:F93)-MIN(ROW(F86:F93))+1, ""), ROW() -85 )), "")</f>
        <v/>
      </c>
      <c r="AJ91" s="13" t="str">
        <f t="array" ref="AJ91">IFERROR(INDEX(B86:B93, SMALL(IF(ISNUMBER(SEARCH("JV2",F86:F93)), ROW(F86:F93)-MIN(ROW(F86:F93))+1, ""), ROW() -85 )), "")</f>
        <v/>
      </c>
      <c r="AK91" s="13" t="str">
        <f t="array" ref="AK91">IFERROR(INDEX(C86:C93, SMALL(IF(ISNUMBER(SEARCH("JV2",F86:F93)), ROW(F86:F93)-MIN(ROW(F86:F93))+1, ""), ROW() -85 )), "")</f>
        <v/>
      </c>
      <c r="AL91" s="13" t="str">
        <f t="array" ref="AL91">IFERROR(INDEX(D86:D93, SMALL(IF(ISNUMBER(SEARCH("JV2",F86:F93)), ROW(F86:F93)-MIN(ROW(F86:F93))+1, ""), ROW() -85 )), "")</f>
        <v/>
      </c>
      <c r="AM91" s="13" t="str">
        <f t="array" ref="AM91">IFERROR(INDEX(E86:E93, SMALL(IF(ISNUMBER(SEARCH("JV2",F86:F93)), ROW(F86:F93)-MIN(ROW(F86:F93))+1, ""), ROW() -85 )), "")</f>
        <v/>
      </c>
    </row>
    <row r="92" spans="2:39" s="13" customFormat="1" ht="15" customHeight="1">
      <c r="B92" s="21" t="s">
        <v>315</v>
      </c>
      <c r="C92" s="1"/>
      <c r="D92" s="22" t="s">
        <v>886</v>
      </c>
      <c r="E92" s="1" t="s">
        <v>887</v>
      </c>
      <c r="F92" s="23" t="s">
        <v>14</v>
      </c>
      <c r="G92" s="24"/>
      <c r="H92" s="25">
        <v>2533</v>
      </c>
      <c r="I92" s="24"/>
      <c r="J92" s="25" t="b">
        <v>0</v>
      </c>
      <c r="K92" s="19"/>
      <c r="L92" s="26"/>
      <c r="M92" s="27"/>
      <c r="AB92" s="13" t="str">
        <f t="array" ref="AB92">IFERROR(INDEX(B86:B93, SMALL(IF("V"=F86:F93, ROW(F86:F93)-MIN(ROW(F86:F93))+1, ""), ROW() -85 )), "")</f>
        <v>Michigan-Dearborn</v>
      </c>
      <c r="AC92" s="13">
        <f t="array" ref="AC92">IFERROR(INDEX(C86:C93, SMALL(IF("V"=F86:F93, ROW(F86:F93)-MIN(ROW(F86:F93))+1, ""), ROW() -85 )), "")</f>
        <v>0</v>
      </c>
      <c r="AD92" s="13" t="str">
        <f t="array" ref="AD92">IFERROR(INDEX(D86:D93, SMALL(IF("V"=F86:F93, ROW(F86:F93)-MIN(ROW(F86:F93))+1, ""), ROW() -85 )), "")</f>
        <v>17-97822</v>
      </c>
      <c r="AE92" s="13" t="str">
        <f t="array" ref="AE92">IFERROR(INDEX(E86:E93, SMALL(IF("V"=F86:F93, ROW(F86:F93)-MIN(ROW(F86:F93))+1, ""), ROW() -85 )), "")</f>
        <v>Madison Shelton</v>
      </c>
      <c r="AF92" s="13" t="str">
        <f t="array" ref="AF92">IFERROR(INDEX(B86:B93, SMALL(IF(ISNUMBER(SEARCH("JV1",F86:F93)), ROW(F86:F93)-MIN(ROW(F86:F93))+1, ""), ROW() -85 )), "")</f>
        <v/>
      </c>
      <c r="AG92" s="13" t="str">
        <f t="array" ref="AG92">IFERROR(INDEX(C86:C93, SMALL(IF(ISNUMBER(SEARCH("JV1",F86:F93)), ROW(F86:F93)-MIN(ROW(F86:F93))+1, ""), ROW() -85 )), "")</f>
        <v/>
      </c>
      <c r="AH92" s="13" t="str">
        <f t="array" ref="AH92">IFERROR(INDEX(D86:D93, SMALL(IF(ISNUMBER(SEARCH("JV1",F86:F93)), ROW(F86:F93)-MIN(ROW(F86:F93))+1, ""), ROW() -85 )), "")</f>
        <v/>
      </c>
      <c r="AI92" s="13" t="str">
        <f t="array" ref="AI92">IFERROR(INDEX(E86:E93, SMALL(IF(ISNUMBER(SEARCH("JV1",F86:F93)), ROW(F86:F93)-MIN(ROW(F86:F93))+1, ""), ROW() -85 )), "")</f>
        <v/>
      </c>
      <c r="AJ92" s="13" t="str">
        <f t="array" ref="AJ92">IFERROR(INDEX(B86:B93, SMALL(IF(ISNUMBER(SEARCH("JV2",F86:F93)), ROW(F86:F93)-MIN(ROW(F86:F93))+1, ""), ROW() -85 )), "")</f>
        <v/>
      </c>
      <c r="AK92" s="13" t="str">
        <f t="array" ref="AK92">IFERROR(INDEX(C86:C93, SMALL(IF(ISNUMBER(SEARCH("JV2",F86:F93)), ROW(F86:F93)-MIN(ROW(F86:F93))+1, ""), ROW() -85 )), "")</f>
        <v/>
      </c>
      <c r="AL92" s="13" t="str">
        <f t="array" ref="AL92">IFERROR(INDEX(D86:D93, SMALL(IF(ISNUMBER(SEARCH("JV2",F86:F93)), ROW(F86:F93)-MIN(ROW(F86:F93))+1, ""), ROW() -85 )), "")</f>
        <v/>
      </c>
      <c r="AM92" s="13" t="str">
        <f t="array" ref="AM92">IFERROR(INDEX(E86:E93, SMALL(IF(ISNUMBER(SEARCH("JV2",F86:F93)), ROW(F86:F93)-MIN(ROW(F86:F93))+1, ""), ROW() -85 )), "")</f>
        <v/>
      </c>
    </row>
    <row r="93" spans="2:39" s="13" customFormat="1" ht="15" customHeight="1">
      <c r="B93" s="21" t="s">
        <v>315</v>
      </c>
      <c r="C93" s="1"/>
      <c r="D93" s="22" t="s">
        <v>888</v>
      </c>
      <c r="E93" s="1" t="s">
        <v>889</v>
      </c>
      <c r="F93" s="23" t="s">
        <v>14</v>
      </c>
      <c r="G93" s="24"/>
      <c r="H93" s="25">
        <v>2533</v>
      </c>
      <c r="I93" s="24"/>
      <c r="J93" s="25" t="b">
        <v>0</v>
      </c>
      <c r="K93" s="19"/>
      <c r="L93" s="26"/>
      <c r="M93" s="27"/>
      <c r="AB93" s="13" t="str">
        <f t="array" ref="AB93">IFERROR(INDEX(B86:B93, SMALL(IF("V"=F86:F93, ROW(F86:F93)-MIN(ROW(F86:F93))+1, ""), ROW() -85 )), "")</f>
        <v>Michigan-Dearborn</v>
      </c>
      <c r="AC93" s="13">
        <f t="array" ref="AC93">IFERROR(INDEX(C86:C93, SMALL(IF("V"=F86:F93, ROW(F86:F93)-MIN(ROW(F86:F93))+1, ""), ROW() -85 )), "")</f>
        <v>0</v>
      </c>
      <c r="AD93" s="13" t="str">
        <f t="array" ref="AD93">IFERROR(INDEX(D86:D93, SMALL(IF("V"=F86:F93, ROW(F86:F93)-MIN(ROW(F86:F93))+1, ""), ROW() -85 )), "")</f>
        <v>18-17518</v>
      </c>
      <c r="AE93" s="13" t="str">
        <f t="array" ref="AE93">IFERROR(INDEX(E86:E93, SMALL(IF("V"=F86:F93, ROW(F86:F93)-MIN(ROW(F86:F93))+1, ""), ROW() -85 )), "")</f>
        <v>Olivia Duron</v>
      </c>
      <c r="AF93" s="13" t="str">
        <f t="array" ref="AF93">IFERROR(INDEX(B86:B93, SMALL(IF(ISNUMBER(SEARCH("JV1",F86:F93)), ROW(F86:F93)-MIN(ROW(F86:F93))+1, ""), ROW() -85 )), "")</f>
        <v/>
      </c>
      <c r="AG93" s="13" t="str">
        <f t="array" ref="AG93">IFERROR(INDEX(C86:C93, SMALL(IF(ISNUMBER(SEARCH("JV1",F86:F93)), ROW(F86:F93)-MIN(ROW(F86:F93))+1, ""), ROW() -85 )), "")</f>
        <v/>
      </c>
      <c r="AH93" s="13" t="str">
        <f t="array" ref="AH93">IFERROR(INDEX(D86:D93, SMALL(IF(ISNUMBER(SEARCH("JV1",F86:F93)), ROW(F86:F93)-MIN(ROW(F86:F93))+1, ""), ROW() -85 )), "")</f>
        <v/>
      </c>
      <c r="AI93" s="13" t="str">
        <f t="array" ref="AI93">IFERROR(INDEX(E86:E93, SMALL(IF(ISNUMBER(SEARCH("JV1",F86:F93)), ROW(F86:F93)-MIN(ROW(F86:F93))+1, ""), ROW() -85 )), "")</f>
        <v/>
      </c>
      <c r="AJ93" s="13" t="str">
        <f t="array" ref="AJ93">IFERROR(INDEX(B86:B93, SMALL(IF(ISNUMBER(SEARCH("JV2",F86:F93)), ROW(F86:F93)-MIN(ROW(F86:F93))+1, ""), ROW() -85 )), "")</f>
        <v/>
      </c>
      <c r="AK93" s="13" t="str">
        <f t="array" ref="AK93">IFERROR(INDEX(C86:C93, SMALL(IF(ISNUMBER(SEARCH("JV2",F86:F93)), ROW(F86:F93)-MIN(ROW(F86:F93))+1, ""), ROW() -85 )), "")</f>
        <v/>
      </c>
      <c r="AL93" s="13" t="str">
        <f t="array" ref="AL93">IFERROR(INDEX(D86:D93, SMALL(IF(ISNUMBER(SEARCH("JV2",F86:F93)), ROW(F86:F93)-MIN(ROW(F86:F93))+1, ""), ROW() -85 )), "")</f>
        <v/>
      </c>
      <c r="AM93" s="13" t="str">
        <f t="array" ref="AM93">IFERROR(INDEX(E86:E93, SMALL(IF(ISNUMBER(SEARCH("JV2",F86:F93)), ROW(F86:F93)-MIN(ROW(F86:F93))+1, ""), ROW() -85 )), "")</f>
        <v/>
      </c>
    </row>
    <row r="94" spans="2:39" s="13" customFormat="1" ht="15" customHeight="1">
      <c r="B94" s="21" t="s">
        <v>334</v>
      </c>
      <c r="C94" s="1"/>
      <c r="D94" s="22" t="s">
        <v>890</v>
      </c>
      <c r="E94" s="1" t="s">
        <v>891</v>
      </c>
      <c r="F94" s="23" t="s">
        <v>14</v>
      </c>
      <c r="G94" s="24"/>
      <c r="H94" s="25">
        <v>4500</v>
      </c>
      <c r="I94" s="24"/>
      <c r="J94" s="25" t="b">
        <v>0</v>
      </c>
      <c r="K94" s="19"/>
      <c r="L94" s="26"/>
      <c r="M94" s="27"/>
      <c r="AB94" s="13" t="str">
        <f t="array" ref="AB94">IFERROR(INDEX(B94:B104, SMALL(IF("V"=F94:F104, ROW(F94:F104)-MIN(ROW(F94:F104))+1, ""), ROW() -93 )), "")</f>
        <v>Midway University</v>
      </c>
      <c r="AC94" s="13">
        <f t="array" ref="AC94">IFERROR(INDEX(C94:C104, SMALL(IF("V"=F94:F104, ROW(F94:F104)-MIN(ROW(F94:F104))+1, ""), ROW() -93 )), "")</f>
        <v>0</v>
      </c>
      <c r="AD94" s="13" t="str">
        <f t="array" ref="AD94">IFERROR(INDEX(D94:D104, SMALL(IF("V"=F94:F104, ROW(F94:F104)-MIN(ROW(F94:F104))+1, ""), ROW() -93 )), "")</f>
        <v>8596-26825</v>
      </c>
      <c r="AE94" s="13" t="str">
        <f t="array" ref="AE94">IFERROR(INDEX(E94:E104, SMALL(IF("V"=F94:F104, ROW(F94:F104)-MIN(ROW(F94:F104))+1, ""), ROW() -93 )), "")</f>
        <v>Afton Lords</v>
      </c>
      <c r="AF94" s="13" t="str">
        <f t="array" ref="AF94">IFERROR(INDEX(B94:B104, SMALL(IF(ISNUMBER(SEARCH("JV1",F94:F104)), ROW(F94:F104)-MIN(ROW(F94:F104))+1, ""), ROW() -93 )), "")</f>
        <v/>
      </c>
      <c r="AG94" s="13" t="str">
        <f t="array" ref="AG94">IFERROR(INDEX(C94:C104, SMALL(IF(ISNUMBER(SEARCH("JV1",F94:F104)), ROW(F94:F104)-MIN(ROW(F94:F104))+1, ""), ROW() -93 )), "")</f>
        <v/>
      </c>
      <c r="AH94" s="13" t="str">
        <f t="array" ref="AH94">IFERROR(INDEX(D94:D104, SMALL(IF(ISNUMBER(SEARCH("JV1",F94:F104)), ROW(F94:F104)-MIN(ROW(F94:F104))+1, ""), ROW() -93 )), "")</f>
        <v/>
      </c>
      <c r="AI94" s="13" t="str">
        <f t="array" ref="AI94">IFERROR(INDEX(E94:E104, SMALL(IF(ISNUMBER(SEARCH("JV1",F94:F104)), ROW(F94:F104)-MIN(ROW(F94:F104))+1, ""), ROW() -93 )), "")</f>
        <v/>
      </c>
      <c r="AJ94" s="13" t="str">
        <f t="array" ref="AJ94">IFERROR(INDEX(B94:B104, SMALL(IF(ISNUMBER(SEARCH("JV2",F94:F104)), ROW(F94:F104)-MIN(ROW(F94:F104))+1, ""), ROW() -93 )), "")</f>
        <v/>
      </c>
      <c r="AK94" s="13" t="str">
        <f t="array" ref="AK94">IFERROR(INDEX(C94:C104, SMALL(IF(ISNUMBER(SEARCH("JV2",F94:F104)), ROW(F94:F104)-MIN(ROW(F94:F104))+1, ""), ROW() -93 )), "")</f>
        <v/>
      </c>
      <c r="AL94" s="13" t="str">
        <f t="array" ref="AL94">IFERROR(INDEX(D94:D104, SMALL(IF(ISNUMBER(SEARCH("JV2",F94:F104)), ROW(F94:F104)-MIN(ROW(F94:F104))+1, ""), ROW() -93 )), "")</f>
        <v/>
      </c>
      <c r="AM94" s="13" t="str">
        <f t="array" ref="AM94">IFERROR(INDEX(E94:E104, SMALL(IF(ISNUMBER(SEARCH("JV2",F94:F104)), ROW(F94:F104)-MIN(ROW(F94:F104))+1, ""), ROW() -93 )), "")</f>
        <v/>
      </c>
    </row>
    <row r="95" spans="2:39" s="13" customFormat="1" ht="15" customHeight="1">
      <c r="B95" s="21" t="s">
        <v>334</v>
      </c>
      <c r="C95" s="1"/>
      <c r="D95" s="22" t="s">
        <v>892</v>
      </c>
      <c r="E95" s="1" t="s">
        <v>893</v>
      </c>
      <c r="F95" s="23" t="s">
        <v>14</v>
      </c>
      <c r="G95" s="24"/>
      <c r="H95" s="25">
        <v>4500</v>
      </c>
      <c r="I95" s="24"/>
      <c r="J95" s="25" t="b">
        <v>0</v>
      </c>
      <c r="K95" s="19"/>
      <c r="L95" s="26"/>
      <c r="M95" s="27"/>
      <c r="AB95" s="13" t="str">
        <f t="array" ref="AB95">IFERROR(INDEX(B94:B104, SMALL(IF("V"=F94:F104, ROW(F94:F104)-MIN(ROW(F94:F104))+1, ""), ROW() -93 )), "")</f>
        <v>Midway University</v>
      </c>
      <c r="AC95" s="13">
        <f t="array" ref="AC95">IFERROR(INDEX(C94:C104, SMALL(IF("V"=F94:F104, ROW(F94:F104)-MIN(ROW(F94:F104))+1, ""), ROW() -93 )), "")</f>
        <v>0</v>
      </c>
      <c r="AD95" s="13" t="str">
        <f t="array" ref="AD95">IFERROR(INDEX(D94:D104, SMALL(IF("V"=F94:F104, ROW(F94:F104)-MIN(ROW(F94:F104))+1, ""), ROW() -93 )), "")</f>
        <v>11-571720</v>
      </c>
      <c r="AE95" s="13" t="str">
        <f t="array" ref="AE95">IFERROR(INDEX(E94:E104, SMALL(IF("V"=F94:F104, ROW(F94:F104)-MIN(ROW(F94:F104))+1, ""), ROW() -93 )), "")</f>
        <v>Alexis Stewart</v>
      </c>
      <c r="AF95" s="13" t="str">
        <f t="array" ref="AF95">IFERROR(INDEX(B94:B104, SMALL(IF(ISNUMBER(SEARCH("JV1",F94:F104)), ROW(F94:F104)-MIN(ROW(F94:F104))+1, ""), ROW() -93 )), "")</f>
        <v/>
      </c>
      <c r="AG95" s="13" t="str">
        <f t="array" ref="AG95">IFERROR(INDEX(C94:C104, SMALL(IF(ISNUMBER(SEARCH("JV1",F94:F104)), ROW(F94:F104)-MIN(ROW(F94:F104))+1, ""), ROW() -93 )), "")</f>
        <v/>
      </c>
      <c r="AH95" s="13" t="str">
        <f t="array" ref="AH95">IFERROR(INDEX(D94:D104, SMALL(IF(ISNUMBER(SEARCH("JV1",F94:F104)), ROW(F94:F104)-MIN(ROW(F94:F104))+1, ""), ROW() -93 )), "")</f>
        <v/>
      </c>
      <c r="AI95" s="13" t="str">
        <f t="array" ref="AI95">IFERROR(INDEX(E94:E104, SMALL(IF(ISNUMBER(SEARCH("JV1",F94:F104)), ROW(F94:F104)-MIN(ROW(F94:F104))+1, ""), ROW() -93 )), "")</f>
        <v/>
      </c>
      <c r="AJ95" s="13" t="str">
        <f t="array" ref="AJ95">IFERROR(INDEX(B94:B104, SMALL(IF(ISNUMBER(SEARCH("JV2",F94:F104)), ROW(F94:F104)-MIN(ROW(F94:F104))+1, ""), ROW() -93 )), "")</f>
        <v/>
      </c>
      <c r="AK95" s="13" t="str">
        <f t="array" ref="AK95">IFERROR(INDEX(C94:C104, SMALL(IF(ISNUMBER(SEARCH("JV2",F94:F104)), ROW(F94:F104)-MIN(ROW(F94:F104))+1, ""), ROW() -93 )), "")</f>
        <v/>
      </c>
      <c r="AL95" s="13" t="str">
        <f t="array" ref="AL95">IFERROR(INDEX(D94:D104, SMALL(IF(ISNUMBER(SEARCH("JV2",F94:F104)), ROW(F94:F104)-MIN(ROW(F94:F104))+1, ""), ROW() -93 )), "")</f>
        <v/>
      </c>
      <c r="AM95" s="13" t="str">
        <f t="array" ref="AM95">IFERROR(INDEX(E94:E104, SMALL(IF(ISNUMBER(SEARCH("JV2",F94:F104)), ROW(F94:F104)-MIN(ROW(F94:F104))+1, ""), ROW() -93 )), "")</f>
        <v/>
      </c>
    </row>
    <row r="96" spans="2:39" s="13" customFormat="1" ht="15" customHeight="1">
      <c r="B96" s="21" t="s">
        <v>334</v>
      </c>
      <c r="C96" s="1"/>
      <c r="D96" s="22" t="s">
        <v>894</v>
      </c>
      <c r="E96" s="1" t="s">
        <v>895</v>
      </c>
      <c r="F96" s="23" t="s">
        <v>30</v>
      </c>
      <c r="G96" s="24"/>
      <c r="H96" s="25">
        <v>4500</v>
      </c>
      <c r="I96" s="24"/>
      <c r="J96" s="25" t="b">
        <v>0</v>
      </c>
      <c r="K96" s="19"/>
      <c r="L96" s="26"/>
      <c r="M96" s="27"/>
      <c r="AB96" s="13" t="str">
        <f t="array" ref="AB96">IFERROR(INDEX(B94:B104, SMALL(IF("V"=F94:F104, ROW(F94:F104)-MIN(ROW(F94:F104))+1, ""), ROW() -93 )), "")</f>
        <v>Midway University</v>
      </c>
      <c r="AC96" s="13">
        <f t="array" ref="AC96">IFERROR(INDEX(C94:C104, SMALL(IF("V"=F94:F104, ROW(F94:F104)-MIN(ROW(F94:F104))+1, ""), ROW() -93 )), "")</f>
        <v>0</v>
      </c>
      <c r="AD96" s="13" t="str">
        <f t="array" ref="AD96">IFERROR(INDEX(D94:D104, SMALL(IF("V"=F94:F104, ROW(F94:F104)-MIN(ROW(F94:F104))+1, ""), ROW() -93 )), "")</f>
        <v>8019-40653</v>
      </c>
      <c r="AE96" s="13" t="str">
        <f t="array" ref="AE96">IFERROR(INDEX(E94:E104, SMALL(IF("V"=F94:F104, ROW(F94:F104)-MIN(ROW(F94:F104))+1, ""), ROW() -93 )), "")</f>
        <v>Arianna Peter</v>
      </c>
      <c r="AF96" s="13" t="str">
        <f t="array" ref="AF96">IFERROR(INDEX(B94:B104, SMALL(IF(ISNUMBER(SEARCH("JV1",F94:F104)), ROW(F94:F104)-MIN(ROW(F94:F104))+1, ""), ROW() -93 )), "")</f>
        <v/>
      </c>
      <c r="AG96" s="13" t="str">
        <f t="array" ref="AG96">IFERROR(INDEX(C94:C104, SMALL(IF(ISNUMBER(SEARCH("JV1",F94:F104)), ROW(F94:F104)-MIN(ROW(F94:F104))+1, ""), ROW() -93 )), "")</f>
        <v/>
      </c>
      <c r="AH96" s="13" t="str">
        <f t="array" ref="AH96">IFERROR(INDEX(D94:D104, SMALL(IF(ISNUMBER(SEARCH("JV1",F94:F104)), ROW(F94:F104)-MIN(ROW(F94:F104))+1, ""), ROW() -93 )), "")</f>
        <v/>
      </c>
      <c r="AI96" s="13" t="str">
        <f t="array" ref="AI96">IFERROR(INDEX(E94:E104, SMALL(IF(ISNUMBER(SEARCH("JV1",F94:F104)), ROW(F94:F104)-MIN(ROW(F94:F104))+1, ""), ROW() -93 )), "")</f>
        <v/>
      </c>
      <c r="AJ96" s="13" t="str">
        <f t="array" ref="AJ96">IFERROR(INDEX(B94:B104, SMALL(IF(ISNUMBER(SEARCH("JV2",F94:F104)), ROW(F94:F104)-MIN(ROW(F94:F104))+1, ""), ROW() -93 )), "")</f>
        <v/>
      </c>
      <c r="AK96" s="13" t="str">
        <f t="array" ref="AK96">IFERROR(INDEX(C94:C104, SMALL(IF(ISNUMBER(SEARCH("JV2",F94:F104)), ROW(F94:F104)-MIN(ROW(F94:F104))+1, ""), ROW() -93 )), "")</f>
        <v/>
      </c>
      <c r="AL96" s="13" t="str">
        <f t="array" ref="AL96">IFERROR(INDEX(D94:D104, SMALL(IF(ISNUMBER(SEARCH("JV2",F94:F104)), ROW(F94:F104)-MIN(ROW(F94:F104))+1, ""), ROW() -93 )), "")</f>
        <v/>
      </c>
      <c r="AM96" s="13" t="str">
        <f t="array" ref="AM96">IFERROR(INDEX(E94:E104, SMALL(IF(ISNUMBER(SEARCH("JV2",F94:F104)), ROW(F94:F104)-MIN(ROW(F94:F104))+1, ""), ROW() -93 )), "")</f>
        <v/>
      </c>
    </row>
    <row r="97" spans="2:39" s="13" customFormat="1" ht="15" customHeight="1">
      <c r="B97" s="21" t="s">
        <v>334</v>
      </c>
      <c r="C97" s="1"/>
      <c r="D97" s="22" t="s">
        <v>896</v>
      </c>
      <c r="E97" s="1" t="s">
        <v>897</v>
      </c>
      <c r="F97" s="23" t="s">
        <v>14</v>
      </c>
      <c r="G97" s="24"/>
      <c r="H97" s="25">
        <v>4500</v>
      </c>
      <c r="I97" s="24"/>
      <c r="J97" s="25" t="b">
        <v>0</v>
      </c>
      <c r="K97" s="19"/>
      <c r="L97" s="26"/>
      <c r="M97" s="27"/>
      <c r="AB97" s="13" t="str">
        <f t="array" ref="AB97">IFERROR(INDEX(B94:B104, SMALL(IF("V"=F94:F104, ROW(F94:F104)-MIN(ROW(F94:F104))+1, ""), ROW() -93 )), "")</f>
        <v>Midway University</v>
      </c>
      <c r="AC97" s="13">
        <f t="array" ref="AC97">IFERROR(INDEX(C94:C104, SMALL(IF("V"=F94:F104, ROW(F94:F104)-MIN(ROW(F94:F104))+1, ""), ROW() -93 )), "")</f>
        <v>0</v>
      </c>
      <c r="AD97" s="13" t="str">
        <f t="array" ref="AD97">IFERROR(INDEX(D94:D104, SMALL(IF("V"=F94:F104, ROW(F94:F104)-MIN(ROW(F94:F104))+1, ""), ROW() -93 )), "")</f>
        <v>15-191883</v>
      </c>
      <c r="AE97" s="13" t="str">
        <f t="array" ref="AE97">IFERROR(INDEX(E94:E104, SMALL(IF("V"=F94:F104, ROW(F94:F104)-MIN(ROW(F94:F104))+1, ""), ROW() -93 )), "")</f>
        <v>Ashley Smith</v>
      </c>
      <c r="AF97" s="13" t="str">
        <f t="array" ref="AF97">IFERROR(INDEX(B94:B104, SMALL(IF(ISNUMBER(SEARCH("JV1",F94:F104)), ROW(F94:F104)-MIN(ROW(F94:F104))+1, ""), ROW() -93 )), "")</f>
        <v/>
      </c>
      <c r="AG97" s="13" t="str">
        <f t="array" ref="AG97">IFERROR(INDEX(C94:C104, SMALL(IF(ISNUMBER(SEARCH("JV1",F94:F104)), ROW(F94:F104)-MIN(ROW(F94:F104))+1, ""), ROW() -93 )), "")</f>
        <v/>
      </c>
      <c r="AH97" s="13" t="str">
        <f t="array" ref="AH97">IFERROR(INDEX(D94:D104, SMALL(IF(ISNUMBER(SEARCH("JV1",F94:F104)), ROW(F94:F104)-MIN(ROW(F94:F104))+1, ""), ROW() -93 )), "")</f>
        <v/>
      </c>
      <c r="AI97" s="13" t="str">
        <f t="array" ref="AI97">IFERROR(INDEX(E94:E104, SMALL(IF(ISNUMBER(SEARCH("JV1",F94:F104)), ROW(F94:F104)-MIN(ROW(F94:F104))+1, ""), ROW() -93 )), "")</f>
        <v/>
      </c>
      <c r="AJ97" s="13" t="str">
        <f t="array" ref="AJ97">IFERROR(INDEX(B94:B104, SMALL(IF(ISNUMBER(SEARCH("JV2",F94:F104)), ROW(F94:F104)-MIN(ROW(F94:F104))+1, ""), ROW() -93 )), "")</f>
        <v/>
      </c>
      <c r="AK97" s="13" t="str">
        <f t="array" ref="AK97">IFERROR(INDEX(C94:C104, SMALL(IF(ISNUMBER(SEARCH("JV2",F94:F104)), ROW(F94:F104)-MIN(ROW(F94:F104))+1, ""), ROW() -93 )), "")</f>
        <v/>
      </c>
      <c r="AL97" s="13" t="str">
        <f t="array" ref="AL97">IFERROR(INDEX(D94:D104, SMALL(IF(ISNUMBER(SEARCH("JV2",F94:F104)), ROW(F94:F104)-MIN(ROW(F94:F104))+1, ""), ROW() -93 )), "")</f>
        <v/>
      </c>
      <c r="AM97" s="13" t="str">
        <f t="array" ref="AM97">IFERROR(INDEX(E94:E104, SMALL(IF(ISNUMBER(SEARCH("JV2",F94:F104)), ROW(F94:F104)-MIN(ROW(F94:F104))+1, ""), ROW() -93 )), "")</f>
        <v/>
      </c>
    </row>
    <row r="98" spans="2:39" s="13" customFormat="1" ht="15" customHeight="1">
      <c r="B98" s="21" t="s">
        <v>334</v>
      </c>
      <c r="C98" s="1"/>
      <c r="D98" s="22" t="s">
        <v>898</v>
      </c>
      <c r="E98" s="1" t="s">
        <v>899</v>
      </c>
      <c r="F98" s="23" t="s">
        <v>14</v>
      </c>
      <c r="G98" s="24"/>
      <c r="H98" s="25">
        <v>4500</v>
      </c>
      <c r="I98" s="24"/>
      <c r="J98" s="25" t="b">
        <v>0</v>
      </c>
      <c r="K98" s="19"/>
      <c r="L98" s="26"/>
      <c r="M98" s="27"/>
      <c r="AB98" s="13" t="str">
        <f t="array" ref="AB98">IFERROR(INDEX(B94:B104, SMALL(IF("V"=F94:F104, ROW(F94:F104)-MIN(ROW(F94:F104))+1, ""), ROW() -93 )), "")</f>
        <v>Midway University</v>
      </c>
      <c r="AC98" s="13">
        <f t="array" ref="AC98">IFERROR(INDEX(C94:C104, SMALL(IF("V"=F94:F104, ROW(F94:F104)-MIN(ROW(F94:F104))+1, ""), ROW() -93 )), "")</f>
        <v>0</v>
      </c>
      <c r="AD98" s="13" t="str">
        <f t="array" ref="AD98">IFERROR(INDEX(D94:D104, SMALL(IF("V"=F94:F104, ROW(F94:F104)-MIN(ROW(F94:F104))+1, ""), ROW() -93 )), "")</f>
        <v>11-692354</v>
      </c>
      <c r="AE98" s="13" t="str">
        <f t="array" ref="AE98">IFERROR(INDEX(E94:E104, SMALL(IF("V"=F94:F104, ROW(F94:F104)-MIN(ROW(F94:F104))+1, ""), ROW() -93 )), "")</f>
        <v>Gracie Wyatt</v>
      </c>
      <c r="AF98" s="13" t="str">
        <f t="array" ref="AF98">IFERROR(INDEX(B94:B104, SMALL(IF(ISNUMBER(SEARCH("JV1",F94:F104)), ROW(F94:F104)-MIN(ROW(F94:F104))+1, ""), ROW() -93 )), "")</f>
        <v/>
      </c>
      <c r="AG98" s="13" t="str">
        <f t="array" ref="AG98">IFERROR(INDEX(C94:C104, SMALL(IF(ISNUMBER(SEARCH("JV1",F94:F104)), ROW(F94:F104)-MIN(ROW(F94:F104))+1, ""), ROW() -93 )), "")</f>
        <v/>
      </c>
      <c r="AH98" s="13" t="str">
        <f t="array" ref="AH98">IFERROR(INDEX(D94:D104, SMALL(IF(ISNUMBER(SEARCH("JV1",F94:F104)), ROW(F94:F104)-MIN(ROW(F94:F104))+1, ""), ROW() -93 )), "")</f>
        <v/>
      </c>
      <c r="AI98" s="13" t="str">
        <f t="array" ref="AI98">IFERROR(INDEX(E94:E104, SMALL(IF(ISNUMBER(SEARCH("JV1",F94:F104)), ROW(F94:F104)-MIN(ROW(F94:F104))+1, ""), ROW() -93 )), "")</f>
        <v/>
      </c>
      <c r="AJ98" s="13" t="str">
        <f t="array" ref="AJ98">IFERROR(INDEX(B94:B104, SMALL(IF(ISNUMBER(SEARCH("JV2",F94:F104)), ROW(F94:F104)-MIN(ROW(F94:F104))+1, ""), ROW() -93 )), "")</f>
        <v/>
      </c>
      <c r="AK98" s="13" t="str">
        <f t="array" ref="AK98">IFERROR(INDEX(C94:C104, SMALL(IF(ISNUMBER(SEARCH("JV2",F94:F104)), ROW(F94:F104)-MIN(ROW(F94:F104))+1, ""), ROW() -93 )), "")</f>
        <v/>
      </c>
      <c r="AL98" s="13" t="str">
        <f t="array" ref="AL98">IFERROR(INDEX(D94:D104, SMALL(IF(ISNUMBER(SEARCH("JV2",F94:F104)), ROW(F94:F104)-MIN(ROW(F94:F104))+1, ""), ROW() -93 )), "")</f>
        <v/>
      </c>
      <c r="AM98" s="13" t="str">
        <f t="array" ref="AM98">IFERROR(INDEX(E94:E104, SMALL(IF(ISNUMBER(SEARCH("JV2",F94:F104)), ROW(F94:F104)-MIN(ROW(F94:F104))+1, ""), ROW() -93 )), "")</f>
        <v/>
      </c>
    </row>
    <row r="99" spans="2:39" s="13" customFormat="1" ht="15" customHeight="1">
      <c r="B99" s="21" t="s">
        <v>334</v>
      </c>
      <c r="C99" s="1"/>
      <c r="D99" s="22" t="s">
        <v>900</v>
      </c>
      <c r="E99" s="1" t="s">
        <v>901</v>
      </c>
      <c r="F99" s="23" t="s">
        <v>30</v>
      </c>
      <c r="G99" s="24"/>
      <c r="H99" s="25">
        <v>4500</v>
      </c>
      <c r="I99" s="24"/>
      <c r="J99" s="25" t="b">
        <v>0</v>
      </c>
      <c r="K99" s="19"/>
      <c r="L99" s="26"/>
      <c r="M99" s="27"/>
      <c r="AB99" s="13" t="str">
        <f t="array" ref="AB99">IFERROR(INDEX(B94:B104, SMALL(IF("V"=F94:F104, ROW(F94:F104)-MIN(ROW(F94:F104))+1, ""), ROW() -93 )), "")</f>
        <v>Midway University</v>
      </c>
      <c r="AC99" s="13">
        <f t="array" ref="AC99">IFERROR(INDEX(C94:C104, SMALL(IF("V"=F94:F104, ROW(F94:F104)-MIN(ROW(F94:F104))+1, ""), ROW() -93 )), "")</f>
        <v>0</v>
      </c>
      <c r="AD99" s="13" t="str">
        <f t="array" ref="AD99">IFERROR(INDEX(D94:D104, SMALL(IF("V"=F94:F104, ROW(F94:F104)-MIN(ROW(F94:F104))+1, ""), ROW() -93 )), "")</f>
        <v>18-81743</v>
      </c>
      <c r="AE99" s="13" t="str">
        <f t="array" ref="AE99">IFERROR(INDEX(E94:E104, SMALL(IF("V"=F94:F104, ROW(F94:F104)-MIN(ROW(F94:F104))+1, ""), ROW() -93 )), "")</f>
        <v>Madison Roberts</v>
      </c>
      <c r="AF99" s="13" t="str">
        <f t="array" ref="AF99">IFERROR(INDEX(B94:B104, SMALL(IF(ISNUMBER(SEARCH("JV1",F94:F104)), ROW(F94:F104)-MIN(ROW(F94:F104))+1, ""), ROW() -93 )), "")</f>
        <v/>
      </c>
      <c r="AG99" s="13" t="str">
        <f t="array" ref="AG99">IFERROR(INDEX(C94:C104, SMALL(IF(ISNUMBER(SEARCH("JV1",F94:F104)), ROW(F94:F104)-MIN(ROW(F94:F104))+1, ""), ROW() -93 )), "")</f>
        <v/>
      </c>
      <c r="AH99" s="13" t="str">
        <f t="array" ref="AH99">IFERROR(INDEX(D94:D104, SMALL(IF(ISNUMBER(SEARCH("JV1",F94:F104)), ROW(F94:F104)-MIN(ROW(F94:F104))+1, ""), ROW() -93 )), "")</f>
        <v/>
      </c>
      <c r="AI99" s="13" t="str">
        <f t="array" ref="AI99">IFERROR(INDEX(E94:E104, SMALL(IF(ISNUMBER(SEARCH("JV1",F94:F104)), ROW(F94:F104)-MIN(ROW(F94:F104))+1, ""), ROW() -93 )), "")</f>
        <v/>
      </c>
      <c r="AJ99" s="13" t="str">
        <f t="array" ref="AJ99">IFERROR(INDEX(B94:B104, SMALL(IF(ISNUMBER(SEARCH("JV2",F94:F104)), ROW(F94:F104)-MIN(ROW(F94:F104))+1, ""), ROW() -93 )), "")</f>
        <v/>
      </c>
      <c r="AK99" s="13" t="str">
        <f t="array" ref="AK99">IFERROR(INDEX(C94:C104, SMALL(IF(ISNUMBER(SEARCH("JV2",F94:F104)), ROW(F94:F104)-MIN(ROW(F94:F104))+1, ""), ROW() -93 )), "")</f>
        <v/>
      </c>
      <c r="AL99" s="13" t="str">
        <f t="array" ref="AL99">IFERROR(INDEX(D94:D104, SMALL(IF(ISNUMBER(SEARCH("JV2",F94:F104)), ROW(F94:F104)-MIN(ROW(F94:F104))+1, ""), ROW() -93 )), "")</f>
        <v/>
      </c>
      <c r="AM99" s="13" t="str">
        <f t="array" ref="AM99">IFERROR(INDEX(E94:E104, SMALL(IF(ISNUMBER(SEARCH("JV2",F94:F104)), ROW(F94:F104)-MIN(ROW(F94:F104))+1, ""), ROW() -93 )), "")</f>
        <v/>
      </c>
    </row>
    <row r="100" spans="2:39" s="13" customFormat="1" ht="15" customHeight="1">
      <c r="B100" s="21" t="s">
        <v>334</v>
      </c>
      <c r="C100" s="1"/>
      <c r="D100" s="22" t="s">
        <v>902</v>
      </c>
      <c r="E100" s="1" t="s">
        <v>903</v>
      </c>
      <c r="F100" s="23" t="s">
        <v>14</v>
      </c>
      <c r="G100" s="24"/>
      <c r="H100" s="25">
        <v>4500</v>
      </c>
      <c r="I100" s="24"/>
      <c r="J100" s="25" t="b">
        <v>0</v>
      </c>
      <c r="K100" s="19"/>
      <c r="L100" s="26"/>
      <c r="M100" s="27"/>
      <c r="AB100" s="13" t="str">
        <f t="array" ref="AB100">IFERROR(INDEX(B94:B104, SMALL(IF("V"=F94:F104, ROW(F94:F104)-MIN(ROW(F94:F104))+1, ""), ROW() -93 )), "")</f>
        <v>Midway University</v>
      </c>
      <c r="AC100" s="13">
        <f t="array" ref="AC100">IFERROR(INDEX(C94:C104, SMALL(IF("V"=F94:F104, ROW(F94:F104)-MIN(ROW(F94:F104))+1, ""), ROW() -93 )), "")</f>
        <v>0</v>
      </c>
      <c r="AD100" s="13" t="str">
        <f t="array" ref="AD100">IFERROR(INDEX(D94:D104, SMALL(IF("V"=F94:F104, ROW(F94:F104)-MIN(ROW(F94:F104))+1, ""), ROW() -93 )), "")</f>
        <v>7914-48034</v>
      </c>
      <c r="AE100" s="13" t="str">
        <f t="array" ref="AE100">IFERROR(INDEX(E94:E104, SMALL(IF("V"=F94:F104, ROW(F94:F104)-MIN(ROW(F94:F104))+1, ""), ROW() -93 )), "")</f>
        <v>Taylor Petrey</v>
      </c>
      <c r="AF100" s="13" t="str">
        <f t="array" ref="AF100">IFERROR(INDEX(B94:B104, SMALL(IF(ISNUMBER(SEARCH("JV1",F94:F104)), ROW(F94:F104)-MIN(ROW(F94:F104))+1, ""), ROW() -93 )), "")</f>
        <v/>
      </c>
      <c r="AG100" s="13" t="str">
        <f t="array" ref="AG100">IFERROR(INDEX(C94:C104, SMALL(IF(ISNUMBER(SEARCH("JV1",F94:F104)), ROW(F94:F104)-MIN(ROW(F94:F104))+1, ""), ROW() -93 )), "")</f>
        <v/>
      </c>
      <c r="AH100" s="13" t="str">
        <f t="array" ref="AH100">IFERROR(INDEX(D94:D104, SMALL(IF(ISNUMBER(SEARCH("JV1",F94:F104)), ROW(F94:F104)-MIN(ROW(F94:F104))+1, ""), ROW() -93 )), "")</f>
        <v/>
      </c>
      <c r="AI100" s="13" t="str">
        <f t="array" ref="AI100">IFERROR(INDEX(E94:E104, SMALL(IF(ISNUMBER(SEARCH("JV1",F94:F104)), ROW(F94:F104)-MIN(ROW(F94:F104))+1, ""), ROW() -93 )), "")</f>
        <v/>
      </c>
      <c r="AJ100" s="13" t="str">
        <f t="array" ref="AJ100">IFERROR(INDEX(B94:B104, SMALL(IF(ISNUMBER(SEARCH("JV2",F94:F104)), ROW(F94:F104)-MIN(ROW(F94:F104))+1, ""), ROW() -93 )), "")</f>
        <v/>
      </c>
      <c r="AK100" s="13" t="str">
        <f t="array" ref="AK100">IFERROR(INDEX(C94:C104, SMALL(IF(ISNUMBER(SEARCH("JV2",F94:F104)), ROW(F94:F104)-MIN(ROW(F94:F104))+1, ""), ROW() -93 )), "")</f>
        <v/>
      </c>
      <c r="AL100" s="13" t="str">
        <f t="array" ref="AL100">IFERROR(INDEX(D94:D104, SMALL(IF(ISNUMBER(SEARCH("JV2",F94:F104)), ROW(F94:F104)-MIN(ROW(F94:F104))+1, ""), ROW() -93 )), "")</f>
        <v/>
      </c>
      <c r="AM100" s="13" t="str">
        <f t="array" ref="AM100">IFERROR(INDEX(E94:E104, SMALL(IF(ISNUMBER(SEARCH("JV2",F94:F104)), ROW(F94:F104)-MIN(ROW(F94:F104))+1, ""), ROW() -93 )), "")</f>
        <v/>
      </c>
    </row>
    <row r="101" spans="2:39" s="13" customFormat="1" ht="15" customHeight="1">
      <c r="B101" s="21" t="s">
        <v>334</v>
      </c>
      <c r="C101" s="1"/>
      <c r="D101" s="22" t="s">
        <v>904</v>
      </c>
      <c r="E101" s="1" t="s">
        <v>905</v>
      </c>
      <c r="F101" s="23" t="s">
        <v>30</v>
      </c>
      <c r="G101" s="24"/>
      <c r="H101" s="25">
        <v>4500</v>
      </c>
      <c r="I101" s="24"/>
      <c r="J101" s="25" t="b">
        <v>0</v>
      </c>
      <c r="K101" s="19"/>
      <c r="L101" s="26"/>
      <c r="M101" s="27"/>
      <c r="AB101" s="13" t="str">
        <f t="array" ref="AB101">IFERROR(INDEX(B94:B104, SMALL(IF("V"=F94:F104, ROW(F94:F104)-MIN(ROW(F94:F104))+1, ""), ROW() -93 )), "")</f>
        <v/>
      </c>
      <c r="AC101" s="13" t="str">
        <f t="array" ref="AC101">IFERROR(INDEX(C94:C104, SMALL(IF("V"=F94:F104, ROW(F94:F104)-MIN(ROW(F94:F104))+1, ""), ROW() -93 )), "")</f>
        <v/>
      </c>
      <c r="AD101" s="13" t="str">
        <f t="array" ref="AD101">IFERROR(INDEX(D94:D104, SMALL(IF("V"=F94:F104, ROW(F94:F104)-MIN(ROW(F94:F104))+1, ""), ROW() -93 )), "")</f>
        <v/>
      </c>
      <c r="AE101" s="13" t="str">
        <f t="array" ref="AE101">IFERROR(INDEX(E94:E104, SMALL(IF("V"=F94:F104, ROW(F94:F104)-MIN(ROW(F94:F104))+1, ""), ROW() -93 )), "")</f>
        <v/>
      </c>
      <c r="AF101" s="13" t="str">
        <f t="array" ref="AF101">IFERROR(INDEX(B94:B104, SMALL(IF(ISNUMBER(SEARCH("JV1",F94:F104)), ROW(F94:F104)-MIN(ROW(F94:F104))+1, ""), ROW() -93 )), "")</f>
        <v/>
      </c>
      <c r="AG101" s="13" t="str">
        <f t="array" ref="AG101">IFERROR(INDEX(C94:C104, SMALL(IF(ISNUMBER(SEARCH("JV1",F94:F104)), ROW(F94:F104)-MIN(ROW(F94:F104))+1, ""), ROW() -93 )), "")</f>
        <v/>
      </c>
      <c r="AH101" s="13" t="str">
        <f t="array" ref="AH101">IFERROR(INDEX(D94:D104, SMALL(IF(ISNUMBER(SEARCH("JV1",F94:F104)), ROW(F94:F104)-MIN(ROW(F94:F104))+1, ""), ROW() -93 )), "")</f>
        <v/>
      </c>
      <c r="AI101" s="13" t="str">
        <f t="array" ref="AI101">IFERROR(INDEX(E94:E104, SMALL(IF(ISNUMBER(SEARCH("JV1",F94:F104)), ROW(F94:F104)-MIN(ROW(F94:F104))+1, ""), ROW() -93 )), "")</f>
        <v/>
      </c>
      <c r="AJ101" s="13" t="str">
        <f t="array" ref="AJ101">IFERROR(INDEX(B94:B104, SMALL(IF(ISNUMBER(SEARCH("JV2",F94:F104)), ROW(F94:F104)-MIN(ROW(F94:F104))+1, ""), ROW() -93 )), "")</f>
        <v/>
      </c>
      <c r="AK101" s="13" t="str">
        <f t="array" ref="AK101">IFERROR(INDEX(C94:C104, SMALL(IF(ISNUMBER(SEARCH("JV2",F94:F104)), ROW(F94:F104)-MIN(ROW(F94:F104))+1, ""), ROW() -93 )), "")</f>
        <v/>
      </c>
      <c r="AL101" s="13" t="str">
        <f t="array" ref="AL101">IFERROR(INDEX(D94:D104, SMALL(IF(ISNUMBER(SEARCH("JV2",F94:F104)), ROW(F94:F104)-MIN(ROW(F94:F104))+1, ""), ROW() -93 )), "")</f>
        <v/>
      </c>
      <c r="AM101" s="13" t="str">
        <f t="array" ref="AM101">IFERROR(INDEX(E94:E104, SMALL(IF(ISNUMBER(SEARCH("JV2",F94:F104)), ROW(F94:F104)-MIN(ROW(F94:F104))+1, ""), ROW() -93 )), "")</f>
        <v/>
      </c>
    </row>
    <row r="102" spans="2:39" s="13" customFormat="1" ht="15" customHeight="1">
      <c r="B102" s="21" t="s">
        <v>334</v>
      </c>
      <c r="C102" s="1"/>
      <c r="D102" s="22" t="s">
        <v>906</v>
      </c>
      <c r="E102" s="1" t="s">
        <v>907</v>
      </c>
      <c r="F102" s="23" t="s">
        <v>14</v>
      </c>
      <c r="G102" s="24"/>
      <c r="H102" s="25">
        <v>4500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334</v>
      </c>
      <c r="C103" s="1"/>
      <c r="D103" s="22" t="s">
        <v>908</v>
      </c>
      <c r="E103" s="1" t="s">
        <v>909</v>
      </c>
      <c r="F103" s="23" t="s">
        <v>30</v>
      </c>
      <c r="G103" s="24"/>
      <c r="H103" s="25">
        <v>4500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334</v>
      </c>
      <c r="C104" s="1"/>
      <c r="D104" s="22" t="s">
        <v>910</v>
      </c>
      <c r="E104" s="1" t="s">
        <v>911</v>
      </c>
      <c r="F104" s="23" t="s">
        <v>14</v>
      </c>
      <c r="G104" s="24"/>
      <c r="H104" s="25">
        <v>4500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382</v>
      </c>
      <c r="C105" s="1"/>
      <c r="D105" s="22" t="s">
        <v>912</v>
      </c>
      <c r="E105" s="1" t="s">
        <v>913</v>
      </c>
      <c r="F105" s="23" t="s">
        <v>18</v>
      </c>
      <c r="G105" s="24"/>
      <c r="H105" s="25">
        <v>2492</v>
      </c>
      <c r="I105" s="24"/>
      <c r="J105" s="25" t="b">
        <v>0</v>
      </c>
      <c r="K105" s="19"/>
      <c r="L105" s="26"/>
      <c r="M105" s="27"/>
      <c r="AB105" s="13" t="str">
        <f t="array" ref="AB105">IFERROR(INDEX(B105:B127, SMALL(IF("V"=F105:F127, ROW(F105:F127)-MIN(ROW(F105:F127))+1, ""), ROW() -104 )), "")</f>
        <v>Pikeville ,University Of</v>
      </c>
      <c r="AC105" s="13">
        <f t="array" ref="AC105">IFERROR(INDEX(C105:C127, SMALL(IF("V"=F105:F127, ROW(F105:F127)-MIN(ROW(F105:F127))+1, ""), ROW() -104 )), "")</f>
        <v>0</v>
      </c>
      <c r="AD105" s="13" t="str">
        <f t="array" ref="AD105">IFERROR(INDEX(D105:D127, SMALL(IF("V"=F105:F127, ROW(F105:F127)-MIN(ROW(F105:F127))+1, ""), ROW() -104 )), "")</f>
        <v>11-78450</v>
      </c>
      <c r="AE105" s="13" t="str">
        <f t="array" ref="AE105">IFERROR(INDEX(E105:E127, SMALL(IF("V"=F105:F127, ROW(F105:F127)-MIN(ROW(F105:F127))+1, ""), ROW() -104 )), "")</f>
        <v>Carrington Russell</v>
      </c>
      <c r="AF105" s="13" t="str">
        <f t="array" ref="AF105">IFERROR(INDEX(B105:B127, SMALL(IF(ISNUMBER(SEARCH("JV1",F105:F127)), ROW(F105:F127)-MIN(ROW(F105:F127))+1, ""), ROW() -104 )), "")</f>
        <v>Pikeville ,University Of</v>
      </c>
      <c r="AG105" s="13">
        <f t="array" ref="AG105">IFERROR(INDEX(C105:C127, SMALL(IF(ISNUMBER(SEARCH("JV1",F105:F127)), ROW(F105:F127)-MIN(ROW(F105:F127))+1, ""), ROW() -104 )), "")</f>
        <v>0</v>
      </c>
      <c r="AH105" s="13" t="str">
        <f t="array" ref="AH105">IFERROR(INDEX(D105:D127, SMALL(IF(ISNUMBER(SEARCH("JV1",F105:F127)), ROW(F105:F127)-MIN(ROW(F105:F127))+1, ""), ROW() -104 )), "")</f>
        <v>11-617216</v>
      </c>
      <c r="AI105" s="13" t="str">
        <f t="array" ref="AI105">IFERROR(INDEX(E105:E127, SMALL(IF(ISNUMBER(SEARCH("JV1",F105:F127)), ROW(F105:F127)-MIN(ROW(F105:F127))+1, ""), ROW() -104 )), "")</f>
        <v>Erika Sisk</v>
      </c>
      <c r="AJ105" s="13" t="str">
        <f t="array" ref="AJ105">IFERROR(INDEX(B105:B127, SMALL(IF(ISNUMBER(SEARCH("JV2",F105:F127)), ROW(F105:F127)-MIN(ROW(F105:F127))+1, ""), ROW() -104 )), "")</f>
        <v>Pikeville ,University Of</v>
      </c>
      <c r="AK105" s="13">
        <f t="array" ref="AK105">IFERROR(INDEX(C105:C127, SMALL(IF(ISNUMBER(SEARCH("JV2",F105:F127)), ROW(F105:F127)-MIN(ROW(F105:F127))+1, ""), ROW() -104 )), "")</f>
        <v>0</v>
      </c>
      <c r="AL105" s="13" t="str">
        <f t="array" ref="AL105">IFERROR(INDEX(D105:D127, SMALL(IF(ISNUMBER(SEARCH("JV2",F105:F127)), ROW(F105:F127)-MIN(ROW(F105:F127))+1, ""), ROW() -104 )), "")</f>
        <v>21-5188</v>
      </c>
      <c r="AM105" s="13" t="str">
        <f t="array" ref="AM105">IFERROR(INDEX(E105:E127, SMALL(IF(ISNUMBER(SEARCH("JV2",F105:F127)), ROW(F105:F127)-MIN(ROW(F105:F127))+1, ""), ROW() -104 )), "")</f>
        <v>Alexis Girard</v>
      </c>
    </row>
    <row r="106" spans="2:39" s="13" customFormat="1" ht="15" customHeight="1">
      <c r="B106" s="21" t="s">
        <v>382</v>
      </c>
      <c r="C106" s="1"/>
      <c r="D106" s="22" t="s">
        <v>914</v>
      </c>
      <c r="E106" s="1" t="s">
        <v>915</v>
      </c>
      <c r="F106" s="23" t="s">
        <v>30</v>
      </c>
      <c r="G106" s="24"/>
      <c r="H106" s="25">
        <v>2492</v>
      </c>
      <c r="I106" s="24"/>
      <c r="J106" s="25" t="b">
        <v>0</v>
      </c>
      <c r="K106" s="19"/>
      <c r="L106" s="26"/>
      <c r="M106" s="27"/>
      <c r="AB106" s="13" t="str">
        <f t="array" ref="AB106">IFERROR(INDEX(B105:B127, SMALL(IF("V"=F105:F127, ROW(F105:F127)-MIN(ROW(F105:F127))+1, ""), ROW() -104 )), "")</f>
        <v>Pikeville ,University Of</v>
      </c>
      <c r="AC106" s="13">
        <f t="array" ref="AC106">IFERROR(INDEX(C105:C127, SMALL(IF("V"=F105:F127, ROW(F105:F127)-MIN(ROW(F105:F127))+1, ""), ROW() -104 )), "")</f>
        <v>0</v>
      </c>
      <c r="AD106" s="13" t="str">
        <f t="array" ref="AD106">IFERROR(INDEX(D105:D127, SMALL(IF("V"=F105:F127, ROW(F105:F127)-MIN(ROW(F105:F127))+1, ""), ROW() -104 )), "")</f>
        <v>5956-2822</v>
      </c>
      <c r="AE106" s="13" t="str">
        <f t="array" ref="AE106">IFERROR(INDEX(E105:E127, SMALL(IF("V"=F105:F127, ROW(F105:F127)-MIN(ROW(F105:F127))+1, ""), ROW() -104 )), "")</f>
        <v>Emily Tull</v>
      </c>
      <c r="AF106" s="13" t="str">
        <f t="array" ref="AF106">IFERROR(INDEX(B105:B127, SMALL(IF(ISNUMBER(SEARCH("JV1",F105:F127)), ROW(F105:F127)-MIN(ROW(F105:F127))+1, ""), ROW() -104 )), "")</f>
        <v>Pikeville ,University Of</v>
      </c>
      <c r="AG106" s="13">
        <f t="array" ref="AG106">IFERROR(INDEX(C105:C127, SMALL(IF(ISNUMBER(SEARCH("JV1",F105:F127)), ROW(F105:F127)-MIN(ROW(F105:F127))+1, ""), ROW() -104 )), "")</f>
        <v>0</v>
      </c>
      <c r="AH106" s="13" t="str">
        <f t="array" ref="AH106">IFERROR(INDEX(D105:D127, SMALL(IF(ISNUMBER(SEARCH("JV1",F105:F127)), ROW(F105:F127)-MIN(ROW(F105:F127))+1, ""), ROW() -104 )), "")</f>
        <v>11-42975</v>
      </c>
      <c r="AI106" s="13" t="str">
        <f t="array" ref="AI106">IFERROR(INDEX(E105:E127, SMALL(IF(ISNUMBER(SEARCH("JV1",F105:F127)), ROW(F105:F127)-MIN(ROW(F105:F127))+1, ""), ROW() -104 )), "")</f>
        <v>Kadie Dicken</v>
      </c>
      <c r="AJ106" s="13" t="str">
        <f t="array" ref="AJ106">IFERROR(INDEX(B105:B127, SMALL(IF(ISNUMBER(SEARCH("JV2",F105:F127)), ROW(F105:F127)-MIN(ROW(F105:F127))+1, ""), ROW() -104 )), "")</f>
        <v>Pikeville ,University Of</v>
      </c>
      <c r="AK106" s="13">
        <f t="array" ref="AK106">IFERROR(INDEX(C105:C127, SMALL(IF(ISNUMBER(SEARCH("JV2",F105:F127)), ROW(F105:F127)-MIN(ROW(F105:F127))+1, ""), ROW() -104 )), "")</f>
        <v>0</v>
      </c>
      <c r="AL106" s="13" t="str">
        <f t="array" ref="AL106">IFERROR(INDEX(D105:D127, SMALL(IF(ISNUMBER(SEARCH("JV2",F105:F127)), ROW(F105:F127)-MIN(ROW(F105:F127))+1, ""), ROW() -104 )), "")</f>
        <v>11-101982</v>
      </c>
      <c r="AM106" s="13" t="str">
        <f t="array" ref="AM106">IFERROR(INDEX(E105:E127, SMALL(IF(ISNUMBER(SEARCH("JV2",F105:F127)), ROW(F105:F127)-MIN(ROW(F105:F127))+1, ""), ROW() -104 )), "")</f>
        <v>Erin Thibeault</v>
      </c>
    </row>
    <row r="107" spans="2:39" s="13" customFormat="1" ht="15" customHeight="1">
      <c r="B107" s="21" t="s">
        <v>382</v>
      </c>
      <c r="C107" s="1"/>
      <c r="D107" s="22" t="s">
        <v>916</v>
      </c>
      <c r="E107" s="1" t="s">
        <v>917</v>
      </c>
      <c r="F107" s="23" t="s">
        <v>14</v>
      </c>
      <c r="G107" s="24"/>
      <c r="H107" s="25">
        <v>2492</v>
      </c>
      <c r="I107" s="24"/>
      <c r="J107" s="25" t="b">
        <v>0</v>
      </c>
      <c r="K107" s="19"/>
      <c r="L107" s="26"/>
      <c r="M107" s="27"/>
      <c r="AB107" s="13" t="str">
        <f t="array" ref="AB107">IFERROR(INDEX(B105:B127, SMALL(IF("V"=F105:F127, ROW(F105:F127)-MIN(ROW(F105:F127))+1, ""), ROW() -104 )), "")</f>
        <v>Pikeville ,University Of</v>
      </c>
      <c r="AC107" s="13">
        <f t="array" ref="AC107">IFERROR(INDEX(C105:C127, SMALL(IF("V"=F105:F127, ROW(F105:F127)-MIN(ROW(F105:F127))+1, ""), ROW() -104 )), "")</f>
        <v>0</v>
      </c>
      <c r="AD107" s="13" t="str">
        <f t="array" ref="AD107">IFERROR(INDEX(D105:D127, SMALL(IF("V"=F105:F127, ROW(F105:F127)-MIN(ROW(F105:F127))+1, ""), ROW() -104 )), "")</f>
        <v>11-348470</v>
      </c>
      <c r="AE107" s="13" t="str">
        <f t="array" ref="AE107">IFERROR(INDEX(E105:E127, SMALL(IF("V"=F105:F127, ROW(F105:F127)-MIN(ROW(F105:F127))+1, ""), ROW() -104 )), "")</f>
        <v>Erica Warne</v>
      </c>
      <c r="AF107" s="13" t="str">
        <f t="array" ref="AF107">IFERROR(INDEX(B105:B127, SMALL(IF(ISNUMBER(SEARCH("JV1",F105:F127)), ROW(F105:F127)-MIN(ROW(F105:F127))+1, ""), ROW() -104 )), "")</f>
        <v>Pikeville ,University Of</v>
      </c>
      <c r="AG107" s="13">
        <f t="array" ref="AG107">IFERROR(INDEX(C105:C127, SMALL(IF(ISNUMBER(SEARCH("JV1",F105:F127)), ROW(F105:F127)-MIN(ROW(F105:F127))+1, ""), ROW() -104 )), "")</f>
        <v>0</v>
      </c>
      <c r="AH107" s="13" t="str">
        <f t="array" ref="AH107">IFERROR(INDEX(D105:D127, SMALL(IF(ISNUMBER(SEARCH("JV1",F105:F127)), ROW(F105:F127)-MIN(ROW(F105:F127))+1, ""), ROW() -104 )), "")</f>
        <v>7914-52807</v>
      </c>
      <c r="AI107" s="13" t="str">
        <f t="array" ref="AI107">IFERROR(INDEX(E105:E127, SMALL(IF(ISNUMBER(SEARCH("JV1",F105:F127)), ROW(F105:F127)-MIN(ROW(F105:F127))+1, ""), ROW() -104 )), "")</f>
        <v>Kristina Rowe</v>
      </c>
      <c r="AJ107" s="13" t="str">
        <f t="array" ref="AJ107">IFERROR(INDEX(B105:B127, SMALL(IF(ISNUMBER(SEARCH("JV2",F105:F127)), ROW(F105:F127)-MIN(ROW(F105:F127))+1, ""), ROW() -104 )), "")</f>
        <v>Pikeville ,University Of</v>
      </c>
      <c r="AK107" s="13">
        <f t="array" ref="AK107">IFERROR(INDEX(C105:C127, SMALL(IF(ISNUMBER(SEARCH("JV2",F105:F127)), ROW(F105:F127)-MIN(ROW(F105:F127))+1, ""), ROW() -104 )), "")</f>
        <v>0</v>
      </c>
      <c r="AL107" s="13" t="str">
        <f t="array" ref="AL107">IFERROR(INDEX(D105:D127, SMALL(IF(ISNUMBER(SEARCH("JV2",F105:F127)), ROW(F105:F127)-MIN(ROW(F105:F127))+1, ""), ROW() -104 )), "")</f>
        <v>11-411123</v>
      </c>
      <c r="AM107" s="13" t="str">
        <f t="array" ref="AM107">IFERROR(INDEX(E105:E127, SMALL(IF(ISNUMBER(SEARCH("JV2",F105:F127)), ROW(F105:F127)-MIN(ROW(F105:F127))+1, ""), ROW() -104 )), "")</f>
        <v>Faythe Reid</v>
      </c>
    </row>
    <row r="108" spans="2:39" s="13" customFormat="1" ht="15" customHeight="1">
      <c r="B108" s="21" t="s">
        <v>382</v>
      </c>
      <c r="C108" s="1"/>
      <c r="D108" s="22" t="s">
        <v>918</v>
      </c>
      <c r="E108" s="1" t="s">
        <v>919</v>
      </c>
      <c r="F108" s="23" t="s">
        <v>14</v>
      </c>
      <c r="G108" s="24"/>
      <c r="H108" s="25">
        <v>2492</v>
      </c>
      <c r="I108" s="24"/>
      <c r="J108" s="25" t="b">
        <v>0</v>
      </c>
      <c r="K108" s="19"/>
      <c r="L108" s="26"/>
      <c r="M108" s="27"/>
      <c r="AB108" s="13" t="str">
        <f t="array" ref="AB108">IFERROR(INDEX(B105:B127, SMALL(IF("V"=F105:F127, ROW(F105:F127)-MIN(ROW(F105:F127))+1, ""), ROW() -104 )), "")</f>
        <v>Pikeville ,University Of</v>
      </c>
      <c r="AC108" s="13">
        <f t="array" ref="AC108">IFERROR(INDEX(C105:C127, SMALL(IF("V"=F105:F127, ROW(F105:F127)-MIN(ROW(F105:F127))+1, ""), ROW() -104 )), "")</f>
        <v>0</v>
      </c>
      <c r="AD108" s="13" t="str">
        <f t="array" ref="AD108">IFERROR(INDEX(D105:D127, SMALL(IF("V"=F105:F127, ROW(F105:F127)-MIN(ROW(F105:F127))+1, ""), ROW() -104 )), "")</f>
        <v>11-240433</v>
      </c>
      <c r="AE108" s="13" t="str">
        <f t="array" ref="AE108">IFERROR(INDEX(E105:E127, SMALL(IF("V"=F105:F127, ROW(F105:F127)-MIN(ROW(F105:F127))+1, ""), ROW() -104 )), "")</f>
        <v>Kristina Catoe</v>
      </c>
      <c r="AF108" s="13" t="str">
        <f t="array" ref="AF108">IFERROR(INDEX(B105:B127, SMALL(IF(ISNUMBER(SEARCH("JV1",F105:F127)), ROW(F105:F127)-MIN(ROW(F105:F127))+1, ""), ROW() -104 )), "")</f>
        <v>Pikeville ,University Of</v>
      </c>
      <c r="AG108" s="13">
        <f t="array" ref="AG108">IFERROR(INDEX(C105:C127, SMALL(IF(ISNUMBER(SEARCH("JV1",F105:F127)), ROW(F105:F127)-MIN(ROW(F105:F127))+1, ""), ROW() -104 )), "")</f>
        <v>0</v>
      </c>
      <c r="AH108" s="13" t="str">
        <f t="array" ref="AH108">IFERROR(INDEX(D105:D127, SMALL(IF(ISNUMBER(SEARCH("JV1",F105:F127)), ROW(F105:F127)-MIN(ROW(F105:F127))+1, ""), ROW() -104 )), "")</f>
        <v>11-397209</v>
      </c>
      <c r="AI108" s="13" t="str">
        <f t="array" ref="AI108">IFERROR(INDEX(E105:E127, SMALL(IF(ISNUMBER(SEARCH("JV1",F105:F127)), ROW(F105:F127)-MIN(ROW(F105:F127))+1, ""), ROW() -104 )), "")</f>
        <v>Lexia Stolakis</v>
      </c>
      <c r="AJ108" s="13" t="str">
        <f t="array" ref="AJ108">IFERROR(INDEX(B105:B127, SMALL(IF(ISNUMBER(SEARCH("JV2",F105:F127)), ROW(F105:F127)-MIN(ROW(F105:F127))+1, ""), ROW() -104 )), "")</f>
        <v>Pikeville ,University Of</v>
      </c>
      <c r="AK108" s="13">
        <f t="array" ref="AK108">IFERROR(INDEX(C105:C127, SMALL(IF(ISNUMBER(SEARCH("JV2",F105:F127)), ROW(F105:F127)-MIN(ROW(F105:F127))+1, ""), ROW() -104 )), "")</f>
        <v>0</v>
      </c>
      <c r="AL108" s="13" t="str">
        <f t="array" ref="AL108">IFERROR(INDEX(D105:D127, SMALL(IF(ISNUMBER(SEARCH("JV2",F105:F127)), ROW(F105:F127)-MIN(ROW(F105:F127))+1, ""), ROW() -104 )), "")</f>
        <v>11-648329</v>
      </c>
      <c r="AM108" s="13" t="str">
        <f t="array" ref="AM108">IFERROR(INDEX(E105:E127, SMALL(IF(ISNUMBER(SEARCH("JV2",F105:F127)), ROW(F105:F127)-MIN(ROW(F105:F127))+1, ""), ROW() -104 )), "")</f>
        <v>Grace Williams</v>
      </c>
    </row>
    <row r="109" spans="2:39" s="13" customFormat="1" ht="15" customHeight="1">
      <c r="B109" s="21" t="s">
        <v>382</v>
      </c>
      <c r="C109" s="1"/>
      <c r="D109" s="22" t="s">
        <v>920</v>
      </c>
      <c r="E109" s="1" t="s">
        <v>921</v>
      </c>
      <c r="F109" s="23" t="s">
        <v>14</v>
      </c>
      <c r="G109" s="24"/>
      <c r="H109" s="25">
        <v>2492</v>
      </c>
      <c r="I109" s="24"/>
      <c r="J109" s="25" t="b">
        <v>0</v>
      </c>
      <c r="K109" s="19"/>
      <c r="L109" s="26"/>
      <c r="M109" s="27"/>
      <c r="AB109" s="13" t="str">
        <f t="array" ref="AB109">IFERROR(INDEX(B105:B127, SMALL(IF("V"=F105:F127, ROW(F105:F127)-MIN(ROW(F105:F127))+1, ""), ROW() -104 )), "")</f>
        <v>Pikeville ,University Of</v>
      </c>
      <c r="AC109" s="13">
        <f t="array" ref="AC109">IFERROR(INDEX(C105:C127, SMALL(IF("V"=F105:F127, ROW(F105:F127)-MIN(ROW(F105:F127))+1, ""), ROW() -104 )), "")</f>
        <v>0</v>
      </c>
      <c r="AD109" s="13" t="str">
        <f t="array" ref="AD109">IFERROR(INDEX(D105:D127, SMALL(IF("V"=F105:F127, ROW(F105:F127)-MIN(ROW(F105:F127))+1, ""), ROW() -104 )), "")</f>
        <v>11-473566</v>
      </c>
      <c r="AE109" s="13" t="str">
        <f t="array" ref="AE109">IFERROR(INDEX(E105:E127, SMALL(IF("V"=F105:F127, ROW(F105:F127)-MIN(ROW(F105:F127))+1, ""), ROW() -104 )), "")</f>
        <v>Nicole Gilbert</v>
      </c>
      <c r="AF109" s="13" t="str">
        <f t="array" ref="AF109">IFERROR(INDEX(B105:B127, SMALL(IF(ISNUMBER(SEARCH("JV1",F105:F127)), ROW(F105:F127)-MIN(ROW(F105:F127))+1, ""), ROW() -104 )), "")</f>
        <v>Pikeville ,University Of</v>
      </c>
      <c r="AG109" s="13">
        <f t="array" ref="AG109">IFERROR(INDEX(C105:C127, SMALL(IF(ISNUMBER(SEARCH("JV1",F105:F127)), ROW(F105:F127)-MIN(ROW(F105:F127))+1, ""), ROW() -104 )), "")</f>
        <v>0</v>
      </c>
      <c r="AH109" s="13" t="str">
        <f t="array" ref="AH109">IFERROR(INDEX(D105:D127, SMALL(IF(ISNUMBER(SEARCH("JV1",F105:F127)), ROW(F105:F127)-MIN(ROW(F105:F127))+1, ""), ROW() -104 )), "")</f>
        <v>11-134152</v>
      </c>
      <c r="AI109" s="13" t="str">
        <f t="array" ref="AI109">IFERROR(INDEX(E105:E127, SMALL(IF(ISNUMBER(SEARCH("JV1",F105:F127)), ROW(F105:F127)-MIN(ROW(F105:F127))+1, ""), ROW() -104 )), "")</f>
        <v>Mikayla Blair</v>
      </c>
      <c r="AJ109" s="13" t="str">
        <f t="array" ref="AJ109">IFERROR(INDEX(B105:B127, SMALL(IF(ISNUMBER(SEARCH("JV2",F105:F127)), ROW(F105:F127)-MIN(ROW(F105:F127))+1, ""), ROW() -104 )), "")</f>
        <v>Pikeville ,University Of</v>
      </c>
      <c r="AK109" s="13">
        <f t="array" ref="AK109">IFERROR(INDEX(C105:C127, SMALL(IF(ISNUMBER(SEARCH("JV2",F105:F127)), ROW(F105:F127)-MIN(ROW(F105:F127))+1, ""), ROW() -104 )), "")</f>
        <v>0</v>
      </c>
      <c r="AL109" s="13" t="str">
        <f t="array" ref="AL109">IFERROR(INDEX(D105:D127, SMALL(IF(ISNUMBER(SEARCH("JV2",F105:F127)), ROW(F105:F127)-MIN(ROW(F105:F127))+1, ""), ROW() -104 )), "")</f>
        <v>11-473952</v>
      </c>
      <c r="AM109" s="13" t="str">
        <f t="array" ref="AM109">IFERROR(INDEX(E105:E127, SMALL(IF(ISNUMBER(SEARCH("JV2",F105:F127)), ROW(F105:F127)-MIN(ROW(F105:F127))+1, ""), ROW() -104 )), "")</f>
        <v>Hana Hackworth</v>
      </c>
    </row>
    <row r="110" spans="2:39" s="13" customFormat="1" ht="15" customHeight="1">
      <c r="B110" s="21" t="s">
        <v>382</v>
      </c>
      <c r="C110" s="1"/>
      <c r="D110" s="22" t="s">
        <v>922</v>
      </c>
      <c r="E110" s="1" t="s">
        <v>923</v>
      </c>
      <c r="F110" s="23" t="s">
        <v>17</v>
      </c>
      <c r="G110" s="24"/>
      <c r="H110" s="25">
        <v>2492</v>
      </c>
      <c r="I110" s="24"/>
      <c r="J110" s="25" t="b">
        <v>0</v>
      </c>
      <c r="K110" s="19"/>
      <c r="L110" s="26"/>
      <c r="M110" s="27"/>
      <c r="AB110" s="13" t="str">
        <f t="array" ref="AB110">IFERROR(INDEX(B105:B127, SMALL(IF("V"=F105:F127, ROW(F105:F127)-MIN(ROW(F105:F127))+1, ""), ROW() -104 )), "")</f>
        <v>Pikeville ,University Of</v>
      </c>
      <c r="AC110" s="13">
        <f t="array" ref="AC110">IFERROR(INDEX(C105:C127, SMALL(IF("V"=F105:F127, ROW(F105:F127)-MIN(ROW(F105:F127))+1, ""), ROW() -104 )), "")</f>
        <v>0</v>
      </c>
      <c r="AD110" s="13" t="str">
        <f t="array" ref="AD110">IFERROR(INDEX(D105:D127, SMALL(IF("V"=F105:F127, ROW(F105:F127)-MIN(ROW(F105:F127))+1, ""), ROW() -104 )), "")</f>
        <v>15-179528</v>
      </c>
      <c r="AE110" s="13" t="str">
        <f t="array" ref="AE110">IFERROR(INDEX(E105:E127, SMALL(IF("V"=F105:F127, ROW(F105:F127)-MIN(ROW(F105:F127))+1, ""), ROW() -104 )), "")</f>
        <v>Stephanie Crider</v>
      </c>
      <c r="AF110" s="13" t="str">
        <f t="array" ref="AF110">IFERROR(INDEX(B105:B127, SMALL(IF(ISNUMBER(SEARCH("JV1",F105:F127)), ROW(F105:F127)-MIN(ROW(F105:F127))+1, ""), ROW() -104 )), "")</f>
        <v>Pikeville ,University Of</v>
      </c>
      <c r="AG110" s="13">
        <f t="array" ref="AG110">IFERROR(INDEX(C105:C127, SMALL(IF(ISNUMBER(SEARCH("JV1",F105:F127)), ROW(F105:F127)-MIN(ROW(F105:F127))+1, ""), ROW() -104 )), "")</f>
        <v>0</v>
      </c>
      <c r="AH110" s="13" t="str">
        <f t="array" ref="AH110">IFERROR(INDEX(D105:D127, SMALL(IF(ISNUMBER(SEARCH("JV1",F105:F127)), ROW(F105:F127)-MIN(ROW(F105:F127))+1, ""), ROW() -104 )), "")</f>
        <v>21-5186</v>
      </c>
      <c r="AI110" s="13" t="str">
        <f t="array" ref="AI110">IFERROR(INDEX(E105:E127, SMALL(IF(ISNUMBER(SEARCH("JV1",F105:F127)), ROW(F105:F127)-MIN(ROW(F105:F127))+1, ""), ROW() -104 )), "")</f>
        <v>Pia Von Gierszewski</v>
      </c>
      <c r="AJ110" s="13" t="str">
        <f t="array" ref="AJ110">IFERROR(INDEX(B105:B127, SMALL(IF(ISNUMBER(SEARCH("JV2",F105:F127)), ROW(F105:F127)-MIN(ROW(F105:F127))+1, ""), ROW() -104 )), "")</f>
        <v>Pikeville ,University Of</v>
      </c>
      <c r="AK110" s="13">
        <f t="array" ref="AK110">IFERROR(INDEX(C105:C127, SMALL(IF(ISNUMBER(SEARCH("JV2",F105:F127)), ROW(F105:F127)-MIN(ROW(F105:F127))+1, ""), ROW() -104 )), "")</f>
        <v>0</v>
      </c>
      <c r="AL110" s="13" t="str">
        <f t="array" ref="AL110">IFERROR(INDEX(D105:D127, SMALL(IF(ISNUMBER(SEARCH("JV2",F105:F127)), ROW(F105:F127)-MIN(ROW(F105:F127))+1, ""), ROW() -104 )), "")</f>
        <v>11-696645</v>
      </c>
      <c r="AM110" s="13" t="str">
        <f t="array" ref="AM110">IFERROR(INDEX(E105:E127, SMALL(IF(ISNUMBER(SEARCH("JV2",F105:F127)), ROW(F105:F127)-MIN(ROW(F105:F127))+1, ""), ROW() -104 )), "")</f>
        <v>Madison Stanton</v>
      </c>
    </row>
    <row r="111" spans="2:39" s="13" customFormat="1" ht="15" customHeight="1">
      <c r="B111" s="21" t="s">
        <v>382</v>
      </c>
      <c r="C111" s="1"/>
      <c r="D111" s="22" t="s">
        <v>924</v>
      </c>
      <c r="E111" s="1" t="s">
        <v>925</v>
      </c>
      <c r="F111" s="23" t="s">
        <v>18</v>
      </c>
      <c r="G111" s="24"/>
      <c r="H111" s="25">
        <v>2492</v>
      </c>
      <c r="I111" s="24"/>
      <c r="J111" s="25" t="b">
        <v>0</v>
      </c>
      <c r="K111" s="19"/>
      <c r="L111" s="26"/>
      <c r="M111" s="27"/>
      <c r="AB111" s="13" t="str">
        <f t="array" ref="AB111">IFERROR(INDEX(B105:B127, SMALL(IF("V"=F105:F127, ROW(F105:F127)-MIN(ROW(F105:F127))+1, ""), ROW() -104 )), "")</f>
        <v>Pikeville ,University Of</v>
      </c>
      <c r="AC111" s="13">
        <f t="array" ref="AC111">IFERROR(INDEX(C105:C127, SMALL(IF("V"=F105:F127, ROW(F105:F127)-MIN(ROW(F105:F127))+1, ""), ROW() -104 )), "")</f>
        <v>0</v>
      </c>
      <c r="AD111" s="13" t="str">
        <f t="array" ref="AD111">IFERROR(INDEX(D105:D127, SMALL(IF("V"=F105:F127, ROW(F105:F127)-MIN(ROW(F105:F127))+1, ""), ROW() -104 )), "")</f>
        <v>11-518119</v>
      </c>
      <c r="AE111" s="13" t="str">
        <f t="array" ref="AE111">IFERROR(INDEX(E105:E127, SMALL(IF("V"=F105:F127, ROW(F105:F127)-MIN(ROW(F105:F127))+1, ""), ROW() -104 )), "")</f>
        <v>Vanessa Fuzie</v>
      </c>
      <c r="AF111" s="13" t="str">
        <f t="array" ref="AF111">IFERROR(INDEX(B105:B127, SMALL(IF(ISNUMBER(SEARCH("JV1",F105:F127)), ROW(F105:F127)-MIN(ROW(F105:F127))+1, ""), ROW() -104 )), "")</f>
        <v>Pikeville ,University Of</v>
      </c>
      <c r="AG111" s="13">
        <f t="array" ref="AG111">IFERROR(INDEX(C105:C127, SMALL(IF(ISNUMBER(SEARCH("JV1",F105:F127)), ROW(F105:F127)-MIN(ROW(F105:F127))+1, ""), ROW() -104 )), "")</f>
        <v>0</v>
      </c>
      <c r="AH111" s="13" t="str">
        <f t="array" ref="AH111">IFERROR(INDEX(D105:D127, SMALL(IF(ISNUMBER(SEARCH("JV1",F105:F127)), ROW(F105:F127)-MIN(ROW(F105:F127))+1, ""), ROW() -104 )), "")</f>
        <v>11-393643</v>
      </c>
      <c r="AI111" s="13" t="str">
        <f t="array" ref="AI111">IFERROR(INDEX(E105:E127, SMALL(IF(ISNUMBER(SEARCH("JV1",F105:F127)), ROW(F105:F127)-MIN(ROW(F105:F127))+1, ""), ROW() -104 )), "")</f>
        <v>Savannah Croft</v>
      </c>
      <c r="AJ111" s="13" t="str">
        <f t="array" ref="AJ111">IFERROR(INDEX(B105:B127, SMALL(IF(ISNUMBER(SEARCH("JV2",F105:F127)), ROW(F105:F127)-MIN(ROW(F105:F127))+1, ""), ROW() -104 )), "")</f>
        <v>Pikeville ,University Of</v>
      </c>
      <c r="AK111" s="13">
        <f t="array" ref="AK111">IFERROR(INDEX(C105:C127, SMALL(IF(ISNUMBER(SEARCH("JV2",F105:F127)), ROW(F105:F127)-MIN(ROW(F105:F127))+1, ""), ROW() -104 )), "")</f>
        <v>0</v>
      </c>
      <c r="AL111" s="13" t="str">
        <f t="array" ref="AL111">IFERROR(INDEX(D105:D127, SMALL(IF(ISNUMBER(SEARCH("JV2",F105:F127)), ROW(F105:F127)-MIN(ROW(F105:F127))+1, ""), ROW() -104 )), "")</f>
        <v>9829-12276</v>
      </c>
      <c r="AM111" s="13" t="str">
        <f t="array" ref="AM111">IFERROR(INDEX(E105:E127, SMALL(IF(ISNUMBER(SEARCH("JV2",F105:F127)), ROW(F105:F127)-MIN(ROW(F105:F127))+1, ""), ROW() -104 )), "")</f>
        <v>Yadieliz Maldonado</v>
      </c>
    </row>
    <row r="112" spans="2:39" s="13" customFormat="1" ht="15" customHeight="1">
      <c r="B112" s="21" t="s">
        <v>382</v>
      </c>
      <c r="C112" s="1"/>
      <c r="D112" s="22" t="s">
        <v>926</v>
      </c>
      <c r="E112" s="1" t="s">
        <v>927</v>
      </c>
      <c r="F112" s="23" t="s">
        <v>18</v>
      </c>
      <c r="G112" s="24"/>
      <c r="H112" s="25">
        <v>2492</v>
      </c>
      <c r="I112" s="24"/>
      <c r="J112" s="25" t="b">
        <v>0</v>
      </c>
      <c r="K112" s="19"/>
      <c r="L112" s="26"/>
      <c r="M112" s="27"/>
      <c r="AB112" s="13" t="str">
        <f t="array" ref="AB112">IFERROR(INDEX(B105:B127, SMALL(IF("V"=F105:F127, ROW(F105:F127)-MIN(ROW(F105:F127))+1, ""), ROW() -104 )), "")</f>
        <v/>
      </c>
      <c r="AC112" s="13" t="str">
        <f t="array" ref="AC112">IFERROR(INDEX(C105:C127, SMALL(IF("V"=F105:F127, ROW(F105:F127)-MIN(ROW(F105:F127))+1, ""), ROW() -104 )), "")</f>
        <v/>
      </c>
      <c r="AD112" s="13" t="str">
        <f t="array" ref="AD112">IFERROR(INDEX(D105:D127, SMALL(IF("V"=F105:F127, ROW(F105:F127)-MIN(ROW(F105:F127))+1, ""), ROW() -104 )), "")</f>
        <v/>
      </c>
      <c r="AE112" s="13" t="str">
        <f t="array" ref="AE112">IFERROR(INDEX(E105:E127, SMALL(IF("V"=F105:F127, ROW(F105:F127)-MIN(ROW(F105:F127))+1, ""), ROW() -104 )), "")</f>
        <v/>
      </c>
      <c r="AF112" s="13" t="str">
        <f t="array" ref="AF112">IFERROR(INDEX(B105:B127, SMALL(IF(ISNUMBER(SEARCH("JV1",F105:F127)), ROW(F105:F127)-MIN(ROW(F105:F127))+1, ""), ROW() -104 )), "")</f>
        <v/>
      </c>
      <c r="AG112" s="13" t="str">
        <f t="array" ref="AG112">IFERROR(INDEX(C105:C127, SMALL(IF(ISNUMBER(SEARCH("JV1",F105:F127)), ROW(F105:F127)-MIN(ROW(F105:F127))+1, ""), ROW() -104 )), "")</f>
        <v/>
      </c>
      <c r="AH112" s="13" t="str">
        <f t="array" ref="AH112">IFERROR(INDEX(D105:D127, SMALL(IF(ISNUMBER(SEARCH("JV1",F105:F127)), ROW(F105:F127)-MIN(ROW(F105:F127))+1, ""), ROW() -104 )), "")</f>
        <v/>
      </c>
      <c r="AI112" s="13" t="str">
        <f t="array" ref="AI112">IFERROR(INDEX(E105:E127, SMALL(IF(ISNUMBER(SEARCH("JV1",F105:F127)), ROW(F105:F127)-MIN(ROW(F105:F127))+1, ""), ROW() -104 )), "")</f>
        <v/>
      </c>
      <c r="AJ112" s="13" t="str">
        <f t="array" ref="AJ112">IFERROR(INDEX(B105:B127, SMALL(IF(ISNUMBER(SEARCH("JV2",F105:F127)), ROW(F105:F127)-MIN(ROW(F105:F127))+1, ""), ROW() -104 )), "")</f>
        <v/>
      </c>
      <c r="AK112" s="13" t="str">
        <f t="array" ref="AK112">IFERROR(INDEX(C105:C127, SMALL(IF(ISNUMBER(SEARCH("JV2",F105:F127)), ROW(F105:F127)-MIN(ROW(F105:F127))+1, ""), ROW() -104 )), "")</f>
        <v/>
      </c>
      <c r="AL112" s="13" t="str">
        <f t="array" ref="AL112">IFERROR(INDEX(D105:D127, SMALL(IF(ISNUMBER(SEARCH("JV2",F105:F127)), ROW(F105:F127)-MIN(ROW(F105:F127))+1, ""), ROW() -104 )), "")</f>
        <v/>
      </c>
      <c r="AM112" s="13" t="str">
        <f t="array" ref="AM112">IFERROR(INDEX(E105:E127, SMALL(IF(ISNUMBER(SEARCH("JV2",F105:F127)), ROW(F105:F127)-MIN(ROW(F105:F127))+1, ""), ROW() -104 )), "")</f>
        <v/>
      </c>
    </row>
    <row r="113" spans="2:39" s="13" customFormat="1" ht="15" customHeight="1">
      <c r="B113" s="21" t="s">
        <v>382</v>
      </c>
      <c r="C113" s="1"/>
      <c r="D113" s="22" t="s">
        <v>928</v>
      </c>
      <c r="E113" s="1" t="s">
        <v>929</v>
      </c>
      <c r="F113" s="23" t="s">
        <v>18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382</v>
      </c>
      <c r="C114" s="1"/>
      <c r="D114" s="22" t="s">
        <v>930</v>
      </c>
      <c r="E114" s="1" t="s">
        <v>931</v>
      </c>
      <c r="F114" s="23" t="s">
        <v>18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382</v>
      </c>
      <c r="C115" s="1"/>
      <c r="D115" s="22" t="s">
        <v>932</v>
      </c>
      <c r="E115" s="1" t="s">
        <v>933</v>
      </c>
      <c r="F115" s="23" t="s">
        <v>17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382</v>
      </c>
      <c r="C116" s="1"/>
      <c r="D116" s="22" t="s">
        <v>934</v>
      </c>
      <c r="E116" s="1" t="s">
        <v>935</v>
      </c>
      <c r="F116" s="23" t="s">
        <v>30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382</v>
      </c>
      <c r="C117" s="1"/>
      <c r="D117" s="22" t="s">
        <v>936</v>
      </c>
      <c r="E117" s="1" t="s">
        <v>937</v>
      </c>
      <c r="F117" s="23" t="s">
        <v>14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382</v>
      </c>
      <c r="C118" s="1"/>
      <c r="D118" s="22" t="s">
        <v>938</v>
      </c>
      <c r="E118" s="1" t="s">
        <v>939</v>
      </c>
      <c r="F118" s="23" t="s">
        <v>17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382</v>
      </c>
      <c r="C119" s="1"/>
      <c r="D119" s="22" t="s">
        <v>940</v>
      </c>
      <c r="E119" s="1" t="s">
        <v>941</v>
      </c>
      <c r="F119" s="23" t="s">
        <v>17</v>
      </c>
      <c r="G119" s="24"/>
      <c r="H119" s="25">
        <v>2492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382</v>
      </c>
      <c r="C120" s="1"/>
      <c r="D120" s="22" t="s">
        <v>942</v>
      </c>
      <c r="E120" s="1" t="s">
        <v>943</v>
      </c>
      <c r="F120" s="23" t="s">
        <v>18</v>
      </c>
      <c r="G120" s="24"/>
      <c r="H120" s="25">
        <v>2492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382</v>
      </c>
      <c r="C121" s="1"/>
      <c r="D121" s="22" t="s">
        <v>944</v>
      </c>
      <c r="E121" s="1" t="s">
        <v>945</v>
      </c>
      <c r="F121" s="23" t="s">
        <v>17</v>
      </c>
      <c r="G121" s="24"/>
      <c r="H121" s="25">
        <v>2492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382</v>
      </c>
      <c r="C122" s="1"/>
      <c r="D122" s="22" t="s">
        <v>946</v>
      </c>
      <c r="E122" s="1" t="s">
        <v>947</v>
      </c>
      <c r="F122" s="23" t="s">
        <v>14</v>
      </c>
      <c r="G122" s="24"/>
      <c r="H122" s="25">
        <v>2492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382</v>
      </c>
      <c r="C123" s="1"/>
      <c r="D123" s="22" t="s">
        <v>948</v>
      </c>
      <c r="E123" s="1" t="s">
        <v>949</v>
      </c>
      <c r="F123" s="23" t="s">
        <v>17</v>
      </c>
      <c r="G123" s="24"/>
      <c r="H123" s="25">
        <v>2492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382</v>
      </c>
      <c r="C124" s="1"/>
      <c r="D124" s="22" t="s">
        <v>950</v>
      </c>
      <c r="E124" s="1" t="s">
        <v>951</v>
      </c>
      <c r="F124" s="23" t="s">
        <v>17</v>
      </c>
      <c r="G124" s="24"/>
      <c r="H124" s="25">
        <v>2492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382</v>
      </c>
      <c r="C125" s="1"/>
      <c r="D125" s="22" t="s">
        <v>952</v>
      </c>
      <c r="E125" s="1" t="s">
        <v>953</v>
      </c>
      <c r="F125" s="23" t="s">
        <v>14</v>
      </c>
      <c r="G125" s="24"/>
      <c r="H125" s="25">
        <v>2492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382</v>
      </c>
      <c r="C126" s="1"/>
      <c r="D126" s="22" t="s">
        <v>954</v>
      </c>
      <c r="E126" s="1" t="s">
        <v>955</v>
      </c>
      <c r="F126" s="23" t="s">
        <v>14</v>
      </c>
      <c r="G126" s="24"/>
      <c r="H126" s="25">
        <v>2492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382</v>
      </c>
      <c r="C127" s="1"/>
      <c r="D127" s="22" t="s">
        <v>956</v>
      </c>
      <c r="E127" s="1" t="s">
        <v>957</v>
      </c>
      <c r="F127" s="23" t="s">
        <v>18</v>
      </c>
      <c r="G127" s="24"/>
      <c r="H127" s="25">
        <v>2492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425</v>
      </c>
      <c r="C128" s="1"/>
      <c r="D128" s="22" t="s">
        <v>958</v>
      </c>
      <c r="E128" s="1" t="s">
        <v>959</v>
      </c>
      <c r="F128" s="23" t="s">
        <v>30</v>
      </c>
      <c r="G128" s="24"/>
      <c r="H128" s="25">
        <v>4455</v>
      </c>
      <c r="I128" s="24"/>
      <c r="J128" s="25" t="b">
        <v>0</v>
      </c>
      <c r="K128" s="19"/>
      <c r="L128" s="26"/>
      <c r="M128" s="27"/>
      <c r="AB128" s="13" t="str">
        <f t="array" ref="AB128">IFERROR(INDEX(B128:B137, SMALL(IF("V"=F128:F137, ROW(F128:F137)-MIN(ROW(F128:F137))+1, ""), ROW() -127 )), "")</f>
        <v/>
      </c>
      <c r="AC128" s="13" t="str">
        <f t="array" ref="AC128">IFERROR(INDEX(C128:C137, SMALL(IF("V"=F128:F137, ROW(F128:F137)-MIN(ROW(F128:F137))+1, ""), ROW() -127 )), "")</f>
        <v/>
      </c>
      <c r="AD128" s="13" t="str">
        <f t="array" ref="AD128">IFERROR(INDEX(D128:D137, SMALL(IF("V"=F128:F137, ROW(F128:F137)-MIN(ROW(F128:F137))+1, ""), ROW() -127 )), "")</f>
        <v/>
      </c>
      <c r="AE128" s="13" t="str">
        <f t="array" ref="AE128">IFERROR(INDEX(E128:E137, SMALL(IF("V"=F128:F137, ROW(F128:F137)-MIN(ROW(F128:F137))+1, ""), ROW() -127 )), "")</f>
        <v/>
      </c>
      <c r="AF128" s="13" t="str">
        <f t="array" ref="AF128">IFERROR(INDEX(B128:B137, SMALL(IF(ISNUMBER(SEARCH("JV1",F128:F137)), ROW(F128:F137)-MIN(ROW(F128:F137))+1, ""), ROW() -127 )), "")</f>
        <v/>
      </c>
      <c r="AG128" s="13" t="str">
        <f t="array" ref="AG128">IFERROR(INDEX(C128:C137, SMALL(IF(ISNUMBER(SEARCH("JV1",F128:F137)), ROW(F128:F137)-MIN(ROW(F128:F137))+1, ""), ROW() -127 )), "")</f>
        <v/>
      </c>
      <c r="AH128" s="13" t="str">
        <f t="array" ref="AH128">IFERROR(INDEX(D128:D137, SMALL(IF(ISNUMBER(SEARCH("JV1",F128:F137)), ROW(F128:F137)-MIN(ROW(F128:F137))+1, ""), ROW() -127 )), "")</f>
        <v/>
      </c>
      <c r="AI128" s="13" t="str">
        <f t="array" ref="AI128">IFERROR(INDEX(E128:E137, SMALL(IF(ISNUMBER(SEARCH("JV1",F128:F137)), ROW(F128:F137)-MIN(ROW(F128:F137))+1, ""), ROW() -127 )), "")</f>
        <v/>
      </c>
      <c r="AJ128" s="13" t="str">
        <f t="array" ref="AJ128">IFERROR(INDEX(B128:B137, SMALL(IF(ISNUMBER(SEARCH("JV2",F128:F137)), ROW(F128:F137)-MIN(ROW(F128:F137))+1, ""), ROW() -127 )), "")</f>
        <v/>
      </c>
      <c r="AK128" s="13" t="str">
        <f t="array" ref="AK128">IFERROR(INDEX(C128:C137, SMALL(IF(ISNUMBER(SEARCH("JV2",F128:F137)), ROW(F128:F137)-MIN(ROW(F128:F137))+1, ""), ROW() -127 )), "")</f>
        <v/>
      </c>
      <c r="AL128" s="13" t="str">
        <f t="array" ref="AL128">IFERROR(INDEX(D128:D137, SMALL(IF(ISNUMBER(SEARCH("JV2",F128:F137)), ROW(F128:F137)-MIN(ROW(F128:F137))+1, ""), ROW() -127 )), "")</f>
        <v/>
      </c>
      <c r="AM128" s="13" t="str">
        <f t="array" ref="AM128">IFERROR(INDEX(E128:E137, SMALL(IF(ISNUMBER(SEARCH("JV2",F128:F137)), ROW(F128:F137)-MIN(ROW(F128:F137))+1, ""), ROW() -127 )), "")</f>
        <v/>
      </c>
    </row>
    <row r="129" spans="2:39" s="13" customFormat="1" ht="15" customHeight="1">
      <c r="B129" s="21" t="s">
        <v>425</v>
      </c>
      <c r="C129" s="1"/>
      <c r="D129" s="22" t="s">
        <v>960</v>
      </c>
      <c r="E129" s="1" t="s">
        <v>961</v>
      </c>
      <c r="F129" s="23"/>
      <c r="G129" s="24"/>
      <c r="H129" s="25">
        <v>4455</v>
      </c>
      <c r="I129" s="24"/>
      <c r="J129" s="25" t="b">
        <v>0</v>
      </c>
      <c r="K129" s="19"/>
      <c r="L129" s="26"/>
      <c r="M129" s="27"/>
      <c r="AB129" s="13" t="str">
        <f t="array" ref="AB129">IFERROR(INDEX(B128:B137, SMALL(IF("V"=F128:F137, ROW(F128:F137)-MIN(ROW(F128:F137))+1, ""), ROW() -127 )), "")</f>
        <v/>
      </c>
      <c r="AC129" s="13" t="str">
        <f t="array" ref="AC129">IFERROR(INDEX(C128:C137, SMALL(IF("V"=F128:F137, ROW(F128:F137)-MIN(ROW(F128:F137))+1, ""), ROW() -127 )), "")</f>
        <v/>
      </c>
      <c r="AD129" s="13" t="str">
        <f t="array" ref="AD129">IFERROR(INDEX(D128:D137, SMALL(IF("V"=F128:F137, ROW(F128:F137)-MIN(ROW(F128:F137))+1, ""), ROW() -127 )), "")</f>
        <v/>
      </c>
      <c r="AE129" s="13" t="str">
        <f t="array" ref="AE129">IFERROR(INDEX(E128:E137, SMALL(IF("V"=F128:F137, ROW(F128:F137)-MIN(ROW(F128:F137))+1, ""), ROW() -127 )), "")</f>
        <v/>
      </c>
      <c r="AF129" s="13" t="str">
        <f t="array" ref="AF129">IFERROR(INDEX(B128:B137, SMALL(IF(ISNUMBER(SEARCH("JV1",F128:F137)), ROW(F128:F137)-MIN(ROW(F128:F137))+1, ""), ROW() -127 )), "")</f>
        <v/>
      </c>
      <c r="AG129" s="13" t="str">
        <f t="array" ref="AG129">IFERROR(INDEX(C128:C137, SMALL(IF(ISNUMBER(SEARCH("JV1",F128:F137)), ROW(F128:F137)-MIN(ROW(F128:F137))+1, ""), ROW() -127 )), "")</f>
        <v/>
      </c>
      <c r="AH129" s="13" t="str">
        <f t="array" ref="AH129">IFERROR(INDEX(D128:D137, SMALL(IF(ISNUMBER(SEARCH("JV1",F128:F137)), ROW(F128:F137)-MIN(ROW(F128:F137))+1, ""), ROW() -127 )), "")</f>
        <v/>
      </c>
      <c r="AI129" s="13" t="str">
        <f t="array" ref="AI129">IFERROR(INDEX(E128:E137, SMALL(IF(ISNUMBER(SEARCH("JV1",F128:F137)), ROW(F128:F137)-MIN(ROW(F128:F137))+1, ""), ROW() -127 )), "")</f>
        <v/>
      </c>
      <c r="AJ129" s="13" t="str">
        <f t="array" ref="AJ129">IFERROR(INDEX(B128:B137, SMALL(IF(ISNUMBER(SEARCH("JV2",F128:F137)), ROW(F128:F137)-MIN(ROW(F128:F137))+1, ""), ROW() -127 )), "")</f>
        <v/>
      </c>
      <c r="AK129" s="13" t="str">
        <f t="array" ref="AK129">IFERROR(INDEX(C128:C137, SMALL(IF(ISNUMBER(SEARCH("JV2",F128:F137)), ROW(F128:F137)-MIN(ROW(F128:F137))+1, ""), ROW() -127 )), "")</f>
        <v/>
      </c>
      <c r="AL129" s="13" t="str">
        <f t="array" ref="AL129">IFERROR(INDEX(D128:D137, SMALL(IF(ISNUMBER(SEARCH("JV2",F128:F137)), ROW(F128:F137)-MIN(ROW(F128:F137))+1, ""), ROW() -127 )), "")</f>
        <v/>
      </c>
      <c r="AM129" s="13" t="str">
        <f t="array" ref="AM129">IFERROR(INDEX(E128:E137, SMALL(IF(ISNUMBER(SEARCH("JV2",F128:F137)), ROW(F128:F137)-MIN(ROW(F128:F137))+1, ""), ROW() -127 )), "")</f>
        <v/>
      </c>
    </row>
    <row r="130" spans="2:39" s="13" customFormat="1" ht="15" customHeight="1">
      <c r="B130" s="21" t="s">
        <v>425</v>
      </c>
      <c r="C130" s="1"/>
      <c r="D130" s="22" t="s">
        <v>962</v>
      </c>
      <c r="E130" s="1" t="s">
        <v>963</v>
      </c>
      <c r="F130" s="23"/>
      <c r="G130" s="24"/>
      <c r="H130" s="25">
        <v>4455</v>
      </c>
      <c r="I130" s="24"/>
      <c r="J130" s="25" t="b">
        <v>0</v>
      </c>
      <c r="K130" s="19"/>
      <c r="L130" s="26"/>
      <c r="M130" s="27"/>
      <c r="AB130" s="13" t="str">
        <f t="array" ref="AB130">IFERROR(INDEX(B128:B137, SMALL(IF("V"=F128:F137, ROW(F128:F137)-MIN(ROW(F128:F137))+1, ""), ROW() -127 )), "")</f>
        <v/>
      </c>
      <c r="AC130" s="13" t="str">
        <f t="array" ref="AC130">IFERROR(INDEX(C128:C137, SMALL(IF("V"=F128:F137, ROW(F128:F137)-MIN(ROW(F128:F137))+1, ""), ROW() -127 )), "")</f>
        <v/>
      </c>
      <c r="AD130" s="13" t="str">
        <f t="array" ref="AD130">IFERROR(INDEX(D128:D137, SMALL(IF("V"=F128:F137, ROW(F128:F137)-MIN(ROW(F128:F137))+1, ""), ROW() -127 )), "")</f>
        <v/>
      </c>
      <c r="AE130" s="13" t="str">
        <f t="array" ref="AE130">IFERROR(INDEX(E128:E137, SMALL(IF("V"=F128:F137, ROW(F128:F137)-MIN(ROW(F128:F137))+1, ""), ROW() -127 )), "")</f>
        <v/>
      </c>
      <c r="AF130" s="13" t="str">
        <f t="array" ref="AF130">IFERROR(INDEX(B128:B137, SMALL(IF(ISNUMBER(SEARCH("JV1",F128:F137)), ROW(F128:F137)-MIN(ROW(F128:F137))+1, ""), ROW() -127 )), "")</f>
        <v/>
      </c>
      <c r="AG130" s="13" t="str">
        <f t="array" ref="AG130">IFERROR(INDEX(C128:C137, SMALL(IF(ISNUMBER(SEARCH("JV1",F128:F137)), ROW(F128:F137)-MIN(ROW(F128:F137))+1, ""), ROW() -127 )), "")</f>
        <v/>
      </c>
      <c r="AH130" s="13" t="str">
        <f t="array" ref="AH130">IFERROR(INDEX(D128:D137, SMALL(IF(ISNUMBER(SEARCH("JV1",F128:F137)), ROW(F128:F137)-MIN(ROW(F128:F137))+1, ""), ROW() -127 )), "")</f>
        <v/>
      </c>
      <c r="AI130" s="13" t="str">
        <f t="array" ref="AI130">IFERROR(INDEX(E128:E137, SMALL(IF(ISNUMBER(SEARCH("JV1",F128:F137)), ROW(F128:F137)-MIN(ROW(F128:F137))+1, ""), ROW() -127 )), "")</f>
        <v/>
      </c>
      <c r="AJ130" s="13" t="str">
        <f t="array" ref="AJ130">IFERROR(INDEX(B128:B137, SMALL(IF(ISNUMBER(SEARCH("JV2",F128:F137)), ROW(F128:F137)-MIN(ROW(F128:F137))+1, ""), ROW() -127 )), "")</f>
        <v/>
      </c>
      <c r="AK130" s="13" t="str">
        <f t="array" ref="AK130">IFERROR(INDEX(C128:C137, SMALL(IF(ISNUMBER(SEARCH("JV2",F128:F137)), ROW(F128:F137)-MIN(ROW(F128:F137))+1, ""), ROW() -127 )), "")</f>
        <v/>
      </c>
      <c r="AL130" s="13" t="str">
        <f t="array" ref="AL130">IFERROR(INDEX(D128:D137, SMALL(IF(ISNUMBER(SEARCH("JV2",F128:F137)), ROW(F128:F137)-MIN(ROW(F128:F137))+1, ""), ROW() -127 )), "")</f>
        <v/>
      </c>
      <c r="AM130" s="13" t="str">
        <f t="array" ref="AM130">IFERROR(INDEX(E128:E137, SMALL(IF(ISNUMBER(SEARCH("JV2",F128:F137)), ROW(F128:F137)-MIN(ROW(F128:F137))+1, ""), ROW() -127 )), "")</f>
        <v/>
      </c>
    </row>
    <row r="131" spans="2:39" s="13" customFormat="1" ht="15" customHeight="1">
      <c r="B131" s="21" t="s">
        <v>425</v>
      </c>
      <c r="C131" s="1"/>
      <c r="D131" s="22" t="s">
        <v>964</v>
      </c>
      <c r="E131" s="1" t="s">
        <v>965</v>
      </c>
      <c r="F131" s="23"/>
      <c r="G131" s="24"/>
      <c r="H131" s="25">
        <v>4455</v>
      </c>
      <c r="I131" s="24"/>
      <c r="J131" s="25" t="b">
        <v>0</v>
      </c>
      <c r="K131" s="19"/>
      <c r="L131" s="26"/>
      <c r="M131" s="27"/>
      <c r="AB131" s="13" t="str">
        <f t="array" ref="AB131">IFERROR(INDEX(B128:B137, SMALL(IF("V"=F128:F137, ROW(F128:F137)-MIN(ROW(F128:F137))+1, ""), ROW() -127 )), "")</f>
        <v/>
      </c>
      <c r="AC131" s="13" t="str">
        <f t="array" ref="AC131">IFERROR(INDEX(C128:C137, SMALL(IF("V"=F128:F137, ROW(F128:F137)-MIN(ROW(F128:F137))+1, ""), ROW() -127 )), "")</f>
        <v/>
      </c>
      <c r="AD131" s="13" t="str">
        <f t="array" ref="AD131">IFERROR(INDEX(D128:D137, SMALL(IF("V"=F128:F137, ROW(F128:F137)-MIN(ROW(F128:F137))+1, ""), ROW() -127 )), "")</f>
        <v/>
      </c>
      <c r="AE131" s="13" t="str">
        <f t="array" ref="AE131">IFERROR(INDEX(E128:E137, SMALL(IF("V"=F128:F137, ROW(F128:F137)-MIN(ROW(F128:F137))+1, ""), ROW() -127 )), "")</f>
        <v/>
      </c>
      <c r="AF131" s="13" t="str">
        <f t="array" ref="AF131">IFERROR(INDEX(B128:B137, SMALL(IF(ISNUMBER(SEARCH("JV1",F128:F137)), ROW(F128:F137)-MIN(ROW(F128:F137))+1, ""), ROW() -127 )), "")</f>
        <v/>
      </c>
      <c r="AG131" s="13" t="str">
        <f t="array" ref="AG131">IFERROR(INDEX(C128:C137, SMALL(IF(ISNUMBER(SEARCH("JV1",F128:F137)), ROW(F128:F137)-MIN(ROW(F128:F137))+1, ""), ROW() -127 )), "")</f>
        <v/>
      </c>
      <c r="AH131" s="13" t="str">
        <f t="array" ref="AH131">IFERROR(INDEX(D128:D137, SMALL(IF(ISNUMBER(SEARCH("JV1",F128:F137)), ROW(F128:F137)-MIN(ROW(F128:F137))+1, ""), ROW() -127 )), "")</f>
        <v/>
      </c>
      <c r="AI131" s="13" t="str">
        <f t="array" ref="AI131">IFERROR(INDEX(E128:E137, SMALL(IF(ISNUMBER(SEARCH("JV1",F128:F137)), ROW(F128:F137)-MIN(ROW(F128:F137))+1, ""), ROW() -127 )), "")</f>
        <v/>
      </c>
      <c r="AJ131" s="13" t="str">
        <f t="array" ref="AJ131">IFERROR(INDEX(B128:B137, SMALL(IF(ISNUMBER(SEARCH("JV2",F128:F137)), ROW(F128:F137)-MIN(ROW(F128:F137))+1, ""), ROW() -127 )), "")</f>
        <v/>
      </c>
      <c r="AK131" s="13" t="str">
        <f t="array" ref="AK131">IFERROR(INDEX(C128:C137, SMALL(IF(ISNUMBER(SEARCH("JV2",F128:F137)), ROW(F128:F137)-MIN(ROW(F128:F137))+1, ""), ROW() -127 )), "")</f>
        <v/>
      </c>
      <c r="AL131" s="13" t="str">
        <f t="array" ref="AL131">IFERROR(INDEX(D128:D137, SMALL(IF(ISNUMBER(SEARCH("JV2",F128:F137)), ROW(F128:F137)-MIN(ROW(F128:F137))+1, ""), ROW() -127 )), "")</f>
        <v/>
      </c>
      <c r="AM131" s="13" t="str">
        <f t="array" ref="AM131">IFERROR(INDEX(E128:E137, SMALL(IF(ISNUMBER(SEARCH("JV2",F128:F137)), ROW(F128:F137)-MIN(ROW(F128:F137))+1, ""), ROW() -127 )), "")</f>
        <v/>
      </c>
    </row>
    <row r="132" spans="2:39" s="13" customFormat="1" ht="15" customHeight="1">
      <c r="B132" s="21" t="s">
        <v>425</v>
      </c>
      <c r="C132" s="1"/>
      <c r="D132" s="22" t="s">
        <v>966</v>
      </c>
      <c r="E132" s="1" t="s">
        <v>967</v>
      </c>
      <c r="F132" s="23"/>
      <c r="G132" s="24"/>
      <c r="H132" s="25">
        <v>4455</v>
      </c>
      <c r="I132" s="24"/>
      <c r="J132" s="25" t="b">
        <v>0</v>
      </c>
      <c r="K132" s="19"/>
      <c r="L132" s="26"/>
      <c r="M132" s="27"/>
      <c r="AB132" s="13" t="str">
        <f t="array" ref="AB132">IFERROR(INDEX(B128:B137, SMALL(IF("V"=F128:F137, ROW(F128:F137)-MIN(ROW(F128:F137))+1, ""), ROW() -127 )), "")</f>
        <v/>
      </c>
      <c r="AC132" s="13" t="str">
        <f t="array" ref="AC132">IFERROR(INDEX(C128:C137, SMALL(IF("V"=F128:F137, ROW(F128:F137)-MIN(ROW(F128:F137))+1, ""), ROW() -127 )), "")</f>
        <v/>
      </c>
      <c r="AD132" s="13" t="str">
        <f t="array" ref="AD132">IFERROR(INDEX(D128:D137, SMALL(IF("V"=F128:F137, ROW(F128:F137)-MIN(ROW(F128:F137))+1, ""), ROW() -127 )), "")</f>
        <v/>
      </c>
      <c r="AE132" s="13" t="str">
        <f t="array" ref="AE132">IFERROR(INDEX(E128:E137, SMALL(IF("V"=F128:F137, ROW(F128:F137)-MIN(ROW(F128:F137))+1, ""), ROW() -127 )), "")</f>
        <v/>
      </c>
      <c r="AF132" s="13" t="str">
        <f t="array" ref="AF132">IFERROR(INDEX(B128:B137, SMALL(IF(ISNUMBER(SEARCH("JV1",F128:F137)), ROW(F128:F137)-MIN(ROW(F128:F137))+1, ""), ROW() -127 )), "")</f>
        <v/>
      </c>
      <c r="AG132" s="13" t="str">
        <f t="array" ref="AG132">IFERROR(INDEX(C128:C137, SMALL(IF(ISNUMBER(SEARCH("JV1",F128:F137)), ROW(F128:F137)-MIN(ROW(F128:F137))+1, ""), ROW() -127 )), "")</f>
        <v/>
      </c>
      <c r="AH132" s="13" t="str">
        <f t="array" ref="AH132">IFERROR(INDEX(D128:D137, SMALL(IF(ISNUMBER(SEARCH("JV1",F128:F137)), ROW(F128:F137)-MIN(ROW(F128:F137))+1, ""), ROW() -127 )), "")</f>
        <v/>
      </c>
      <c r="AI132" s="13" t="str">
        <f t="array" ref="AI132">IFERROR(INDEX(E128:E137, SMALL(IF(ISNUMBER(SEARCH("JV1",F128:F137)), ROW(F128:F137)-MIN(ROW(F128:F137))+1, ""), ROW() -127 )), "")</f>
        <v/>
      </c>
      <c r="AJ132" s="13" t="str">
        <f t="array" ref="AJ132">IFERROR(INDEX(B128:B137, SMALL(IF(ISNUMBER(SEARCH("JV2",F128:F137)), ROW(F128:F137)-MIN(ROW(F128:F137))+1, ""), ROW() -127 )), "")</f>
        <v/>
      </c>
      <c r="AK132" s="13" t="str">
        <f t="array" ref="AK132">IFERROR(INDEX(C128:C137, SMALL(IF(ISNUMBER(SEARCH("JV2",F128:F137)), ROW(F128:F137)-MIN(ROW(F128:F137))+1, ""), ROW() -127 )), "")</f>
        <v/>
      </c>
      <c r="AL132" s="13" t="str">
        <f t="array" ref="AL132">IFERROR(INDEX(D128:D137, SMALL(IF(ISNUMBER(SEARCH("JV2",F128:F137)), ROW(F128:F137)-MIN(ROW(F128:F137))+1, ""), ROW() -127 )), "")</f>
        <v/>
      </c>
      <c r="AM132" s="13" t="str">
        <f t="array" ref="AM132">IFERROR(INDEX(E128:E137, SMALL(IF(ISNUMBER(SEARCH("JV2",F128:F137)), ROW(F128:F137)-MIN(ROW(F128:F137))+1, ""), ROW() -127 )), "")</f>
        <v/>
      </c>
    </row>
    <row r="133" spans="2:39" s="13" customFormat="1" ht="15" customHeight="1">
      <c r="B133" s="21" t="s">
        <v>425</v>
      </c>
      <c r="C133" s="1"/>
      <c r="D133" s="22" t="s">
        <v>968</v>
      </c>
      <c r="E133" s="1" t="s">
        <v>969</v>
      </c>
      <c r="F133" s="23" t="s">
        <v>30</v>
      </c>
      <c r="G133" s="24"/>
      <c r="H133" s="25">
        <v>4455</v>
      </c>
      <c r="I133" s="24"/>
      <c r="J133" s="25" t="b">
        <v>0</v>
      </c>
      <c r="K133" s="19"/>
      <c r="L133" s="26"/>
      <c r="M133" s="27"/>
      <c r="AB133" s="13" t="str">
        <f t="array" ref="AB133">IFERROR(INDEX(B128:B137, SMALL(IF("V"=F128:F137, ROW(F128:F137)-MIN(ROW(F128:F137))+1, ""), ROW() -127 )), "")</f>
        <v/>
      </c>
      <c r="AC133" s="13" t="str">
        <f t="array" ref="AC133">IFERROR(INDEX(C128:C137, SMALL(IF("V"=F128:F137, ROW(F128:F137)-MIN(ROW(F128:F137))+1, ""), ROW() -127 )), "")</f>
        <v/>
      </c>
      <c r="AD133" s="13" t="str">
        <f t="array" ref="AD133">IFERROR(INDEX(D128:D137, SMALL(IF("V"=F128:F137, ROW(F128:F137)-MIN(ROW(F128:F137))+1, ""), ROW() -127 )), "")</f>
        <v/>
      </c>
      <c r="AE133" s="13" t="str">
        <f t="array" ref="AE133">IFERROR(INDEX(E128:E137, SMALL(IF("V"=F128:F137, ROW(F128:F137)-MIN(ROW(F128:F137))+1, ""), ROW() -127 )), "")</f>
        <v/>
      </c>
      <c r="AF133" s="13" t="str">
        <f t="array" ref="AF133">IFERROR(INDEX(B128:B137, SMALL(IF(ISNUMBER(SEARCH("JV1",F128:F137)), ROW(F128:F137)-MIN(ROW(F128:F137))+1, ""), ROW() -127 )), "")</f>
        <v/>
      </c>
      <c r="AG133" s="13" t="str">
        <f t="array" ref="AG133">IFERROR(INDEX(C128:C137, SMALL(IF(ISNUMBER(SEARCH("JV1",F128:F137)), ROW(F128:F137)-MIN(ROW(F128:F137))+1, ""), ROW() -127 )), "")</f>
        <v/>
      </c>
      <c r="AH133" s="13" t="str">
        <f t="array" ref="AH133">IFERROR(INDEX(D128:D137, SMALL(IF(ISNUMBER(SEARCH("JV1",F128:F137)), ROW(F128:F137)-MIN(ROW(F128:F137))+1, ""), ROW() -127 )), "")</f>
        <v/>
      </c>
      <c r="AI133" s="13" t="str">
        <f t="array" ref="AI133">IFERROR(INDEX(E128:E137, SMALL(IF(ISNUMBER(SEARCH("JV1",F128:F137)), ROW(F128:F137)-MIN(ROW(F128:F137))+1, ""), ROW() -127 )), "")</f>
        <v/>
      </c>
      <c r="AJ133" s="13" t="str">
        <f t="array" ref="AJ133">IFERROR(INDEX(B128:B137, SMALL(IF(ISNUMBER(SEARCH("JV2",F128:F137)), ROW(F128:F137)-MIN(ROW(F128:F137))+1, ""), ROW() -127 )), "")</f>
        <v/>
      </c>
      <c r="AK133" s="13" t="str">
        <f t="array" ref="AK133">IFERROR(INDEX(C128:C137, SMALL(IF(ISNUMBER(SEARCH("JV2",F128:F137)), ROW(F128:F137)-MIN(ROW(F128:F137))+1, ""), ROW() -127 )), "")</f>
        <v/>
      </c>
      <c r="AL133" s="13" t="str">
        <f t="array" ref="AL133">IFERROR(INDEX(D128:D137, SMALL(IF(ISNUMBER(SEARCH("JV2",F128:F137)), ROW(F128:F137)-MIN(ROW(F128:F137))+1, ""), ROW() -127 )), "")</f>
        <v/>
      </c>
      <c r="AM133" s="13" t="str">
        <f t="array" ref="AM133">IFERROR(INDEX(E128:E137, SMALL(IF(ISNUMBER(SEARCH("JV2",F128:F137)), ROW(F128:F137)-MIN(ROW(F128:F137))+1, ""), ROW() -127 )), "")</f>
        <v/>
      </c>
    </row>
    <row r="134" spans="2:39" s="13" customFormat="1" ht="15" customHeight="1">
      <c r="B134" s="21" t="s">
        <v>425</v>
      </c>
      <c r="C134" s="1"/>
      <c r="D134" s="22" t="s">
        <v>970</v>
      </c>
      <c r="E134" s="1" t="s">
        <v>971</v>
      </c>
      <c r="F134" s="23"/>
      <c r="G134" s="24"/>
      <c r="H134" s="25">
        <v>4455</v>
      </c>
      <c r="I134" s="24"/>
      <c r="J134" s="25" t="b">
        <v>0</v>
      </c>
      <c r="K134" s="19"/>
      <c r="L134" s="26"/>
      <c r="M134" s="27"/>
      <c r="AB134" s="13" t="str">
        <f t="array" ref="AB134">IFERROR(INDEX(B128:B137, SMALL(IF("V"=F128:F137, ROW(F128:F137)-MIN(ROW(F128:F137))+1, ""), ROW() -127 )), "")</f>
        <v/>
      </c>
      <c r="AC134" s="13" t="str">
        <f t="array" ref="AC134">IFERROR(INDEX(C128:C137, SMALL(IF("V"=F128:F137, ROW(F128:F137)-MIN(ROW(F128:F137))+1, ""), ROW() -127 )), "")</f>
        <v/>
      </c>
      <c r="AD134" s="13" t="str">
        <f t="array" ref="AD134">IFERROR(INDEX(D128:D137, SMALL(IF("V"=F128:F137, ROW(F128:F137)-MIN(ROW(F128:F137))+1, ""), ROW() -127 )), "")</f>
        <v/>
      </c>
      <c r="AE134" s="13" t="str">
        <f t="array" ref="AE134">IFERROR(INDEX(E128:E137, SMALL(IF("V"=F128:F137, ROW(F128:F137)-MIN(ROW(F128:F137))+1, ""), ROW() -127 )), "")</f>
        <v/>
      </c>
      <c r="AF134" s="13" t="str">
        <f t="array" ref="AF134">IFERROR(INDEX(B128:B137, SMALL(IF(ISNUMBER(SEARCH("JV1",F128:F137)), ROW(F128:F137)-MIN(ROW(F128:F137))+1, ""), ROW() -127 )), "")</f>
        <v/>
      </c>
      <c r="AG134" s="13" t="str">
        <f t="array" ref="AG134">IFERROR(INDEX(C128:C137, SMALL(IF(ISNUMBER(SEARCH("JV1",F128:F137)), ROW(F128:F137)-MIN(ROW(F128:F137))+1, ""), ROW() -127 )), "")</f>
        <v/>
      </c>
      <c r="AH134" s="13" t="str">
        <f t="array" ref="AH134">IFERROR(INDEX(D128:D137, SMALL(IF(ISNUMBER(SEARCH("JV1",F128:F137)), ROW(F128:F137)-MIN(ROW(F128:F137))+1, ""), ROW() -127 )), "")</f>
        <v/>
      </c>
      <c r="AI134" s="13" t="str">
        <f t="array" ref="AI134">IFERROR(INDEX(E128:E137, SMALL(IF(ISNUMBER(SEARCH("JV1",F128:F137)), ROW(F128:F137)-MIN(ROW(F128:F137))+1, ""), ROW() -127 )), "")</f>
        <v/>
      </c>
      <c r="AJ134" s="13" t="str">
        <f t="array" ref="AJ134">IFERROR(INDEX(B128:B137, SMALL(IF(ISNUMBER(SEARCH("JV2",F128:F137)), ROW(F128:F137)-MIN(ROW(F128:F137))+1, ""), ROW() -127 )), "")</f>
        <v/>
      </c>
      <c r="AK134" s="13" t="str">
        <f t="array" ref="AK134">IFERROR(INDEX(C128:C137, SMALL(IF(ISNUMBER(SEARCH("JV2",F128:F137)), ROW(F128:F137)-MIN(ROW(F128:F137))+1, ""), ROW() -127 )), "")</f>
        <v/>
      </c>
      <c r="AL134" s="13" t="str">
        <f t="array" ref="AL134">IFERROR(INDEX(D128:D137, SMALL(IF(ISNUMBER(SEARCH("JV2",F128:F137)), ROW(F128:F137)-MIN(ROW(F128:F137))+1, ""), ROW() -127 )), "")</f>
        <v/>
      </c>
      <c r="AM134" s="13" t="str">
        <f t="array" ref="AM134">IFERROR(INDEX(E128:E137, SMALL(IF(ISNUMBER(SEARCH("JV2",F128:F137)), ROW(F128:F137)-MIN(ROW(F128:F137))+1, ""), ROW() -127 )), "")</f>
        <v/>
      </c>
    </row>
    <row r="135" spans="2:39" s="13" customFormat="1" ht="15" customHeight="1">
      <c r="B135" s="21" t="s">
        <v>425</v>
      </c>
      <c r="C135" s="1"/>
      <c r="D135" s="22" t="s">
        <v>972</v>
      </c>
      <c r="E135" s="1" t="s">
        <v>973</v>
      </c>
      <c r="F135" s="23" t="s">
        <v>30</v>
      </c>
      <c r="G135" s="24"/>
      <c r="H135" s="25">
        <v>4455</v>
      </c>
      <c r="I135" s="24"/>
      <c r="J135" s="25" t="b">
        <v>0</v>
      </c>
      <c r="K135" s="19"/>
      <c r="L135" s="26"/>
      <c r="M135" s="27"/>
      <c r="AB135" s="13" t="str">
        <f t="array" ref="AB135">IFERROR(INDEX(B128:B137, SMALL(IF("V"=F128:F137, ROW(F128:F137)-MIN(ROW(F128:F137))+1, ""), ROW() -127 )), "")</f>
        <v/>
      </c>
      <c r="AC135" s="13" t="str">
        <f t="array" ref="AC135">IFERROR(INDEX(C128:C137, SMALL(IF("V"=F128:F137, ROW(F128:F137)-MIN(ROW(F128:F137))+1, ""), ROW() -127 )), "")</f>
        <v/>
      </c>
      <c r="AD135" s="13" t="str">
        <f t="array" ref="AD135">IFERROR(INDEX(D128:D137, SMALL(IF("V"=F128:F137, ROW(F128:F137)-MIN(ROW(F128:F137))+1, ""), ROW() -127 )), "")</f>
        <v/>
      </c>
      <c r="AE135" s="13" t="str">
        <f t="array" ref="AE135">IFERROR(INDEX(E128:E137, SMALL(IF("V"=F128:F137, ROW(F128:F137)-MIN(ROW(F128:F137))+1, ""), ROW() -127 )), "")</f>
        <v/>
      </c>
      <c r="AF135" s="13" t="str">
        <f t="array" ref="AF135">IFERROR(INDEX(B128:B137, SMALL(IF(ISNUMBER(SEARCH("JV1",F128:F137)), ROW(F128:F137)-MIN(ROW(F128:F137))+1, ""), ROW() -127 )), "")</f>
        <v/>
      </c>
      <c r="AG135" s="13" t="str">
        <f t="array" ref="AG135">IFERROR(INDEX(C128:C137, SMALL(IF(ISNUMBER(SEARCH("JV1",F128:F137)), ROW(F128:F137)-MIN(ROW(F128:F137))+1, ""), ROW() -127 )), "")</f>
        <v/>
      </c>
      <c r="AH135" s="13" t="str">
        <f t="array" ref="AH135">IFERROR(INDEX(D128:D137, SMALL(IF(ISNUMBER(SEARCH("JV1",F128:F137)), ROW(F128:F137)-MIN(ROW(F128:F137))+1, ""), ROW() -127 )), "")</f>
        <v/>
      </c>
      <c r="AI135" s="13" t="str">
        <f t="array" ref="AI135">IFERROR(INDEX(E128:E137, SMALL(IF(ISNUMBER(SEARCH("JV1",F128:F137)), ROW(F128:F137)-MIN(ROW(F128:F137))+1, ""), ROW() -127 )), "")</f>
        <v/>
      </c>
      <c r="AJ135" s="13" t="str">
        <f t="array" ref="AJ135">IFERROR(INDEX(B128:B137, SMALL(IF(ISNUMBER(SEARCH("JV2",F128:F137)), ROW(F128:F137)-MIN(ROW(F128:F137))+1, ""), ROW() -127 )), "")</f>
        <v/>
      </c>
      <c r="AK135" s="13" t="str">
        <f t="array" ref="AK135">IFERROR(INDEX(C128:C137, SMALL(IF(ISNUMBER(SEARCH("JV2",F128:F137)), ROW(F128:F137)-MIN(ROW(F128:F137))+1, ""), ROW() -127 )), "")</f>
        <v/>
      </c>
      <c r="AL135" s="13" t="str">
        <f t="array" ref="AL135">IFERROR(INDEX(D128:D137, SMALL(IF(ISNUMBER(SEARCH("JV2",F128:F137)), ROW(F128:F137)-MIN(ROW(F128:F137))+1, ""), ROW() -127 )), "")</f>
        <v/>
      </c>
      <c r="AM135" s="13" t="str">
        <f t="array" ref="AM135">IFERROR(INDEX(E128:E137, SMALL(IF(ISNUMBER(SEARCH("JV2",F128:F137)), ROW(F128:F137)-MIN(ROW(F128:F137))+1, ""), ROW() -127 )), "")</f>
        <v/>
      </c>
    </row>
    <row r="136" spans="2:39" s="13" customFormat="1" ht="15" customHeight="1">
      <c r="B136" s="21" t="s">
        <v>425</v>
      </c>
      <c r="C136" s="1"/>
      <c r="D136" s="22" t="s">
        <v>974</v>
      </c>
      <c r="E136" s="1" t="s">
        <v>975</v>
      </c>
      <c r="F136" s="23" t="s">
        <v>30</v>
      </c>
      <c r="G136" s="24"/>
      <c r="H136" s="25">
        <v>4455</v>
      </c>
      <c r="I136" s="24"/>
      <c r="J136" s="25" t="b">
        <v>0</v>
      </c>
      <c r="K136" s="19"/>
      <c r="L136" s="26"/>
      <c r="M136" s="27"/>
    </row>
    <row r="137" spans="2:39" s="13" customFormat="1" ht="15" customHeight="1">
      <c r="B137" s="21" t="s">
        <v>425</v>
      </c>
      <c r="C137" s="1"/>
      <c r="D137" s="22" t="s">
        <v>976</v>
      </c>
      <c r="E137" s="1" t="s">
        <v>977</v>
      </c>
      <c r="F137" s="23"/>
      <c r="G137" s="24"/>
      <c r="H137" s="25">
        <v>4455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456</v>
      </c>
      <c r="C138" s="1"/>
      <c r="D138" s="22" t="s">
        <v>978</v>
      </c>
      <c r="E138" s="1" t="s">
        <v>979</v>
      </c>
      <c r="F138" s="23" t="s">
        <v>14</v>
      </c>
      <c r="G138" s="24"/>
      <c r="H138" s="25">
        <v>3742</v>
      </c>
      <c r="I138" s="24"/>
      <c r="J138" s="25" t="b">
        <v>0</v>
      </c>
      <c r="K138" s="19"/>
      <c r="L138" s="26"/>
      <c r="M138" s="27"/>
      <c r="AB138" s="13" t="str">
        <f t="array" ref="AB138">IFERROR(INDEX(B138:B149, SMALL(IF("V"=F138:F149, ROW(F138:F149)-MIN(ROW(F138:F149))+1, ""), ROW() -137 )), "")</f>
        <v>Siena Heights University</v>
      </c>
      <c r="AC138" s="13">
        <f t="array" ref="AC138">IFERROR(INDEX(C138:C149, SMALL(IF("V"=F138:F149, ROW(F138:F149)-MIN(ROW(F138:F149))+1, ""), ROW() -137 )), "")</f>
        <v>0</v>
      </c>
      <c r="AD138" s="13" t="str">
        <f t="array" ref="AD138">IFERROR(INDEX(D138:D149, SMALL(IF("V"=F138:F149, ROW(F138:F149)-MIN(ROW(F138:F149))+1, ""), ROW() -137 )), "")</f>
        <v>15-197085</v>
      </c>
      <c r="AE138" s="13" t="str">
        <f t="array" ref="AE138">IFERROR(INDEX(E138:E149, SMALL(IF("V"=F138:F149, ROW(F138:F149)-MIN(ROW(F138:F149))+1, ""), ROW() -137 )), "")</f>
        <v>Becca Ludwick</v>
      </c>
      <c r="AF138" s="13" t="str">
        <f t="array" ref="AF138">IFERROR(INDEX(B138:B149, SMALL(IF(ISNUMBER(SEARCH("JV1",F138:F149)), ROW(F138:F149)-MIN(ROW(F138:F149))+1, ""), ROW() -137 )), "")</f>
        <v/>
      </c>
      <c r="AG138" s="13" t="str">
        <f t="array" ref="AG138">IFERROR(INDEX(C138:C149, SMALL(IF(ISNUMBER(SEARCH("JV1",F138:F149)), ROW(F138:F149)-MIN(ROW(F138:F149))+1, ""), ROW() -137 )), "")</f>
        <v/>
      </c>
      <c r="AH138" s="13" t="str">
        <f t="array" ref="AH138">IFERROR(INDEX(D138:D149, SMALL(IF(ISNUMBER(SEARCH("JV1",F138:F149)), ROW(F138:F149)-MIN(ROW(F138:F149))+1, ""), ROW() -137 )), "")</f>
        <v/>
      </c>
      <c r="AI138" s="13" t="str">
        <f t="array" ref="AI138">IFERROR(INDEX(E138:E149, SMALL(IF(ISNUMBER(SEARCH("JV1",F138:F149)), ROW(F138:F149)-MIN(ROW(F138:F149))+1, ""), ROW() -137 )), "")</f>
        <v/>
      </c>
      <c r="AJ138" s="13" t="str">
        <f t="array" ref="AJ138">IFERROR(INDEX(B138:B149, SMALL(IF(ISNUMBER(SEARCH("JV2",F138:F149)), ROW(F138:F149)-MIN(ROW(F138:F149))+1, ""), ROW() -137 )), "")</f>
        <v/>
      </c>
      <c r="AK138" s="13" t="str">
        <f t="array" ref="AK138">IFERROR(INDEX(C138:C149, SMALL(IF(ISNUMBER(SEARCH("JV2",F138:F149)), ROW(F138:F149)-MIN(ROW(F138:F149))+1, ""), ROW() -137 )), "")</f>
        <v/>
      </c>
      <c r="AL138" s="13" t="str">
        <f t="array" ref="AL138">IFERROR(INDEX(D138:D149, SMALL(IF(ISNUMBER(SEARCH("JV2",F138:F149)), ROW(F138:F149)-MIN(ROW(F138:F149))+1, ""), ROW() -137 )), "")</f>
        <v/>
      </c>
      <c r="AM138" s="13" t="str">
        <f t="array" ref="AM138">IFERROR(INDEX(E138:E149, SMALL(IF(ISNUMBER(SEARCH("JV2",F138:F149)), ROW(F138:F149)-MIN(ROW(F138:F149))+1, ""), ROW() -137 )), "")</f>
        <v/>
      </c>
    </row>
    <row r="139" spans="2:39" s="13" customFormat="1" ht="15" customHeight="1">
      <c r="B139" s="21" t="s">
        <v>456</v>
      </c>
      <c r="C139" s="1"/>
      <c r="D139" s="22" t="s">
        <v>980</v>
      </c>
      <c r="E139" s="1" t="s">
        <v>981</v>
      </c>
      <c r="F139" s="23" t="s">
        <v>14</v>
      </c>
      <c r="G139" s="24"/>
      <c r="H139" s="25">
        <v>3742</v>
      </c>
      <c r="I139" s="24"/>
      <c r="J139" s="25" t="b">
        <v>0</v>
      </c>
      <c r="K139" s="19"/>
      <c r="L139" s="26"/>
      <c r="M139" s="27"/>
      <c r="AB139" s="13" t="str">
        <f t="array" ref="AB139">IFERROR(INDEX(B138:B149, SMALL(IF("V"=F138:F149, ROW(F138:F149)-MIN(ROW(F138:F149))+1, ""), ROW() -137 )), "")</f>
        <v>Siena Heights University</v>
      </c>
      <c r="AC139" s="13">
        <f t="array" ref="AC139">IFERROR(INDEX(C138:C149, SMALL(IF("V"=F138:F149, ROW(F138:F149)-MIN(ROW(F138:F149))+1, ""), ROW() -137 )), "")</f>
        <v>0</v>
      </c>
      <c r="AD139" s="13" t="str">
        <f t="array" ref="AD139">IFERROR(INDEX(D138:D149, SMALL(IF("V"=F138:F149, ROW(F138:F149)-MIN(ROW(F138:F149))+1, ""), ROW() -137 )), "")</f>
        <v>20-3312</v>
      </c>
      <c r="AE139" s="13" t="str">
        <f t="array" ref="AE139">IFERROR(INDEX(E138:E149, SMALL(IF("V"=F138:F149, ROW(F138:F149)-MIN(ROW(F138:F149))+1, ""), ROW() -137 )), "")</f>
        <v>Francesca Bontomasi</v>
      </c>
      <c r="AF139" s="13" t="str">
        <f t="array" ref="AF139">IFERROR(INDEX(B138:B149, SMALL(IF(ISNUMBER(SEARCH("JV1",F138:F149)), ROW(F138:F149)-MIN(ROW(F138:F149))+1, ""), ROW() -137 )), "")</f>
        <v/>
      </c>
      <c r="AG139" s="13" t="str">
        <f t="array" ref="AG139">IFERROR(INDEX(C138:C149, SMALL(IF(ISNUMBER(SEARCH("JV1",F138:F149)), ROW(F138:F149)-MIN(ROW(F138:F149))+1, ""), ROW() -137 )), "")</f>
        <v/>
      </c>
      <c r="AH139" s="13" t="str">
        <f t="array" ref="AH139">IFERROR(INDEX(D138:D149, SMALL(IF(ISNUMBER(SEARCH("JV1",F138:F149)), ROW(F138:F149)-MIN(ROW(F138:F149))+1, ""), ROW() -137 )), "")</f>
        <v/>
      </c>
      <c r="AI139" s="13" t="str">
        <f t="array" ref="AI139">IFERROR(INDEX(E138:E149, SMALL(IF(ISNUMBER(SEARCH("JV1",F138:F149)), ROW(F138:F149)-MIN(ROW(F138:F149))+1, ""), ROW() -137 )), "")</f>
        <v/>
      </c>
      <c r="AJ139" s="13" t="str">
        <f t="array" ref="AJ139">IFERROR(INDEX(B138:B149, SMALL(IF(ISNUMBER(SEARCH("JV2",F138:F149)), ROW(F138:F149)-MIN(ROW(F138:F149))+1, ""), ROW() -137 )), "")</f>
        <v/>
      </c>
      <c r="AK139" s="13" t="str">
        <f t="array" ref="AK139">IFERROR(INDEX(C138:C149, SMALL(IF(ISNUMBER(SEARCH("JV2",F138:F149)), ROW(F138:F149)-MIN(ROW(F138:F149))+1, ""), ROW() -137 )), "")</f>
        <v/>
      </c>
      <c r="AL139" s="13" t="str">
        <f t="array" ref="AL139">IFERROR(INDEX(D138:D149, SMALL(IF(ISNUMBER(SEARCH("JV2",F138:F149)), ROW(F138:F149)-MIN(ROW(F138:F149))+1, ""), ROW() -137 )), "")</f>
        <v/>
      </c>
      <c r="AM139" s="13" t="str">
        <f t="array" ref="AM139">IFERROR(INDEX(E138:E149, SMALL(IF(ISNUMBER(SEARCH("JV2",F138:F149)), ROW(F138:F149)-MIN(ROW(F138:F149))+1, ""), ROW() -137 )), "")</f>
        <v/>
      </c>
    </row>
    <row r="140" spans="2:39" s="13" customFormat="1" ht="15" customHeight="1">
      <c r="B140" s="21" t="s">
        <v>456</v>
      </c>
      <c r="C140" s="1"/>
      <c r="D140" s="22" t="s">
        <v>982</v>
      </c>
      <c r="E140" s="1" t="s">
        <v>983</v>
      </c>
      <c r="F140" s="23" t="s">
        <v>30</v>
      </c>
      <c r="G140" s="24"/>
      <c r="H140" s="25">
        <v>3742</v>
      </c>
      <c r="I140" s="24"/>
      <c r="J140" s="25" t="b">
        <v>0</v>
      </c>
      <c r="K140" s="19"/>
      <c r="L140" s="26"/>
      <c r="M140" s="27"/>
      <c r="AB140" s="13" t="str">
        <f t="array" ref="AB140">IFERROR(INDEX(B138:B149, SMALL(IF("V"=F138:F149, ROW(F138:F149)-MIN(ROW(F138:F149))+1, ""), ROW() -137 )), "")</f>
        <v>Siena Heights University</v>
      </c>
      <c r="AC140" s="13">
        <f t="array" ref="AC140">IFERROR(INDEX(C138:C149, SMALL(IF("V"=F138:F149, ROW(F138:F149)-MIN(ROW(F138:F149))+1, ""), ROW() -137 )), "")</f>
        <v>0</v>
      </c>
      <c r="AD140" s="13" t="str">
        <f t="array" ref="AD140">IFERROR(INDEX(D138:D149, SMALL(IF("V"=F138:F149, ROW(F138:F149)-MIN(ROW(F138:F149))+1, ""), ROW() -137 )), "")</f>
        <v>11-555273</v>
      </c>
      <c r="AE140" s="13" t="str">
        <f t="array" ref="AE140">IFERROR(INDEX(E138:E149, SMALL(IF("V"=F138:F149, ROW(F138:F149)-MIN(ROW(F138:F149))+1, ""), ROW() -137 )), "")</f>
        <v>Hannah Patch</v>
      </c>
      <c r="AF140" s="13" t="str">
        <f t="array" ref="AF140">IFERROR(INDEX(B138:B149, SMALL(IF(ISNUMBER(SEARCH("JV1",F138:F149)), ROW(F138:F149)-MIN(ROW(F138:F149))+1, ""), ROW() -137 )), "")</f>
        <v/>
      </c>
      <c r="AG140" s="13" t="str">
        <f t="array" ref="AG140">IFERROR(INDEX(C138:C149, SMALL(IF(ISNUMBER(SEARCH("JV1",F138:F149)), ROW(F138:F149)-MIN(ROW(F138:F149))+1, ""), ROW() -137 )), "")</f>
        <v/>
      </c>
      <c r="AH140" s="13" t="str">
        <f t="array" ref="AH140">IFERROR(INDEX(D138:D149, SMALL(IF(ISNUMBER(SEARCH("JV1",F138:F149)), ROW(F138:F149)-MIN(ROW(F138:F149))+1, ""), ROW() -137 )), "")</f>
        <v/>
      </c>
      <c r="AI140" s="13" t="str">
        <f t="array" ref="AI140">IFERROR(INDEX(E138:E149, SMALL(IF(ISNUMBER(SEARCH("JV1",F138:F149)), ROW(F138:F149)-MIN(ROW(F138:F149))+1, ""), ROW() -137 )), "")</f>
        <v/>
      </c>
      <c r="AJ140" s="13" t="str">
        <f t="array" ref="AJ140">IFERROR(INDEX(B138:B149, SMALL(IF(ISNUMBER(SEARCH("JV2",F138:F149)), ROW(F138:F149)-MIN(ROW(F138:F149))+1, ""), ROW() -137 )), "")</f>
        <v/>
      </c>
      <c r="AK140" s="13" t="str">
        <f t="array" ref="AK140">IFERROR(INDEX(C138:C149, SMALL(IF(ISNUMBER(SEARCH("JV2",F138:F149)), ROW(F138:F149)-MIN(ROW(F138:F149))+1, ""), ROW() -137 )), "")</f>
        <v/>
      </c>
      <c r="AL140" s="13" t="str">
        <f t="array" ref="AL140">IFERROR(INDEX(D138:D149, SMALL(IF(ISNUMBER(SEARCH("JV2",F138:F149)), ROW(F138:F149)-MIN(ROW(F138:F149))+1, ""), ROW() -137 )), "")</f>
        <v/>
      </c>
      <c r="AM140" s="13" t="str">
        <f t="array" ref="AM140">IFERROR(INDEX(E138:E149, SMALL(IF(ISNUMBER(SEARCH("JV2",F138:F149)), ROW(F138:F149)-MIN(ROW(F138:F149))+1, ""), ROW() -137 )), "")</f>
        <v/>
      </c>
    </row>
    <row r="141" spans="2:39" s="13" customFormat="1" ht="15" customHeight="1">
      <c r="B141" s="21" t="s">
        <v>456</v>
      </c>
      <c r="C141" s="1"/>
      <c r="D141" s="22" t="s">
        <v>984</v>
      </c>
      <c r="E141" s="1" t="s">
        <v>985</v>
      </c>
      <c r="F141" s="23" t="s">
        <v>14</v>
      </c>
      <c r="G141" s="24"/>
      <c r="H141" s="25">
        <v>3742</v>
      </c>
      <c r="I141" s="24"/>
      <c r="J141" s="25" t="b">
        <v>0</v>
      </c>
      <c r="K141" s="19"/>
      <c r="L141" s="26"/>
      <c r="M141" s="27"/>
      <c r="AB141" s="13" t="str">
        <f t="array" ref="AB141">IFERROR(INDEX(B138:B149, SMALL(IF("V"=F138:F149, ROW(F138:F149)-MIN(ROW(F138:F149))+1, ""), ROW() -137 )), "")</f>
        <v>Siena Heights University</v>
      </c>
      <c r="AC141" s="13">
        <f t="array" ref="AC141">IFERROR(INDEX(C138:C149, SMALL(IF("V"=F138:F149, ROW(F138:F149)-MIN(ROW(F138:F149))+1, ""), ROW() -137 )), "")</f>
        <v>0</v>
      </c>
      <c r="AD141" s="13" t="str">
        <f t="array" ref="AD141">IFERROR(INDEX(D138:D149, SMALL(IF("V"=F138:F149, ROW(F138:F149)-MIN(ROW(F138:F149))+1, ""), ROW() -137 )), "")</f>
        <v>6001-1380</v>
      </c>
      <c r="AE141" s="13" t="str">
        <f t="array" ref="AE141">IFERROR(INDEX(E138:E149, SMALL(IF("V"=F138:F149, ROW(F138:F149)-MIN(ROW(F138:F149))+1, ""), ROW() -137 )), "")</f>
        <v>Kendall Herron</v>
      </c>
      <c r="AF141" s="13" t="str">
        <f t="array" ref="AF141">IFERROR(INDEX(B138:B149, SMALL(IF(ISNUMBER(SEARCH("JV1",F138:F149)), ROW(F138:F149)-MIN(ROW(F138:F149))+1, ""), ROW() -137 )), "")</f>
        <v/>
      </c>
      <c r="AG141" s="13" t="str">
        <f t="array" ref="AG141">IFERROR(INDEX(C138:C149, SMALL(IF(ISNUMBER(SEARCH("JV1",F138:F149)), ROW(F138:F149)-MIN(ROW(F138:F149))+1, ""), ROW() -137 )), "")</f>
        <v/>
      </c>
      <c r="AH141" s="13" t="str">
        <f t="array" ref="AH141">IFERROR(INDEX(D138:D149, SMALL(IF(ISNUMBER(SEARCH("JV1",F138:F149)), ROW(F138:F149)-MIN(ROW(F138:F149))+1, ""), ROW() -137 )), "")</f>
        <v/>
      </c>
      <c r="AI141" s="13" t="str">
        <f t="array" ref="AI141">IFERROR(INDEX(E138:E149, SMALL(IF(ISNUMBER(SEARCH("JV1",F138:F149)), ROW(F138:F149)-MIN(ROW(F138:F149))+1, ""), ROW() -137 )), "")</f>
        <v/>
      </c>
      <c r="AJ141" s="13" t="str">
        <f t="array" ref="AJ141">IFERROR(INDEX(B138:B149, SMALL(IF(ISNUMBER(SEARCH("JV2",F138:F149)), ROW(F138:F149)-MIN(ROW(F138:F149))+1, ""), ROW() -137 )), "")</f>
        <v/>
      </c>
      <c r="AK141" s="13" t="str">
        <f t="array" ref="AK141">IFERROR(INDEX(C138:C149, SMALL(IF(ISNUMBER(SEARCH("JV2",F138:F149)), ROW(F138:F149)-MIN(ROW(F138:F149))+1, ""), ROW() -137 )), "")</f>
        <v/>
      </c>
      <c r="AL141" s="13" t="str">
        <f t="array" ref="AL141">IFERROR(INDEX(D138:D149, SMALL(IF(ISNUMBER(SEARCH("JV2",F138:F149)), ROW(F138:F149)-MIN(ROW(F138:F149))+1, ""), ROW() -137 )), "")</f>
        <v/>
      </c>
      <c r="AM141" s="13" t="str">
        <f t="array" ref="AM141">IFERROR(INDEX(E138:E149, SMALL(IF(ISNUMBER(SEARCH("JV2",F138:F149)), ROW(F138:F149)-MIN(ROW(F138:F149))+1, ""), ROW() -137 )), "")</f>
        <v/>
      </c>
    </row>
    <row r="142" spans="2:39" s="13" customFormat="1" ht="15" customHeight="1">
      <c r="B142" s="21" t="s">
        <v>456</v>
      </c>
      <c r="C142" s="1"/>
      <c r="D142" s="22" t="s">
        <v>986</v>
      </c>
      <c r="E142" s="1" t="s">
        <v>987</v>
      </c>
      <c r="F142" s="23" t="s">
        <v>30</v>
      </c>
      <c r="G142" s="24"/>
      <c r="H142" s="25">
        <v>3742</v>
      </c>
      <c r="I142" s="24"/>
      <c r="J142" s="25" t="b">
        <v>0</v>
      </c>
      <c r="K142" s="19"/>
      <c r="L142" s="26"/>
      <c r="M142" s="27"/>
      <c r="AB142" s="13" t="str">
        <f t="array" ref="AB142">IFERROR(INDEX(B138:B149, SMALL(IF("V"=F138:F149, ROW(F138:F149)-MIN(ROW(F138:F149))+1, ""), ROW() -137 )), "")</f>
        <v>Siena Heights University</v>
      </c>
      <c r="AC142" s="13">
        <f t="array" ref="AC142">IFERROR(INDEX(C138:C149, SMALL(IF("V"=F138:F149, ROW(F138:F149)-MIN(ROW(F138:F149))+1, ""), ROW() -137 )), "")</f>
        <v>0</v>
      </c>
      <c r="AD142" s="13" t="str">
        <f t="array" ref="AD142">IFERROR(INDEX(D138:D149, SMALL(IF("V"=F138:F149, ROW(F138:F149)-MIN(ROW(F138:F149))+1, ""), ROW() -137 )), "")</f>
        <v>8615-50320</v>
      </c>
      <c r="AE142" s="13" t="str">
        <f t="array" ref="AE142">IFERROR(INDEX(E138:E149, SMALL(IF("V"=F138:F149, ROW(F138:F149)-MIN(ROW(F138:F149))+1, ""), ROW() -137 )), "")</f>
        <v>Megan Helpman</v>
      </c>
      <c r="AF142" s="13" t="str">
        <f t="array" ref="AF142">IFERROR(INDEX(B138:B149, SMALL(IF(ISNUMBER(SEARCH("JV1",F138:F149)), ROW(F138:F149)-MIN(ROW(F138:F149))+1, ""), ROW() -137 )), "")</f>
        <v/>
      </c>
      <c r="AG142" s="13" t="str">
        <f t="array" ref="AG142">IFERROR(INDEX(C138:C149, SMALL(IF(ISNUMBER(SEARCH("JV1",F138:F149)), ROW(F138:F149)-MIN(ROW(F138:F149))+1, ""), ROW() -137 )), "")</f>
        <v/>
      </c>
      <c r="AH142" s="13" t="str">
        <f t="array" ref="AH142">IFERROR(INDEX(D138:D149, SMALL(IF(ISNUMBER(SEARCH("JV1",F138:F149)), ROW(F138:F149)-MIN(ROW(F138:F149))+1, ""), ROW() -137 )), "")</f>
        <v/>
      </c>
      <c r="AI142" s="13" t="str">
        <f t="array" ref="AI142">IFERROR(INDEX(E138:E149, SMALL(IF(ISNUMBER(SEARCH("JV1",F138:F149)), ROW(F138:F149)-MIN(ROW(F138:F149))+1, ""), ROW() -137 )), "")</f>
        <v/>
      </c>
      <c r="AJ142" s="13" t="str">
        <f t="array" ref="AJ142">IFERROR(INDEX(B138:B149, SMALL(IF(ISNUMBER(SEARCH("JV2",F138:F149)), ROW(F138:F149)-MIN(ROW(F138:F149))+1, ""), ROW() -137 )), "")</f>
        <v/>
      </c>
      <c r="AK142" s="13" t="str">
        <f t="array" ref="AK142">IFERROR(INDEX(C138:C149, SMALL(IF(ISNUMBER(SEARCH("JV2",F138:F149)), ROW(F138:F149)-MIN(ROW(F138:F149))+1, ""), ROW() -137 )), "")</f>
        <v/>
      </c>
      <c r="AL142" s="13" t="str">
        <f t="array" ref="AL142">IFERROR(INDEX(D138:D149, SMALL(IF(ISNUMBER(SEARCH("JV2",F138:F149)), ROW(F138:F149)-MIN(ROW(F138:F149))+1, ""), ROW() -137 )), "")</f>
        <v/>
      </c>
      <c r="AM142" s="13" t="str">
        <f t="array" ref="AM142">IFERROR(INDEX(E138:E149, SMALL(IF(ISNUMBER(SEARCH("JV2",F138:F149)), ROW(F138:F149)-MIN(ROW(F138:F149))+1, ""), ROW() -137 )), "")</f>
        <v/>
      </c>
    </row>
    <row r="143" spans="2:39" s="13" customFormat="1" ht="15" customHeight="1">
      <c r="B143" s="21" t="s">
        <v>456</v>
      </c>
      <c r="C143" s="1"/>
      <c r="D143" s="22" t="s">
        <v>988</v>
      </c>
      <c r="E143" s="1" t="s">
        <v>989</v>
      </c>
      <c r="F143" s="23" t="s">
        <v>30</v>
      </c>
      <c r="G143" s="24"/>
      <c r="H143" s="25">
        <v>3742</v>
      </c>
      <c r="I143" s="24"/>
      <c r="J143" s="25" t="b">
        <v>0</v>
      </c>
      <c r="K143" s="19"/>
      <c r="L143" s="26"/>
      <c r="M143" s="27"/>
      <c r="AB143" s="13" t="str">
        <f t="array" ref="AB143">IFERROR(INDEX(B138:B149, SMALL(IF("V"=F138:F149, ROW(F138:F149)-MIN(ROW(F138:F149))+1, ""), ROW() -137 )), "")</f>
        <v>Siena Heights University</v>
      </c>
      <c r="AC143" s="13">
        <f t="array" ref="AC143">IFERROR(INDEX(C138:C149, SMALL(IF("V"=F138:F149, ROW(F138:F149)-MIN(ROW(F138:F149))+1, ""), ROW() -137 )), "")</f>
        <v>0</v>
      </c>
      <c r="AD143" s="13" t="str">
        <f t="array" ref="AD143">IFERROR(INDEX(D138:D149, SMALL(IF("V"=F138:F149, ROW(F138:F149)-MIN(ROW(F138:F149))+1, ""), ROW() -137 )), "")</f>
        <v>20-11912</v>
      </c>
      <c r="AE143" s="13" t="str">
        <f t="array" ref="AE143">IFERROR(INDEX(E138:E149, SMALL(IF("V"=F138:F149, ROW(F138:F149)-MIN(ROW(F138:F149))+1, ""), ROW() -137 )), "")</f>
        <v>Olivia Johnston</v>
      </c>
      <c r="AF143" s="13" t="str">
        <f t="array" ref="AF143">IFERROR(INDEX(B138:B149, SMALL(IF(ISNUMBER(SEARCH("JV1",F138:F149)), ROW(F138:F149)-MIN(ROW(F138:F149))+1, ""), ROW() -137 )), "")</f>
        <v/>
      </c>
      <c r="AG143" s="13" t="str">
        <f t="array" ref="AG143">IFERROR(INDEX(C138:C149, SMALL(IF(ISNUMBER(SEARCH("JV1",F138:F149)), ROW(F138:F149)-MIN(ROW(F138:F149))+1, ""), ROW() -137 )), "")</f>
        <v/>
      </c>
      <c r="AH143" s="13" t="str">
        <f t="array" ref="AH143">IFERROR(INDEX(D138:D149, SMALL(IF(ISNUMBER(SEARCH("JV1",F138:F149)), ROW(F138:F149)-MIN(ROW(F138:F149))+1, ""), ROW() -137 )), "")</f>
        <v/>
      </c>
      <c r="AI143" s="13" t="str">
        <f t="array" ref="AI143">IFERROR(INDEX(E138:E149, SMALL(IF(ISNUMBER(SEARCH("JV1",F138:F149)), ROW(F138:F149)-MIN(ROW(F138:F149))+1, ""), ROW() -137 )), "")</f>
        <v/>
      </c>
      <c r="AJ143" s="13" t="str">
        <f t="array" ref="AJ143">IFERROR(INDEX(B138:B149, SMALL(IF(ISNUMBER(SEARCH("JV2",F138:F149)), ROW(F138:F149)-MIN(ROW(F138:F149))+1, ""), ROW() -137 )), "")</f>
        <v/>
      </c>
      <c r="AK143" s="13" t="str">
        <f t="array" ref="AK143">IFERROR(INDEX(C138:C149, SMALL(IF(ISNUMBER(SEARCH("JV2",F138:F149)), ROW(F138:F149)-MIN(ROW(F138:F149))+1, ""), ROW() -137 )), "")</f>
        <v/>
      </c>
      <c r="AL143" s="13" t="str">
        <f t="array" ref="AL143">IFERROR(INDEX(D138:D149, SMALL(IF(ISNUMBER(SEARCH("JV2",F138:F149)), ROW(F138:F149)-MIN(ROW(F138:F149))+1, ""), ROW() -137 )), "")</f>
        <v/>
      </c>
      <c r="AM143" s="13" t="str">
        <f t="array" ref="AM143">IFERROR(INDEX(E138:E149, SMALL(IF(ISNUMBER(SEARCH("JV2",F138:F149)), ROW(F138:F149)-MIN(ROW(F138:F149))+1, ""), ROW() -137 )), "")</f>
        <v/>
      </c>
    </row>
    <row r="144" spans="2:39" s="13" customFormat="1" ht="15" customHeight="1">
      <c r="B144" s="21" t="s">
        <v>456</v>
      </c>
      <c r="C144" s="1"/>
      <c r="D144" s="22" t="s">
        <v>990</v>
      </c>
      <c r="E144" s="1" t="s">
        <v>991</v>
      </c>
      <c r="F144" s="23" t="s">
        <v>14</v>
      </c>
      <c r="G144" s="24"/>
      <c r="H144" s="25">
        <v>3742</v>
      </c>
      <c r="I144" s="24"/>
      <c r="J144" s="25" t="b">
        <v>0</v>
      </c>
      <c r="K144" s="19"/>
      <c r="L144" s="26"/>
      <c r="M144" s="27"/>
      <c r="AB144" s="13" t="str">
        <f t="array" ref="AB144">IFERROR(INDEX(B138:B149, SMALL(IF("V"=F138:F149, ROW(F138:F149)-MIN(ROW(F138:F149))+1, ""), ROW() -137 )), "")</f>
        <v>Siena Heights University</v>
      </c>
      <c r="AC144" s="13">
        <f t="array" ref="AC144">IFERROR(INDEX(C138:C149, SMALL(IF("V"=F138:F149, ROW(F138:F149)-MIN(ROW(F138:F149))+1, ""), ROW() -137 )), "")</f>
        <v>0</v>
      </c>
      <c r="AD144" s="13" t="str">
        <f t="array" ref="AD144">IFERROR(INDEX(D138:D149, SMALL(IF("V"=F138:F149, ROW(F138:F149)-MIN(ROW(F138:F149))+1, ""), ROW() -137 )), "")</f>
        <v>8414-17665</v>
      </c>
      <c r="AE144" s="13" t="str">
        <f t="array" ref="AE144">IFERROR(INDEX(E138:E149, SMALL(IF("V"=F138:F149, ROW(F138:F149)-MIN(ROW(F138:F149))+1, ""), ROW() -137 )), "")</f>
        <v>Preslee Stahl</v>
      </c>
      <c r="AF144" s="13" t="str">
        <f t="array" ref="AF144">IFERROR(INDEX(B138:B149, SMALL(IF(ISNUMBER(SEARCH("JV1",F138:F149)), ROW(F138:F149)-MIN(ROW(F138:F149))+1, ""), ROW() -137 )), "")</f>
        <v/>
      </c>
      <c r="AG144" s="13" t="str">
        <f t="array" ref="AG144">IFERROR(INDEX(C138:C149, SMALL(IF(ISNUMBER(SEARCH("JV1",F138:F149)), ROW(F138:F149)-MIN(ROW(F138:F149))+1, ""), ROW() -137 )), "")</f>
        <v/>
      </c>
      <c r="AH144" s="13" t="str">
        <f t="array" ref="AH144">IFERROR(INDEX(D138:D149, SMALL(IF(ISNUMBER(SEARCH("JV1",F138:F149)), ROW(F138:F149)-MIN(ROW(F138:F149))+1, ""), ROW() -137 )), "")</f>
        <v/>
      </c>
      <c r="AI144" s="13" t="str">
        <f t="array" ref="AI144">IFERROR(INDEX(E138:E149, SMALL(IF(ISNUMBER(SEARCH("JV1",F138:F149)), ROW(F138:F149)-MIN(ROW(F138:F149))+1, ""), ROW() -137 )), "")</f>
        <v/>
      </c>
      <c r="AJ144" s="13" t="str">
        <f t="array" ref="AJ144">IFERROR(INDEX(B138:B149, SMALL(IF(ISNUMBER(SEARCH("JV2",F138:F149)), ROW(F138:F149)-MIN(ROW(F138:F149))+1, ""), ROW() -137 )), "")</f>
        <v/>
      </c>
      <c r="AK144" s="13" t="str">
        <f t="array" ref="AK144">IFERROR(INDEX(C138:C149, SMALL(IF(ISNUMBER(SEARCH("JV2",F138:F149)), ROW(F138:F149)-MIN(ROW(F138:F149))+1, ""), ROW() -137 )), "")</f>
        <v/>
      </c>
      <c r="AL144" s="13" t="str">
        <f t="array" ref="AL144">IFERROR(INDEX(D138:D149, SMALL(IF(ISNUMBER(SEARCH("JV2",F138:F149)), ROW(F138:F149)-MIN(ROW(F138:F149))+1, ""), ROW() -137 )), "")</f>
        <v/>
      </c>
      <c r="AM144" s="13" t="str">
        <f t="array" ref="AM144">IFERROR(INDEX(E138:E149, SMALL(IF(ISNUMBER(SEARCH("JV2",F138:F149)), ROW(F138:F149)-MIN(ROW(F138:F149))+1, ""), ROW() -137 )), "")</f>
        <v/>
      </c>
    </row>
    <row r="145" spans="2:39" s="13" customFormat="1" ht="15" customHeight="1">
      <c r="B145" s="21" t="s">
        <v>456</v>
      </c>
      <c r="C145" s="1"/>
      <c r="D145" s="22" t="s">
        <v>992</v>
      </c>
      <c r="E145" s="1" t="s">
        <v>993</v>
      </c>
      <c r="F145" s="23" t="s">
        <v>14</v>
      </c>
      <c r="G145" s="24"/>
      <c r="H145" s="25">
        <v>3742</v>
      </c>
      <c r="I145" s="24"/>
      <c r="J145" s="25" t="b">
        <v>0</v>
      </c>
      <c r="K145" s="19"/>
      <c r="L145" s="26"/>
      <c r="M145" s="27"/>
      <c r="AB145" s="13" t="str">
        <f t="array" ref="AB145">IFERROR(INDEX(B138:B149, SMALL(IF("V"=F138:F149, ROW(F138:F149)-MIN(ROW(F138:F149))+1, ""), ROW() -137 )), "")</f>
        <v>Siena Heights University</v>
      </c>
      <c r="AC145" s="13">
        <f t="array" ref="AC145">IFERROR(INDEX(C138:C149, SMALL(IF("V"=F138:F149, ROW(F138:F149)-MIN(ROW(F138:F149))+1, ""), ROW() -137 )), "")</f>
        <v>0</v>
      </c>
      <c r="AD145" s="13" t="str">
        <f t="array" ref="AD145">IFERROR(INDEX(D138:D149, SMALL(IF("V"=F138:F149, ROW(F138:F149)-MIN(ROW(F138:F149))+1, ""), ROW() -137 )), "")</f>
        <v>21-4242</v>
      </c>
      <c r="AE145" s="13" t="str">
        <f t="array" ref="AE145">IFERROR(INDEX(E138:E149, SMALL(IF("V"=F138:F149, ROW(F138:F149)-MIN(ROW(F138:F149))+1, ""), ROW() -137 )), "")</f>
        <v>Teri Decker</v>
      </c>
      <c r="AF145" s="13" t="str">
        <f t="array" ref="AF145">IFERROR(INDEX(B138:B149, SMALL(IF(ISNUMBER(SEARCH("JV1",F138:F149)), ROW(F138:F149)-MIN(ROW(F138:F149))+1, ""), ROW() -137 )), "")</f>
        <v/>
      </c>
      <c r="AG145" s="13" t="str">
        <f t="array" ref="AG145">IFERROR(INDEX(C138:C149, SMALL(IF(ISNUMBER(SEARCH("JV1",F138:F149)), ROW(F138:F149)-MIN(ROW(F138:F149))+1, ""), ROW() -137 )), "")</f>
        <v/>
      </c>
      <c r="AH145" s="13" t="str">
        <f t="array" ref="AH145">IFERROR(INDEX(D138:D149, SMALL(IF(ISNUMBER(SEARCH("JV1",F138:F149)), ROW(F138:F149)-MIN(ROW(F138:F149))+1, ""), ROW() -137 )), "")</f>
        <v/>
      </c>
      <c r="AI145" s="13" t="str">
        <f t="array" ref="AI145">IFERROR(INDEX(E138:E149, SMALL(IF(ISNUMBER(SEARCH("JV1",F138:F149)), ROW(F138:F149)-MIN(ROW(F138:F149))+1, ""), ROW() -137 )), "")</f>
        <v/>
      </c>
      <c r="AJ145" s="13" t="str">
        <f t="array" ref="AJ145">IFERROR(INDEX(B138:B149, SMALL(IF(ISNUMBER(SEARCH("JV2",F138:F149)), ROW(F138:F149)-MIN(ROW(F138:F149))+1, ""), ROW() -137 )), "")</f>
        <v/>
      </c>
      <c r="AK145" s="13" t="str">
        <f t="array" ref="AK145">IFERROR(INDEX(C138:C149, SMALL(IF(ISNUMBER(SEARCH("JV2",F138:F149)), ROW(F138:F149)-MIN(ROW(F138:F149))+1, ""), ROW() -137 )), "")</f>
        <v/>
      </c>
      <c r="AL145" s="13" t="str">
        <f t="array" ref="AL145">IFERROR(INDEX(D138:D149, SMALL(IF(ISNUMBER(SEARCH("JV2",F138:F149)), ROW(F138:F149)-MIN(ROW(F138:F149))+1, ""), ROW() -137 )), "")</f>
        <v/>
      </c>
      <c r="AM145" s="13" t="str">
        <f t="array" ref="AM145">IFERROR(INDEX(E138:E149, SMALL(IF(ISNUMBER(SEARCH("JV2",F138:F149)), ROW(F138:F149)-MIN(ROW(F138:F149))+1, ""), ROW() -137 )), "")</f>
        <v/>
      </c>
    </row>
    <row r="146" spans="2:39" s="13" customFormat="1" ht="15" customHeight="1">
      <c r="B146" s="21" t="s">
        <v>456</v>
      </c>
      <c r="C146" s="1"/>
      <c r="D146" s="22" t="s">
        <v>994</v>
      </c>
      <c r="E146" s="1" t="s">
        <v>995</v>
      </c>
      <c r="F146" s="23" t="s">
        <v>30</v>
      </c>
      <c r="G146" s="24"/>
      <c r="H146" s="25">
        <v>3742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456</v>
      </c>
      <c r="C147" s="1"/>
      <c r="D147" s="22" t="s">
        <v>996</v>
      </c>
      <c r="E147" s="1" t="s">
        <v>997</v>
      </c>
      <c r="F147" s="23" t="s">
        <v>14</v>
      </c>
      <c r="G147" s="24"/>
      <c r="H147" s="25">
        <v>3742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456</v>
      </c>
      <c r="C148" s="1"/>
      <c r="D148" s="22" t="s">
        <v>998</v>
      </c>
      <c r="E148" s="1" t="s">
        <v>999</v>
      </c>
      <c r="F148" s="23" t="s">
        <v>14</v>
      </c>
      <c r="G148" s="24"/>
      <c r="H148" s="25">
        <v>3742</v>
      </c>
      <c r="I148" s="24"/>
      <c r="J148" s="25" t="b">
        <v>0</v>
      </c>
      <c r="K148" s="19"/>
      <c r="L148" s="26"/>
      <c r="M148" s="27"/>
    </row>
    <row r="149" spans="2:39" s="13" customFormat="1" ht="15" customHeight="1">
      <c r="B149" s="21" t="s">
        <v>456</v>
      </c>
      <c r="C149" s="1"/>
      <c r="D149" s="22" t="s">
        <v>1000</v>
      </c>
      <c r="E149" s="1" t="s">
        <v>1001</v>
      </c>
      <c r="F149" s="23" t="s">
        <v>14</v>
      </c>
      <c r="G149" s="24"/>
      <c r="H149" s="25">
        <v>3742</v>
      </c>
      <c r="I149" s="24"/>
      <c r="J149" s="25" t="b">
        <v>0</v>
      </c>
      <c r="K149" s="19"/>
      <c r="L149" s="26"/>
      <c r="M149" s="27"/>
    </row>
    <row r="150" spans="2:39" s="13" customFormat="1" ht="15" customHeight="1">
      <c r="B150" s="21" t="s">
        <v>477</v>
      </c>
      <c r="C150" s="1"/>
      <c r="D150" s="28" t="s">
        <v>8</v>
      </c>
      <c r="E150" s="23" t="s">
        <v>30</v>
      </c>
      <c r="F150" s="23" t="s">
        <v>30</v>
      </c>
      <c r="G150" s="24"/>
      <c r="H150" s="25">
        <v>4462</v>
      </c>
      <c r="I150" s="24"/>
      <c r="J150" s="25" t="b">
        <v>0</v>
      </c>
      <c r="K150" s="19"/>
      <c r="L150" s="26"/>
      <c r="M150" s="27"/>
      <c r="AB150" s="13" t="str">
        <f t="array" ref="AB150">IFERROR(INDEX(B150:B157, SMALL(IF("V"=F150:F157, ROW(F150:F157)-MIN(ROW(F150:F157))+1, ""), ROW() -149 )), "")</f>
        <v>Southeastern Illinois College</v>
      </c>
      <c r="AC150" s="13">
        <f t="array" ref="AC150">IFERROR(INDEX(C150:C157, SMALL(IF("V"=F150:F157, ROW(F150:F157)-MIN(ROW(F150:F157))+1, ""), ROW() -149 )), "")</f>
        <v>0</v>
      </c>
      <c r="AD150" s="13" t="str">
        <f t="array" ref="AD150">IFERROR(INDEX(D150:D157, SMALL(IF("V"=F150:F157, ROW(F150:F157)-MIN(ROW(F150:F157))+1, ""), ROW() -149 )), "")</f>
        <v>15-172008</v>
      </c>
      <c r="AE150" s="13" t="str">
        <f t="array" ref="AE150">IFERROR(INDEX(E150:E157, SMALL(IF("V"=F150:F157, ROW(F150:F157)-MIN(ROW(F150:F157))+1, ""), ROW() -149 )), "")</f>
        <v>BreAuna Stone</v>
      </c>
      <c r="AF150" s="13" t="str">
        <f t="array" ref="AF150">IFERROR(INDEX(B150:B157, SMALL(IF(ISNUMBER(SEARCH("JV1",F150:F157)), ROW(F150:F157)-MIN(ROW(F150:F157))+1, ""), ROW() -149 )), "")</f>
        <v/>
      </c>
      <c r="AG150" s="13" t="str">
        <f t="array" ref="AG150">IFERROR(INDEX(C150:C157, SMALL(IF(ISNUMBER(SEARCH("JV1",F150:F157)), ROW(F150:F157)-MIN(ROW(F150:F157))+1, ""), ROW() -149 )), "")</f>
        <v/>
      </c>
      <c r="AH150" s="13" t="str">
        <f t="array" ref="AH150">IFERROR(INDEX(D150:D157, SMALL(IF(ISNUMBER(SEARCH("JV1",F150:F157)), ROW(F150:F157)-MIN(ROW(F150:F157))+1, ""), ROW() -149 )), "")</f>
        <v/>
      </c>
      <c r="AI150" s="13" t="str">
        <f t="array" ref="AI150">IFERROR(INDEX(E150:E157, SMALL(IF(ISNUMBER(SEARCH("JV1",F150:F157)), ROW(F150:F157)-MIN(ROW(F150:F157))+1, ""), ROW() -149 )), "")</f>
        <v/>
      </c>
      <c r="AJ150" s="13" t="str">
        <f t="array" ref="AJ150">IFERROR(INDEX(B150:B157, SMALL(IF(ISNUMBER(SEARCH("JV2",F150:F157)), ROW(F150:F157)-MIN(ROW(F150:F157))+1, ""), ROW() -149 )), "")</f>
        <v/>
      </c>
      <c r="AK150" s="13" t="str">
        <f t="array" ref="AK150">IFERROR(INDEX(C150:C157, SMALL(IF(ISNUMBER(SEARCH("JV2",F150:F157)), ROW(F150:F157)-MIN(ROW(F150:F157))+1, ""), ROW() -149 )), "")</f>
        <v/>
      </c>
      <c r="AL150" s="13" t="str">
        <f t="array" ref="AL150">IFERROR(INDEX(D150:D157, SMALL(IF(ISNUMBER(SEARCH("JV2",F150:F157)), ROW(F150:F157)-MIN(ROW(F150:F157))+1, ""), ROW() -149 )), "")</f>
        <v/>
      </c>
      <c r="AM150" s="13" t="str">
        <f t="array" ref="AM150">IFERROR(INDEX(E150:E157, SMALL(IF(ISNUMBER(SEARCH("JV2",F150:F157)), ROW(F150:F157)-MIN(ROW(F150:F157))+1, ""), ROW() -149 )), "")</f>
        <v/>
      </c>
    </row>
    <row r="151" spans="2:39" s="13" customFormat="1" ht="15" customHeight="1">
      <c r="B151" s="21" t="s">
        <v>477</v>
      </c>
      <c r="C151" s="1"/>
      <c r="D151" s="28" t="s">
        <v>8</v>
      </c>
      <c r="E151" s="23" t="s">
        <v>30</v>
      </c>
      <c r="F151" s="23" t="s">
        <v>30</v>
      </c>
      <c r="G151" s="24"/>
      <c r="H151" s="25">
        <v>4462</v>
      </c>
      <c r="I151" s="24"/>
      <c r="J151" s="25" t="b">
        <v>0</v>
      </c>
      <c r="K151" s="19"/>
      <c r="L151" s="26"/>
      <c r="M151" s="27"/>
      <c r="AB151" s="13" t="str">
        <f t="array" ref="AB151">IFERROR(INDEX(B150:B157, SMALL(IF("V"=F150:F157, ROW(F150:F157)-MIN(ROW(F150:F157))+1, ""), ROW() -149 )), "")</f>
        <v>Southeastern Illinois College</v>
      </c>
      <c r="AC151" s="13">
        <f t="array" ref="AC151">IFERROR(INDEX(C150:C157, SMALL(IF("V"=F150:F157, ROW(F150:F157)-MIN(ROW(F150:F157))+1, ""), ROW() -149 )), "")</f>
        <v>0</v>
      </c>
      <c r="AD151" s="13" t="str">
        <f t="array" ref="AD151">IFERROR(INDEX(D150:D157, SMALL(IF("V"=F150:F157, ROW(F150:F157)-MIN(ROW(F150:F157))+1, ""), ROW() -149 )), "")</f>
        <v>17-70407</v>
      </c>
      <c r="AE151" s="13" t="str">
        <f t="array" ref="AE151">IFERROR(INDEX(E150:E157, SMALL(IF("V"=F150:F157, ROW(F150:F157)-MIN(ROW(F150:F157))+1, ""), ROW() -149 )), "")</f>
        <v>Kati Jennings</v>
      </c>
      <c r="AF151" s="13" t="str">
        <f t="array" ref="AF151">IFERROR(INDEX(B150:B157, SMALL(IF(ISNUMBER(SEARCH("JV1",F150:F157)), ROW(F150:F157)-MIN(ROW(F150:F157))+1, ""), ROW() -149 )), "")</f>
        <v/>
      </c>
      <c r="AG151" s="13" t="str">
        <f t="array" ref="AG151">IFERROR(INDEX(C150:C157, SMALL(IF(ISNUMBER(SEARCH("JV1",F150:F157)), ROW(F150:F157)-MIN(ROW(F150:F157))+1, ""), ROW() -149 )), "")</f>
        <v/>
      </c>
      <c r="AH151" s="13" t="str">
        <f t="array" ref="AH151">IFERROR(INDEX(D150:D157, SMALL(IF(ISNUMBER(SEARCH("JV1",F150:F157)), ROW(F150:F157)-MIN(ROW(F150:F157))+1, ""), ROW() -149 )), "")</f>
        <v/>
      </c>
      <c r="AI151" s="13" t="str">
        <f t="array" ref="AI151">IFERROR(INDEX(E150:E157, SMALL(IF(ISNUMBER(SEARCH("JV1",F150:F157)), ROW(F150:F157)-MIN(ROW(F150:F157))+1, ""), ROW() -149 )), "")</f>
        <v/>
      </c>
      <c r="AJ151" s="13" t="str">
        <f t="array" ref="AJ151">IFERROR(INDEX(B150:B157, SMALL(IF(ISNUMBER(SEARCH("JV2",F150:F157)), ROW(F150:F157)-MIN(ROW(F150:F157))+1, ""), ROW() -149 )), "")</f>
        <v/>
      </c>
      <c r="AK151" s="13" t="str">
        <f t="array" ref="AK151">IFERROR(INDEX(C150:C157, SMALL(IF(ISNUMBER(SEARCH("JV2",F150:F157)), ROW(F150:F157)-MIN(ROW(F150:F157))+1, ""), ROW() -149 )), "")</f>
        <v/>
      </c>
      <c r="AL151" s="13" t="str">
        <f t="array" ref="AL151">IFERROR(INDEX(D150:D157, SMALL(IF(ISNUMBER(SEARCH("JV2",F150:F157)), ROW(F150:F157)-MIN(ROW(F150:F157))+1, ""), ROW() -149 )), "")</f>
        <v/>
      </c>
      <c r="AM151" s="13" t="str">
        <f t="array" ref="AM151">IFERROR(INDEX(E150:E157, SMALL(IF(ISNUMBER(SEARCH("JV2",F150:F157)), ROW(F150:F157)-MIN(ROW(F150:F157))+1, ""), ROW() -149 )), "")</f>
        <v/>
      </c>
    </row>
    <row r="152" spans="2:39" s="13" customFormat="1" ht="15" customHeight="1">
      <c r="B152" s="21" t="s">
        <v>477</v>
      </c>
      <c r="C152" s="1"/>
      <c r="D152" s="22" t="s">
        <v>1002</v>
      </c>
      <c r="E152" s="1" t="s">
        <v>1003</v>
      </c>
      <c r="F152" s="23" t="s">
        <v>14</v>
      </c>
      <c r="G152" s="24"/>
      <c r="H152" s="25">
        <v>4462</v>
      </c>
      <c r="I152" s="24"/>
      <c r="J152" s="25" t="b">
        <v>0</v>
      </c>
      <c r="K152" s="19"/>
      <c r="L152" s="26"/>
      <c r="M152" s="27"/>
      <c r="AB152" s="13" t="str">
        <f t="array" ref="AB152">IFERROR(INDEX(B150:B157, SMALL(IF("V"=F150:F157, ROW(F150:F157)-MIN(ROW(F150:F157))+1, ""), ROW() -149 )), "")</f>
        <v>Southeastern Illinois College</v>
      </c>
      <c r="AC152" s="13">
        <f t="array" ref="AC152">IFERROR(INDEX(C150:C157, SMALL(IF("V"=F150:F157, ROW(F150:F157)-MIN(ROW(F150:F157))+1, ""), ROW() -149 )), "")</f>
        <v>0</v>
      </c>
      <c r="AD152" s="13" t="str">
        <f t="array" ref="AD152">IFERROR(INDEX(D150:D157, SMALL(IF("V"=F150:F157, ROW(F150:F157)-MIN(ROW(F150:F157))+1, ""), ROW() -149 )), "")</f>
        <v>11-268893</v>
      </c>
      <c r="AE152" s="13" t="str">
        <f t="array" ref="AE152">IFERROR(INDEX(E150:E157, SMALL(IF("V"=F150:F157, ROW(F150:F157)-MIN(ROW(F150:F157))+1, ""), ROW() -149 )), "")</f>
        <v>Paige Troutt</v>
      </c>
      <c r="AF152" s="13" t="str">
        <f t="array" ref="AF152">IFERROR(INDEX(B150:B157, SMALL(IF(ISNUMBER(SEARCH("JV1",F150:F157)), ROW(F150:F157)-MIN(ROW(F150:F157))+1, ""), ROW() -149 )), "")</f>
        <v/>
      </c>
      <c r="AG152" s="13" t="str">
        <f t="array" ref="AG152">IFERROR(INDEX(C150:C157, SMALL(IF(ISNUMBER(SEARCH("JV1",F150:F157)), ROW(F150:F157)-MIN(ROW(F150:F157))+1, ""), ROW() -149 )), "")</f>
        <v/>
      </c>
      <c r="AH152" s="13" t="str">
        <f t="array" ref="AH152">IFERROR(INDEX(D150:D157, SMALL(IF(ISNUMBER(SEARCH("JV1",F150:F157)), ROW(F150:F157)-MIN(ROW(F150:F157))+1, ""), ROW() -149 )), "")</f>
        <v/>
      </c>
      <c r="AI152" s="13" t="str">
        <f t="array" ref="AI152">IFERROR(INDEX(E150:E157, SMALL(IF(ISNUMBER(SEARCH("JV1",F150:F157)), ROW(F150:F157)-MIN(ROW(F150:F157))+1, ""), ROW() -149 )), "")</f>
        <v/>
      </c>
      <c r="AJ152" s="13" t="str">
        <f t="array" ref="AJ152">IFERROR(INDEX(B150:B157, SMALL(IF(ISNUMBER(SEARCH("JV2",F150:F157)), ROW(F150:F157)-MIN(ROW(F150:F157))+1, ""), ROW() -149 )), "")</f>
        <v/>
      </c>
      <c r="AK152" s="13" t="str">
        <f t="array" ref="AK152">IFERROR(INDEX(C150:C157, SMALL(IF(ISNUMBER(SEARCH("JV2",F150:F157)), ROW(F150:F157)-MIN(ROW(F150:F157))+1, ""), ROW() -149 )), "")</f>
        <v/>
      </c>
      <c r="AL152" s="13" t="str">
        <f t="array" ref="AL152">IFERROR(INDEX(D150:D157, SMALL(IF(ISNUMBER(SEARCH("JV2",F150:F157)), ROW(F150:F157)-MIN(ROW(F150:F157))+1, ""), ROW() -149 )), "")</f>
        <v/>
      </c>
      <c r="AM152" s="13" t="str">
        <f t="array" ref="AM152">IFERROR(INDEX(E150:E157, SMALL(IF(ISNUMBER(SEARCH("JV2",F150:F157)), ROW(F150:F157)-MIN(ROW(F150:F157))+1, ""), ROW() -149 )), "")</f>
        <v/>
      </c>
    </row>
    <row r="153" spans="2:39" s="13" customFormat="1" ht="15" customHeight="1">
      <c r="B153" s="21" t="s">
        <v>477</v>
      </c>
      <c r="C153" s="1"/>
      <c r="D153" s="22" t="s">
        <v>1004</v>
      </c>
      <c r="E153" s="1" t="s">
        <v>1005</v>
      </c>
      <c r="F153" s="23" t="s">
        <v>30</v>
      </c>
      <c r="G153" s="24"/>
      <c r="H153" s="25">
        <v>4462</v>
      </c>
      <c r="I153" s="24"/>
      <c r="J153" s="25" t="b">
        <v>0</v>
      </c>
      <c r="K153" s="19"/>
      <c r="L153" s="26"/>
      <c r="M153" s="27"/>
      <c r="AB153" s="13" t="str">
        <f t="array" ref="AB153">IFERROR(INDEX(B150:B157, SMALL(IF("V"=F150:F157, ROW(F150:F157)-MIN(ROW(F150:F157))+1, ""), ROW() -149 )), "")</f>
        <v>Southeastern Illinois College</v>
      </c>
      <c r="AC153" s="13">
        <f t="array" ref="AC153">IFERROR(INDEX(C150:C157, SMALL(IF("V"=F150:F157, ROW(F150:F157)-MIN(ROW(F150:F157))+1, ""), ROW() -149 )), "")</f>
        <v>0</v>
      </c>
      <c r="AD153" s="13" t="str">
        <f t="array" ref="AD153">IFERROR(INDEX(D150:D157, SMALL(IF("V"=F150:F157, ROW(F150:F157)-MIN(ROW(F150:F157))+1, ""), ROW() -149 )), "")</f>
        <v>20-61661</v>
      </c>
      <c r="AE153" s="13" t="str">
        <f t="array" ref="AE153">IFERROR(INDEX(E150:E157, SMALL(IF("V"=F150:F157, ROW(F150:F157)-MIN(ROW(F150:F157))+1, ""), ROW() -149 )), "")</f>
        <v>Sara Shackelford</v>
      </c>
      <c r="AF153" s="13" t="str">
        <f t="array" ref="AF153">IFERROR(INDEX(B150:B157, SMALL(IF(ISNUMBER(SEARCH("JV1",F150:F157)), ROW(F150:F157)-MIN(ROW(F150:F157))+1, ""), ROW() -149 )), "")</f>
        <v/>
      </c>
      <c r="AG153" s="13" t="str">
        <f t="array" ref="AG153">IFERROR(INDEX(C150:C157, SMALL(IF(ISNUMBER(SEARCH("JV1",F150:F157)), ROW(F150:F157)-MIN(ROW(F150:F157))+1, ""), ROW() -149 )), "")</f>
        <v/>
      </c>
      <c r="AH153" s="13" t="str">
        <f t="array" ref="AH153">IFERROR(INDEX(D150:D157, SMALL(IF(ISNUMBER(SEARCH("JV1",F150:F157)), ROW(F150:F157)-MIN(ROW(F150:F157))+1, ""), ROW() -149 )), "")</f>
        <v/>
      </c>
      <c r="AI153" s="13" t="str">
        <f t="array" ref="AI153">IFERROR(INDEX(E150:E157, SMALL(IF(ISNUMBER(SEARCH("JV1",F150:F157)), ROW(F150:F157)-MIN(ROW(F150:F157))+1, ""), ROW() -149 )), "")</f>
        <v/>
      </c>
      <c r="AJ153" s="13" t="str">
        <f t="array" ref="AJ153">IFERROR(INDEX(B150:B157, SMALL(IF(ISNUMBER(SEARCH("JV2",F150:F157)), ROW(F150:F157)-MIN(ROW(F150:F157))+1, ""), ROW() -149 )), "")</f>
        <v/>
      </c>
      <c r="AK153" s="13" t="str">
        <f t="array" ref="AK153">IFERROR(INDEX(C150:C157, SMALL(IF(ISNUMBER(SEARCH("JV2",F150:F157)), ROW(F150:F157)-MIN(ROW(F150:F157))+1, ""), ROW() -149 )), "")</f>
        <v/>
      </c>
      <c r="AL153" s="13" t="str">
        <f t="array" ref="AL153">IFERROR(INDEX(D150:D157, SMALL(IF(ISNUMBER(SEARCH("JV2",F150:F157)), ROW(F150:F157)-MIN(ROW(F150:F157))+1, ""), ROW() -149 )), "")</f>
        <v/>
      </c>
      <c r="AM153" s="13" t="str">
        <f t="array" ref="AM153">IFERROR(INDEX(E150:E157, SMALL(IF(ISNUMBER(SEARCH("JV2",F150:F157)), ROW(F150:F157)-MIN(ROW(F150:F157))+1, ""), ROW() -149 )), "")</f>
        <v/>
      </c>
    </row>
    <row r="154" spans="2:39" s="13" customFormat="1" ht="15" customHeight="1">
      <c r="B154" s="21" t="s">
        <v>477</v>
      </c>
      <c r="C154" s="1"/>
      <c r="D154" s="22" t="s">
        <v>1006</v>
      </c>
      <c r="E154" s="1" t="s">
        <v>1007</v>
      </c>
      <c r="F154" s="23" t="s">
        <v>14</v>
      </c>
      <c r="G154" s="24"/>
      <c r="H154" s="25">
        <v>4462</v>
      </c>
      <c r="I154" s="24"/>
      <c r="J154" s="25" t="b">
        <v>0</v>
      </c>
      <c r="K154" s="19"/>
      <c r="L154" s="26"/>
      <c r="M154" s="27"/>
      <c r="AB154" s="13" t="str">
        <f t="array" ref="AB154">IFERROR(INDEX(B150:B157, SMALL(IF("V"=F150:F157, ROW(F150:F157)-MIN(ROW(F150:F157))+1, ""), ROW() -149 )), "")</f>
        <v>Southeastern Illinois College</v>
      </c>
      <c r="AC154" s="13">
        <f t="array" ref="AC154">IFERROR(INDEX(C150:C157, SMALL(IF("V"=F150:F157, ROW(F150:F157)-MIN(ROW(F150:F157))+1, ""), ROW() -149 )), "")</f>
        <v>0</v>
      </c>
      <c r="AD154" s="13" t="str">
        <f t="array" ref="AD154">IFERROR(INDEX(D150:D157, SMALL(IF("V"=F150:F157, ROW(F150:F157)-MIN(ROW(F150:F157))+1, ""), ROW() -149 )), "")</f>
        <v>11-510837</v>
      </c>
      <c r="AE154" s="13" t="str">
        <f t="array" ref="AE154">IFERROR(INDEX(E150:E157, SMALL(IF("V"=F150:F157, ROW(F150:F157)-MIN(ROW(F150:F157))+1, ""), ROW() -149 )), "")</f>
        <v>TeeJay Hileman</v>
      </c>
      <c r="AF154" s="13" t="str">
        <f t="array" ref="AF154">IFERROR(INDEX(B150:B157, SMALL(IF(ISNUMBER(SEARCH("JV1",F150:F157)), ROW(F150:F157)-MIN(ROW(F150:F157))+1, ""), ROW() -149 )), "")</f>
        <v/>
      </c>
      <c r="AG154" s="13" t="str">
        <f t="array" ref="AG154">IFERROR(INDEX(C150:C157, SMALL(IF(ISNUMBER(SEARCH("JV1",F150:F157)), ROW(F150:F157)-MIN(ROW(F150:F157))+1, ""), ROW() -149 )), "")</f>
        <v/>
      </c>
      <c r="AH154" s="13" t="str">
        <f t="array" ref="AH154">IFERROR(INDEX(D150:D157, SMALL(IF(ISNUMBER(SEARCH("JV1",F150:F157)), ROW(F150:F157)-MIN(ROW(F150:F157))+1, ""), ROW() -149 )), "")</f>
        <v/>
      </c>
      <c r="AI154" s="13" t="str">
        <f t="array" ref="AI154">IFERROR(INDEX(E150:E157, SMALL(IF(ISNUMBER(SEARCH("JV1",F150:F157)), ROW(F150:F157)-MIN(ROW(F150:F157))+1, ""), ROW() -149 )), "")</f>
        <v/>
      </c>
      <c r="AJ154" s="13" t="str">
        <f t="array" ref="AJ154">IFERROR(INDEX(B150:B157, SMALL(IF(ISNUMBER(SEARCH("JV2",F150:F157)), ROW(F150:F157)-MIN(ROW(F150:F157))+1, ""), ROW() -149 )), "")</f>
        <v/>
      </c>
      <c r="AK154" s="13" t="str">
        <f t="array" ref="AK154">IFERROR(INDEX(C150:C157, SMALL(IF(ISNUMBER(SEARCH("JV2",F150:F157)), ROW(F150:F157)-MIN(ROW(F150:F157))+1, ""), ROW() -149 )), "")</f>
        <v/>
      </c>
      <c r="AL154" s="13" t="str">
        <f t="array" ref="AL154">IFERROR(INDEX(D150:D157, SMALL(IF(ISNUMBER(SEARCH("JV2",F150:F157)), ROW(F150:F157)-MIN(ROW(F150:F157))+1, ""), ROW() -149 )), "")</f>
        <v/>
      </c>
      <c r="AM154" s="13" t="str">
        <f t="array" ref="AM154">IFERROR(INDEX(E150:E157, SMALL(IF(ISNUMBER(SEARCH("JV2",F150:F157)), ROW(F150:F157)-MIN(ROW(F150:F157))+1, ""), ROW() -149 )), "")</f>
        <v/>
      </c>
    </row>
    <row r="155" spans="2:39" s="13" customFormat="1" ht="15" customHeight="1">
      <c r="B155" s="21" t="s">
        <v>477</v>
      </c>
      <c r="C155" s="1"/>
      <c r="D155" s="22" t="s">
        <v>1008</v>
      </c>
      <c r="E155" s="1" t="s">
        <v>1009</v>
      </c>
      <c r="F155" s="23" t="s">
        <v>14</v>
      </c>
      <c r="G155" s="24"/>
      <c r="H155" s="25">
        <v>4462</v>
      </c>
      <c r="I155" s="24"/>
      <c r="J155" s="25" t="b">
        <v>0</v>
      </c>
      <c r="K155" s="19"/>
      <c r="L155" s="26"/>
      <c r="M155" s="27"/>
      <c r="AB155" s="13" t="str">
        <f t="array" ref="AB155">IFERROR(INDEX(B150:B157, SMALL(IF("V"=F150:F157, ROW(F150:F157)-MIN(ROW(F150:F157))+1, ""), ROW() -149 )), "")</f>
        <v/>
      </c>
      <c r="AC155" s="13" t="str">
        <f t="array" ref="AC155">IFERROR(INDEX(C150:C157, SMALL(IF("V"=F150:F157, ROW(F150:F157)-MIN(ROW(F150:F157))+1, ""), ROW() -149 )), "")</f>
        <v/>
      </c>
      <c r="AD155" s="13" t="str">
        <f t="array" ref="AD155">IFERROR(INDEX(D150:D157, SMALL(IF("V"=F150:F157, ROW(F150:F157)-MIN(ROW(F150:F157))+1, ""), ROW() -149 )), "")</f>
        <v/>
      </c>
      <c r="AE155" s="13" t="str">
        <f t="array" ref="AE155">IFERROR(INDEX(E150:E157, SMALL(IF("V"=F150:F157, ROW(F150:F157)-MIN(ROW(F150:F157))+1, ""), ROW() -149 )), "")</f>
        <v/>
      </c>
      <c r="AF155" s="13" t="str">
        <f t="array" ref="AF155">IFERROR(INDEX(B150:B157, SMALL(IF(ISNUMBER(SEARCH("JV1",F150:F157)), ROW(F150:F157)-MIN(ROW(F150:F157))+1, ""), ROW() -149 )), "")</f>
        <v/>
      </c>
      <c r="AG155" s="13" t="str">
        <f t="array" ref="AG155">IFERROR(INDEX(C150:C157, SMALL(IF(ISNUMBER(SEARCH("JV1",F150:F157)), ROW(F150:F157)-MIN(ROW(F150:F157))+1, ""), ROW() -149 )), "")</f>
        <v/>
      </c>
      <c r="AH155" s="13" t="str">
        <f t="array" ref="AH155">IFERROR(INDEX(D150:D157, SMALL(IF(ISNUMBER(SEARCH("JV1",F150:F157)), ROW(F150:F157)-MIN(ROW(F150:F157))+1, ""), ROW() -149 )), "")</f>
        <v/>
      </c>
      <c r="AI155" s="13" t="str">
        <f t="array" ref="AI155">IFERROR(INDEX(E150:E157, SMALL(IF(ISNUMBER(SEARCH("JV1",F150:F157)), ROW(F150:F157)-MIN(ROW(F150:F157))+1, ""), ROW() -149 )), "")</f>
        <v/>
      </c>
      <c r="AJ155" s="13" t="str">
        <f t="array" ref="AJ155">IFERROR(INDEX(B150:B157, SMALL(IF(ISNUMBER(SEARCH("JV2",F150:F157)), ROW(F150:F157)-MIN(ROW(F150:F157))+1, ""), ROW() -149 )), "")</f>
        <v/>
      </c>
      <c r="AK155" s="13" t="str">
        <f t="array" ref="AK155">IFERROR(INDEX(C150:C157, SMALL(IF(ISNUMBER(SEARCH("JV2",F150:F157)), ROW(F150:F157)-MIN(ROW(F150:F157))+1, ""), ROW() -149 )), "")</f>
        <v/>
      </c>
      <c r="AL155" s="13" t="str">
        <f t="array" ref="AL155">IFERROR(INDEX(D150:D157, SMALL(IF(ISNUMBER(SEARCH("JV2",F150:F157)), ROW(F150:F157)-MIN(ROW(F150:F157))+1, ""), ROW() -149 )), "")</f>
        <v/>
      </c>
      <c r="AM155" s="13" t="str">
        <f t="array" ref="AM155">IFERROR(INDEX(E150:E157, SMALL(IF(ISNUMBER(SEARCH("JV2",F150:F157)), ROW(F150:F157)-MIN(ROW(F150:F157))+1, ""), ROW() -149 )), "")</f>
        <v/>
      </c>
    </row>
    <row r="156" spans="2:39" s="13" customFormat="1" ht="15" customHeight="1">
      <c r="B156" s="21" t="s">
        <v>477</v>
      </c>
      <c r="C156" s="1"/>
      <c r="D156" s="22" t="s">
        <v>1010</v>
      </c>
      <c r="E156" s="1" t="s">
        <v>1011</v>
      </c>
      <c r="F156" s="23" t="s">
        <v>14</v>
      </c>
      <c r="G156" s="24"/>
      <c r="H156" s="25">
        <v>4462</v>
      </c>
      <c r="I156" s="24"/>
      <c r="J156" s="25" t="b">
        <v>0</v>
      </c>
      <c r="K156" s="19"/>
      <c r="L156" s="26"/>
      <c r="M156" s="27"/>
      <c r="AB156" s="13" t="str">
        <f t="array" ref="AB156">IFERROR(INDEX(B150:B157, SMALL(IF("V"=F150:F157, ROW(F150:F157)-MIN(ROW(F150:F157))+1, ""), ROW() -149 )), "")</f>
        <v/>
      </c>
      <c r="AC156" s="13" t="str">
        <f t="array" ref="AC156">IFERROR(INDEX(C150:C157, SMALL(IF("V"=F150:F157, ROW(F150:F157)-MIN(ROW(F150:F157))+1, ""), ROW() -149 )), "")</f>
        <v/>
      </c>
      <c r="AD156" s="13" t="str">
        <f t="array" ref="AD156">IFERROR(INDEX(D150:D157, SMALL(IF("V"=F150:F157, ROW(F150:F157)-MIN(ROW(F150:F157))+1, ""), ROW() -149 )), "")</f>
        <v/>
      </c>
      <c r="AE156" s="13" t="str">
        <f t="array" ref="AE156">IFERROR(INDEX(E150:E157, SMALL(IF("V"=F150:F157, ROW(F150:F157)-MIN(ROW(F150:F157))+1, ""), ROW() -149 )), "")</f>
        <v/>
      </c>
      <c r="AF156" s="13" t="str">
        <f t="array" ref="AF156">IFERROR(INDEX(B150:B157, SMALL(IF(ISNUMBER(SEARCH("JV1",F150:F157)), ROW(F150:F157)-MIN(ROW(F150:F157))+1, ""), ROW() -149 )), "")</f>
        <v/>
      </c>
      <c r="AG156" s="13" t="str">
        <f t="array" ref="AG156">IFERROR(INDEX(C150:C157, SMALL(IF(ISNUMBER(SEARCH("JV1",F150:F157)), ROW(F150:F157)-MIN(ROW(F150:F157))+1, ""), ROW() -149 )), "")</f>
        <v/>
      </c>
      <c r="AH156" s="13" t="str">
        <f t="array" ref="AH156">IFERROR(INDEX(D150:D157, SMALL(IF(ISNUMBER(SEARCH("JV1",F150:F157)), ROW(F150:F157)-MIN(ROW(F150:F157))+1, ""), ROW() -149 )), "")</f>
        <v/>
      </c>
      <c r="AI156" s="13" t="str">
        <f t="array" ref="AI156">IFERROR(INDEX(E150:E157, SMALL(IF(ISNUMBER(SEARCH("JV1",F150:F157)), ROW(F150:F157)-MIN(ROW(F150:F157))+1, ""), ROW() -149 )), "")</f>
        <v/>
      </c>
      <c r="AJ156" s="13" t="str">
        <f t="array" ref="AJ156">IFERROR(INDEX(B150:B157, SMALL(IF(ISNUMBER(SEARCH("JV2",F150:F157)), ROW(F150:F157)-MIN(ROW(F150:F157))+1, ""), ROW() -149 )), "")</f>
        <v/>
      </c>
      <c r="AK156" s="13" t="str">
        <f t="array" ref="AK156">IFERROR(INDEX(C150:C157, SMALL(IF(ISNUMBER(SEARCH("JV2",F150:F157)), ROW(F150:F157)-MIN(ROW(F150:F157))+1, ""), ROW() -149 )), "")</f>
        <v/>
      </c>
      <c r="AL156" s="13" t="str">
        <f t="array" ref="AL156">IFERROR(INDEX(D150:D157, SMALL(IF(ISNUMBER(SEARCH("JV2",F150:F157)), ROW(F150:F157)-MIN(ROW(F150:F157))+1, ""), ROW() -149 )), "")</f>
        <v/>
      </c>
      <c r="AM156" s="13" t="str">
        <f t="array" ref="AM156">IFERROR(INDEX(E150:E157, SMALL(IF(ISNUMBER(SEARCH("JV2",F150:F157)), ROW(F150:F157)-MIN(ROW(F150:F157))+1, ""), ROW() -149 )), "")</f>
        <v/>
      </c>
    </row>
    <row r="157" spans="2:39" s="13" customFormat="1" ht="15" customHeight="1">
      <c r="B157" s="21" t="s">
        <v>477</v>
      </c>
      <c r="C157" s="1"/>
      <c r="D157" s="22" t="s">
        <v>1012</v>
      </c>
      <c r="E157" s="1" t="s">
        <v>1013</v>
      </c>
      <c r="F157" s="23" t="s">
        <v>14</v>
      </c>
      <c r="G157" s="24"/>
      <c r="H157" s="25">
        <v>4462</v>
      </c>
      <c r="I157" s="24"/>
      <c r="J157" s="25" t="b">
        <v>0</v>
      </c>
      <c r="K157" s="19"/>
      <c r="L157" s="26"/>
      <c r="M157" s="27"/>
      <c r="AB157" s="13" t="str">
        <f t="array" ref="AB157">IFERROR(INDEX(B150:B157, SMALL(IF("V"=F150:F157, ROW(F150:F157)-MIN(ROW(F150:F157))+1, ""), ROW() -149 )), "")</f>
        <v/>
      </c>
      <c r="AC157" s="13" t="str">
        <f t="array" ref="AC157">IFERROR(INDEX(C150:C157, SMALL(IF("V"=F150:F157, ROW(F150:F157)-MIN(ROW(F150:F157))+1, ""), ROW() -149 )), "")</f>
        <v/>
      </c>
      <c r="AD157" s="13" t="str">
        <f t="array" ref="AD157">IFERROR(INDEX(D150:D157, SMALL(IF("V"=F150:F157, ROW(F150:F157)-MIN(ROW(F150:F157))+1, ""), ROW() -149 )), "")</f>
        <v/>
      </c>
      <c r="AE157" s="13" t="str">
        <f t="array" ref="AE157">IFERROR(INDEX(E150:E157, SMALL(IF("V"=F150:F157, ROW(F150:F157)-MIN(ROW(F150:F157))+1, ""), ROW() -149 )), "")</f>
        <v/>
      </c>
      <c r="AF157" s="13" t="str">
        <f t="array" ref="AF157">IFERROR(INDEX(B150:B157, SMALL(IF(ISNUMBER(SEARCH("JV1",F150:F157)), ROW(F150:F157)-MIN(ROW(F150:F157))+1, ""), ROW() -149 )), "")</f>
        <v/>
      </c>
      <c r="AG157" s="13" t="str">
        <f t="array" ref="AG157">IFERROR(INDEX(C150:C157, SMALL(IF(ISNUMBER(SEARCH("JV1",F150:F157)), ROW(F150:F157)-MIN(ROW(F150:F157))+1, ""), ROW() -149 )), "")</f>
        <v/>
      </c>
      <c r="AH157" s="13" t="str">
        <f t="array" ref="AH157">IFERROR(INDEX(D150:D157, SMALL(IF(ISNUMBER(SEARCH("JV1",F150:F157)), ROW(F150:F157)-MIN(ROW(F150:F157))+1, ""), ROW() -149 )), "")</f>
        <v/>
      </c>
      <c r="AI157" s="13" t="str">
        <f t="array" ref="AI157">IFERROR(INDEX(E150:E157, SMALL(IF(ISNUMBER(SEARCH("JV1",F150:F157)), ROW(F150:F157)-MIN(ROW(F150:F157))+1, ""), ROW() -149 )), "")</f>
        <v/>
      </c>
      <c r="AJ157" s="13" t="str">
        <f t="array" ref="AJ157">IFERROR(INDEX(B150:B157, SMALL(IF(ISNUMBER(SEARCH("JV2",F150:F157)), ROW(F150:F157)-MIN(ROW(F150:F157))+1, ""), ROW() -149 )), "")</f>
        <v/>
      </c>
      <c r="AK157" s="13" t="str">
        <f t="array" ref="AK157">IFERROR(INDEX(C150:C157, SMALL(IF(ISNUMBER(SEARCH("JV2",F150:F157)), ROW(F150:F157)-MIN(ROW(F150:F157))+1, ""), ROW() -149 )), "")</f>
        <v/>
      </c>
      <c r="AL157" s="13" t="str">
        <f t="array" ref="AL157">IFERROR(INDEX(D150:D157, SMALL(IF(ISNUMBER(SEARCH("JV2",F150:F157)), ROW(F150:F157)-MIN(ROW(F150:F157))+1, ""), ROW() -149 )), "")</f>
        <v/>
      </c>
      <c r="AM157" s="13" t="str">
        <f t="array" ref="AM157">IFERROR(INDEX(E150:E157, SMALL(IF(ISNUMBER(SEARCH("JV2",F150:F157)), ROW(F150:F157)-MIN(ROW(F150:F157))+1, ""), ROW() -149 )), "")</f>
        <v/>
      </c>
    </row>
    <row r="158" spans="2:39" s="13" customFormat="1" ht="15" customHeight="1">
      <c r="B158" s="21" t="s">
        <v>500</v>
      </c>
      <c r="C158" s="1"/>
      <c r="D158" s="22" t="s">
        <v>1014</v>
      </c>
      <c r="E158" s="1" t="s">
        <v>1015</v>
      </c>
      <c r="F158" s="23" t="s">
        <v>30</v>
      </c>
      <c r="G158" s="24"/>
      <c r="H158" s="25">
        <v>2517</v>
      </c>
      <c r="I158" s="24"/>
      <c r="J158" s="25" t="b">
        <v>0</v>
      </c>
      <c r="K158" s="19"/>
      <c r="L158" s="26"/>
      <c r="M158" s="27"/>
      <c r="AB158" s="13" t="str">
        <f t="array" ref="AB158">IFERROR(INDEX(B158:B179, SMALL(IF("V"=F158:F179, ROW(F158:F179)-MIN(ROW(F158:F179))+1, ""), ROW() -157 )), "")</f>
        <v>St. Francis (IL) ,University Of</v>
      </c>
      <c r="AC158" s="13">
        <f t="array" ref="AC158">IFERROR(INDEX(C158:C179, SMALL(IF("V"=F158:F179, ROW(F158:F179)-MIN(ROW(F158:F179))+1, ""), ROW() -157 )), "")</f>
        <v>0</v>
      </c>
      <c r="AD158" s="13" t="str">
        <f t="array" ref="AD158">IFERROR(INDEX(D158:D179, SMALL(IF("V"=F158:F179, ROW(F158:F179)-MIN(ROW(F158:F179))+1, ""), ROW() -157 )), "")</f>
        <v>11-225306</v>
      </c>
      <c r="AE158" s="13" t="str">
        <f t="array" ref="AE158">IFERROR(INDEX(E158:E179, SMALL(IF("V"=F158:F179, ROW(F158:F179)-MIN(ROW(F158:F179))+1, ""), ROW() -157 )), "")</f>
        <v>Allison Nape</v>
      </c>
      <c r="AF158" s="13" t="str">
        <f t="array" ref="AF158">IFERROR(INDEX(B158:B179, SMALL(IF(ISNUMBER(SEARCH("JV1",F158:F179)), ROW(F158:F179)-MIN(ROW(F158:F179))+1, ""), ROW() -157 )), "")</f>
        <v>St. Francis (IL) ,University Of</v>
      </c>
      <c r="AG158" s="13">
        <f t="array" ref="AG158">IFERROR(INDEX(C158:C179, SMALL(IF(ISNUMBER(SEARCH("JV1",F158:F179)), ROW(F158:F179)-MIN(ROW(F158:F179))+1, ""), ROW() -157 )), "")</f>
        <v>0</v>
      </c>
      <c r="AH158" s="13" t="str">
        <f t="array" ref="AH158">IFERROR(INDEX(D158:D179, SMALL(IF(ISNUMBER(SEARCH("JV1",F158:F179)), ROW(F158:F179)-MIN(ROW(F158:F179))+1, ""), ROW() -157 )), "")</f>
        <v>11-454461</v>
      </c>
      <c r="AI158" s="13" t="str">
        <f t="array" ref="AI158">IFERROR(INDEX(E158:E179, SMALL(IF(ISNUMBER(SEARCH("JV1",F158:F179)), ROW(F158:F179)-MIN(ROW(F158:F179))+1, ""), ROW() -157 )), "")</f>
        <v>Estrella De La Rosa</v>
      </c>
      <c r="AJ158" s="13" t="str">
        <f t="array" ref="AJ158">IFERROR(INDEX(B158:B179, SMALL(IF(ISNUMBER(SEARCH("JV2",F158:F179)), ROW(F158:F179)-MIN(ROW(F158:F179))+1, ""), ROW() -157 )), "")</f>
        <v/>
      </c>
      <c r="AK158" s="13" t="str">
        <f t="array" ref="AK158">IFERROR(INDEX(C158:C179, SMALL(IF(ISNUMBER(SEARCH("JV2",F158:F179)), ROW(F158:F179)-MIN(ROW(F158:F179))+1, ""), ROW() -157 )), "")</f>
        <v/>
      </c>
      <c r="AL158" s="13" t="str">
        <f t="array" ref="AL158">IFERROR(INDEX(D158:D179, SMALL(IF(ISNUMBER(SEARCH("JV2",F158:F179)), ROW(F158:F179)-MIN(ROW(F158:F179))+1, ""), ROW() -157 )), "")</f>
        <v/>
      </c>
      <c r="AM158" s="13" t="str">
        <f t="array" ref="AM158">IFERROR(INDEX(E158:E179, SMALL(IF(ISNUMBER(SEARCH("JV2",F158:F179)), ROW(F158:F179)-MIN(ROW(F158:F179))+1, ""), ROW() -157 )), "")</f>
        <v/>
      </c>
    </row>
    <row r="159" spans="2:39" s="13" customFormat="1" ht="15" customHeight="1">
      <c r="B159" s="21" t="s">
        <v>500</v>
      </c>
      <c r="C159" s="1"/>
      <c r="D159" s="22" t="s">
        <v>1016</v>
      </c>
      <c r="E159" s="1" t="s">
        <v>1017</v>
      </c>
      <c r="F159" s="23" t="s">
        <v>14</v>
      </c>
      <c r="G159" s="24"/>
      <c r="H159" s="25">
        <v>2517</v>
      </c>
      <c r="I159" s="24"/>
      <c r="J159" s="25" t="b">
        <v>0</v>
      </c>
      <c r="K159" s="19"/>
      <c r="L159" s="26"/>
      <c r="M159" s="27"/>
      <c r="AB159" s="13" t="str">
        <f t="array" ref="AB159">IFERROR(INDEX(B158:B179, SMALL(IF("V"=F158:F179, ROW(F158:F179)-MIN(ROW(F158:F179))+1, ""), ROW() -157 )), "")</f>
        <v>St. Francis (IL) ,University Of</v>
      </c>
      <c r="AC159" s="13">
        <f t="array" ref="AC159">IFERROR(INDEX(C158:C179, SMALL(IF("V"=F158:F179, ROW(F158:F179)-MIN(ROW(F158:F179))+1, ""), ROW() -157 )), "")</f>
        <v>0</v>
      </c>
      <c r="AD159" s="13" t="str">
        <f t="array" ref="AD159">IFERROR(INDEX(D158:D179, SMALL(IF("V"=F158:F179, ROW(F158:F179)-MIN(ROW(F158:F179))+1, ""), ROW() -157 )), "")</f>
        <v>11-204504</v>
      </c>
      <c r="AE159" s="13" t="str">
        <f t="array" ref="AE159">IFERROR(INDEX(E158:E179, SMALL(IF("V"=F158:F179, ROW(F158:F179)-MIN(ROW(F158:F179))+1, ""), ROW() -157 )), "")</f>
        <v>Hannah Jaros</v>
      </c>
      <c r="AF159" s="13" t="str">
        <f t="array" ref="AF159">IFERROR(INDEX(B158:B179, SMALL(IF(ISNUMBER(SEARCH("JV1",F158:F179)), ROW(F158:F179)-MIN(ROW(F158:F179))+1, ""), ROW() -157 )), "")</f>
        <v>St. Francis (IL) ,University Of</v>
      </c>
      <c r="AG159" s="13">
        <f t="array" ref="AG159">IFERROR(INDEX(C158:C179, SMALL(IF(ISNUMBER(SEARCH("JV1",F158:F179)), ROW(F158:F179)-MIN(ROW(F158:F179))+1, ""), ROW() -157 )), "")</f>
        <v>0</v>
      </c>
      <c r="AH159" s="13" t="str">
        <f t="array" ref="AH159">IFERROR(INDEX(D158:D179, SMALL(IF(ISNUMBER(SEARCH("JV1",F158:F179)), ROW(F158:F179)-MIN(ROW(F158:F179))+1, ""), ROW() -157 )), "")</f>
        <v>18-9018</v>
      </c>
      <c r="AI159" s="13" t="str">
        <f t="array" ref="AI159">IFERROR(INDEX(E158:E179, SMALL(IF(ISNUMBER(SEARCH("JV1",F158:F179)), ROW(F158:F179)-MIN(ROW(F158:F179))+1, ""), ROW() -157 )), "")</f>
        <v>Jessica Courchene</v>
      </c>
      <c r="AJ159" s="13" t="str">
        <f t="array" ref="AJ159">IFERROR(INDEX(B158:B179, SMALL(IF(ISNUMBER(SEARCH("JV2",F158:F179)), ROW(F158:F179)-MIN(ROW(F158:F179))+1, ""), ROW() -157 )), "")</f>
        <v/>
      </c>
      <c r="AK159" s="13" t="str">
        <f t="array" ref="AK159">IFERROR(INDEX(C158:C179, SMALL(IF(ISNUMBER(SEARCH("JV2",F158:F179)), ROW(F158:F179)-MIN(ROW(F158:F179))+1, ""), ROW() -157 )), "")</f>
        <v/>
      </c>
      <c r="AL159" s="13" t="str">
        <f t="array" ref="AL159">IFERROR(INDEX(D158:D179, SMALL(IF(ISNUMBER(SEARCH("JV2",F158:F179)), ROW(F158:F179)-MIN(ROW(F158:F179))+1, ""), ROW() -157 )), "")</f>
        <v/>
      </c>
      <c r="AM159" s="13" t="str">
        <f t="array" ref="AM159">IFERROR(INDEX(E158:E179, SMALL(IF(ISNUMBER(SEARCH("JV2",F158:F179)), ROW(F158:F179)-MIN(ROW(F158:F179))+1, ""), ROW() -157 )), "")</f>
        <v/>
      </c>
    </row>
    <row r="160" spans="2:39" s="13" customFormat="1" ht="15" customHeight="1">
      <c r="B160" s="21" t="s">
        <v>500</v>
      </c>
      <c r="C160" s="1"/>
      <c r="D160" s="22" t="s">
        <v>1018</v>
      </c>
      <c r="E160" s="1" t="s">
        <v>1019</v>
      </c>
      <c r="F160" s="23" t="s">
        <v>17</v>
      </c>
      <c r="G160" s="24"/>
      <c r="H160" s="25">
        <v>2517</v>
      </c>
      <c r="I160" s="24"/>
      <c r="J160" s="25" t="b">
        <v>0</v>
      </c>
      <c r="K160" s="19"/>
      <c r="L160" s="26"/>
      <c r="M160" s="27"/>
      <c r="AB160" s="13" t="str">
        <f t="array" ref="AB160">IFERROR(INDEX(B158:B179, SMALL(IF("V"=F158:F179, ROW(F158:F179)-MIN(ROW(F158:F179))+1, ""), ROW() -157 )), "")</f>
        <v>St. Francis (IL) ,University Of</v>
      </c>
      <c r="AC160" s="13">
        <f t="array" ref="AC160">IFERROR(INDEX(C158:C179, SMALL(IF("V"=F158:F179, ROW(F158:F179)-MIN(ROW(F158:F179))+1, ""), ROW() -157 )), "")</f>
        <v>0</v>
      </c>
      <c r="AD160" s="13" t="str">
        <f t="array" ref="AD160">IFERROR(INDEX(D158:D179, SMALL(IF("V"=F158:F179, ROW(F158:F179)-MIN(ROW(F158:F179))+1, ""), ROW() -157 )), "")</f>
        <v>17-41489</v>
      </c>
      <c r="AE160" s="13" t="str">
        <f t="array" ref="AE160">IFERROR(INDEX(E158:E179, SMALL(IF("V"=F158:F179, ROW(F158:F179)-MIN(ROW(F158:F179))+1, ""), ROW() -157 )), "")</f>
        <v>Holly Helsper</v>
      </c>
      <c r="AF160" s="13" t="str">
        <f t="array" ref="AF160">IFERROR(INDEX(B158:B179, SMALL(IF(ISNUMBER(SEARCH("JV1",F158:F179)), ROW(F158:F179)-MIN(ROW(F158:F179))+1, ""), ROW() -157 )), "")</f>
        <v>St. Francis (IL) ,University Of</v>
      </c>
      <c r="AG160" s="13">
        <f t="array" ref="AG160">IFERROR(INDEX(C158:C179, SMALL(IF(ISNUMBER(SEARCH("JV1",F158:F179)), ROW(F158:F179)-MIN(ROW(F158:F179))+1, ""), ROW() -157 )), "")</f>
        <v>0</v>
      </c>
      <c r="AH160" s="13" t="str">
        <f t="array" ref="AH160">IFERROR(INDEX(D158:D179, SMALL(IF(ISNUMBER(SEARCH("JV1",F158:F179)), ROW(F158:F179)-MIN(ROW(F158:F179))+1, ""), ROW() -157 )), "")</f>
        <v>15-184674</v>
      </c>
      <c r="AI160" s="13" t="str">
        <f t="array" ref="AI160">IFERROR(INDEX(E158:E179, SMALL(IF(ISNUMBER(SEARCH("JV1",F158:F179)), ROW(F158:F179)-MIN(ROW(F158:F179))+1, ""), ROW() -157 )), "")</f>
        <v>Krystyna Panek</v>
      </c>
      <c r="AJ160" s="13" t="str">
        <f t="array" ref="AJ160">IFERROR(INDEX(B158:B179, SMALL(IF(ISNUMBER(SEARCH("JV2",F158:F179)), ROW(F158:F179)-MIN(ROW(F158:F179))+1, ""), ROW() -157 )), "")</f>
        <v/>
      </c>
      <c r="AK160" s="13" t="str">
        <f t="array" ref="AK160">IFERROR(INDEX(C158:C179, SMALL(IF(ISNUMBER(SEARCH("JV2",F158:F179)), ROW(F158:F179)-MIN(ROW(F158:F179))+1, ""), ROW() -157 )), "")</f>
        <v/>
      </c>
      <c r="AL160" s="13" t="str">
        <f t="array" ref="AL160">IFERROR(INDEX(D158:D179, SMALL(IF(ISNUMBER(SEARCH("JV2",F158:F179)), ROW(F158:F179)-MIN(ROW(F158:F179))+1, ""), ROW() -157 )), "")</f>
        <v/>
      </c>
      <c r="AM160" s="13" t="str">
        <f t="array" ref="AM160">IFERROR(INDEX(E158:E179, SMALL(IF(ISNUMBER(SEARCH("JV2",F158:F179)), ROW(F158:F179)-MIN(ROW(F158:F179))+1, ""), ROW() -157 )), "")</f>
        <v/>
      </c>
    </row>
    <row r="161" spans="2:39" s="13" customFormat="1" ht="15" customHeight="1">
      <c r="B161" s="21" t="s">
        <v>500</v>
      </c>
      <c r="C161" s="1"/>
      <c r="D161" s="22" t="s">
        <v>1020</v>
      </c>
      <c r="E161" s="1" t="s">
        <v>1021</v>
      </c>
      <c r="F161" s="23" t="s">
        <v>30</v>
      </c>
      <c r="G161" s="24"/>
      <c r="H161" s="25">
        <v>2517</v>
      </c>
      <c r="I161" s="24"/>
      <c r="J161" s="25" t="b">
        <v>0</v>
      </c>
      <c r="K161" s="19"/>
      <c r="L161" s="26"/>
      <c r="M161" s="27"/>
      <c r="AB161" s="13" t="str">
        <f t="array" ref="AB161">IFERROR(INDEX(B158:B179, SMALL(IF("V"=F158:F179, ROW(F158:F179)-MIN(ROW(F158:F179))+1, ""), ROW() -157 )), "")</f>
        <v>St. Francis (IL) ,University Of</v>
      </c>
      <c r="AC161" s="13">
        <f t="array" ref="AC161">IFERROR(INDEX(C158:C179, SMALL(IF("V"=F158:F179, ROW(F158:F179)-MIN(ROW(F158:F179))+1, ""), ROW() -157 )), "")</f>
        <v>0</v>
      </c>
      <c r="AD161" s="13" t="str">
        <f t="array" ref="AD161">IFERROR(INDEX(D158:D179, SMALL(IF("V"=F158:F179, ROW(F158:F179)-MIN(ROW(F158:F179))+1, ""), ROW() -157 )), "")</f>
        <v>5743-4867</v>
      </c>
      <c r="AE161" s="13" t="str">
        <f t="array" ref="AE161">IFERROR(INDEX(E158:E179, SMALL(IF("V"=F158:F179, ROW(F158:F179)-MIN(ROW(F158:F179))+1, ""), ROW() -157 )), "")</f>
        <v>Kaitlyn Yearsich</v>
      </c>
      <c r="AF161" s="13" t="str">
        <f t="array" ref="AF161">IFERROR(INDEX(B158:B179, SMALL(IF(ISNUMBER(SEARCH("JV1",F158:F179)), ROW(F158:F179)-MIN(ROW(F158:F179))+1, ""), ROW() -157 )), "")</f>
        <v>St. Francis (IL) ,University Of</v>
      </c>
      <c r="AG161" s="13">
        <f t="array" ref="AG161">IFERROR(INDEX(C158:C179, SMALL(IF(ISNUMBER(SEARCH("JV1",F158:F179)), ROW(F158:F179)-MIN(ROW(F158:F179))+1, ""), ROW() -157 )), "")</f>
        <v>0</v>
      </c>
      <c r="AH161" s="13" t="str">
        <f t="array" ref="AH161">IFERROR(INDEX(D158:D179, SMALL(IF(ISNUMBER(SEARCH("JV1",F158:F179)), ROW(F158:F179)-MIN(ROW(F158:F179))+1, ""), ROW() -157 )), "")</f>
        <v>18-9016</v>
      </c>
      <c r="AI161" s="13" t="str">
        <f t="array" ref="AI161">IFERROR(INDEX(E158:E179, SMALL(IF(ISNUMBER(SEARCH("JV1",F158:F179)), ROW(F158:F179)-MIN(ROW(F158:F179))+1, ""), ROW() -157 )), "")</f>
        <v>Lauren Gould</v>
      </c>
      <c r="AJ161" s="13" t="str">
        <f t="array" ref="AJ161">IFERROR(INDEX(B158:B179, SMALL(IF(ISNUMBER(SEARCH("JV2",F158:F179)), ROW(F158:F179)-MIN(ROW(F158:F179))+1, ""), ROW() -157 )), "")</f>
        <v/>
      </c>
      <c r="AK161" s="13" t="str">
        <f t="array" ref="AK161">IFERROR(INDEX(C158:C179, SMALL(IF(ISNUMBER(SEARCH("JV2",F158:F179)), ROW(F158:F179)-MIN(ROW(F158:F179))+1, ""), ROW() -157 )), "")</f>
        <v/>
      </c>
      <c r="AL161" s="13" t="str">
        <f t="array" ref="AL161">IFERROR(INDEX(D158:D179, SMALL(IF(ISNUMBER(SEARCH("JV2",F158:F179)), ROW(F158:F179)-MIN(ROW(F158:F179))+1, ""), ROW() -157 )), "")</f>
        <v/>
      </c>
      <c r="AM161" s="13" t="str">
        <f t="array" ref="AM161">IFERROR(INDEX(E158:E179, SMALL(IF(ISNUMBER(SEARCH("JV2",F158:F179)), ROW(F158:F179)-MIN(ROW(F158:F179))+1, ""), ROW() -157 )), "")</f>
        <v/>
      </c>
    </row>
    <row r="162" spans="2:39" s="13" customFormat="1" ht="15" customHeight="1">
      <c r="B162" s="21" t="s">
        <v>500</v>
      </c>
      <c r="C162" s="1"/>
      <c r="D162" s="22" t="s">
        <v>1022</v>
      </c>
      <c r="E162" s="1" t="s">
        <v>1023</v>
      </c>
      <c r="F162" s="23" t="s">
        <v>30</v>
      </c>
      <c r="G162" s="24"/>
      <c r="H162" s="25">
        <v>2517</v>
      </c>
      <c r="I162" s="24"/>
      <c r="J162" s="25" t="b">
        <v>0</v>
      </c>
      <c r="K162" s="19"/>
      <c r="L162" s="26"/>
      <c r="M162" s="27"/>
      <c r="AB162" s="13" t="str">
        <f t="array" ref="AB162">IFERROR(INDEX(B158:B179, SMALL(IF("V"=F158:F179, ROW(F158:F179)-MIN(ROW(F158:F179))+1, ""), ROW() -157 )), "")</f>
        <v>St. Francis (IL) ,University Of</v>
      </c>
      <c r="AC162" s="13">
        <f t="array" ref="AC162">IFERROR(INDEX(C158:C179, SMALL(IF("V"=F158:F179, ROW(F158:F179)-MIN(ROW(F158:F179))+1, ""), ROW() -157 )), "")</f>
        <v>0</v>
      </c>
      <c r="AD162" s="13" t="str">
        <f t="array" ref="AD162">IFERROR(INDEX(D158:D179, SMALL(IF("V"=F158:F179, ROW(F158:F179)-MIN(ROW(F158:F179))+1, ""), ROW() -157 )), "")</f>
        <v>18-2038</v>
      </c>
      <c r="AE162" s="13" t="str">
        <f t="array" ref="AE162">IFERROR(INDEX(E158:E179, SMALL(IF("V"=F158:F179, ROW(F158:F179)-MIN(ROW(F158:F179))+1, ""), ROW() -157 )), "")</f>
        <v>Karley Mason</v>
      </c>
      <c r="AF162" s="13" t="str">
        <f t="array" ref="AF162">IFERROR(INDEX(B158:B179, SMALL(IF(ISNUMBER(SEARCH("JV1",F158:F179)), ROW(F158:F179)-MIN(ROW(F158:F179))+1, ""), ROW() -157 )), "")</f>
        <v>St. Francis (IL) ,University Of</v>
      </c>
      <c r="AG162" s="13">
        <f t="array" ref="AG162">IFERROR(INDEX(C158:C179, SMALL(IF(ISNUMBER(SEARCH("JV1",F158:F179)), ROW(F158:F179)-MIN(ROW(F158:F179))+1, ""), ROW() -157 )), "")</f>
        <v>0</v>
      </c>
      <c r="AH162" s="13" t="str">
        <f t="array" ref="AH162">IFERROR(INDEX(D158:D179, SMALL(IF(ISNUMBER(SEARCH("JV1",F158:F179)), ROW(F158:F179)-MIN(ROW(F158:F179))+1, ""), ROW() -157 )), "")</f>
        <v>5777-2650</v>
      </c>
      <c r="AI162" s="13" t="str">
        <f t="array" ref="AI162">IFERROR(INDEX(E158:E179, SMALL(IF(ISNUMBER(SEARCH("JV1",F158:F179)), ROW(F158:F179)-MIN(ROW(F158:F179))+1, ""), ROW() -157 )), "")</f>
        <v>Samantha Hatagan</v>
      </c>
      <c r="AJ162" s="13" t="str">
        <f t="array" ref="AJ162">IFERROR(INDEX(B158:B179, SMALL(IF(ISNUMBER(SEARCH("JV2",F158:F179)), ROW(F158:F179)-MIN(ROW(F158:F179))+1, ""), ROW() -157 )), "")</f>
        <v/>
      </c>
      <c r="AK162" s="13" t="str">
        <f t="array" ref="AK162">IFERROR(INDEX(C158:C179, SMALL(IF(ISNUMBER(SEARCH("JV2",F158:F179)), ROW(F158:F179)-MIN(ROW(F158:F179))+1, ""), ROW() -157 )), "")</f>
        <v/>
      </c>
      <c r="AL162" s="13" t="str">
        <f t="array" ref="AL162">IFERROR(INDEX(D158:D179, SMALL(IF(ISNUMBER(SEARCH("JV2",F158:F179)), ROW(F158:F179)-MIN(ROW(F158:F179))+1, ""), ROW() -157 )), "")</f>
        <v/>
      </c>
      <c r="AM162" s="13" t="str">
        <f t="array" ref="AM162">IFERROR(INDEX(E158:E179, SMALL(IF(ISNUMBER(SEARCH("JV2",F158:F179)), ROW(F158:F179)-MIN(ROW(F158:F179))+1, ""), ROW() -157 )), "")</f>
        <v/>
      </c>
    </row>
    <row r="163" spans="2:39" s="13" customFormat="1" ht="15" customHeight="1">
      <c r="B163" s="21" t="s">
        <v>500</v>
      </c>
      <c r="C163" s="1"/>
      <c r="D163" s="22" t="s">
        <v>1024</v>
      </c>
      <c r="E163" s="1" t="s">
        <v>1025</v>
      </c>
      <c r="F163" s="23" t="s">
        <v>14</v>
      </c>
      <c r="G163" s="24"/>
      <c r="H163" s="25">
        <v>2517</v>
      </c>
      <c r="I163" s="24"/>
      <c r="J163" s="25" t="b">
        <v>0</v>
      </c>
      <c r="K163" s="19"/>
      <c r="L163" s="26"/>
      <c r="M163" s="27"/>
      <c r="AB163" s="13" t="str">
        <f t="array" ref="AB163">IFERROR(INDEX(B158:B179, SMALL(IF("V"=F158:F179, ROW(F158:F179)-MIN(ROW(F158:F179))+1, ""), ROW() -157 )), "")</f>
        <v>St. Francis (IL) ,University Of</v>
      </c>
      <c r="AC163" s="13">
        <f t="array" ref="AC163">IFERROR(INDEX(C158:C179, SMALL(IF("V"=F158:F179, ROW(F158:F179)-MIN(ROW(F158:F179))+1, ""), ROW() -157 )), "")</f>
        <v>0</v>
      </c>
      <c r="AD163" s="13" t="str">
        <f t="array" ref="AD163">IFERROR(INDEX(D158:D179, SMALL(IF("V"=F158:F179, ROW(F158:F179)-MIN(ROW(F158:F179))+1, ""), ROW() -157 )), "")</f>
        <v>5686-2531</v>
      </c>
      <c r="AE163" s="13" t="str">
        <f t="array" ref="AE163">IFERROR(INDEX(E158:E179, SMALL(IF("V"=F158:F179, ROW(F158:F179)-MIN(ROW(F158:F179))+1, ""), ROW() -157 )), "")</f>
        <v>Laura Rohlfs</v>
      </c>
      <c r="AF163" s="13" t="str">
        <f t="array" ref="AF163">IFERROR(INDEX(B158:B179, SMALL(IF(ISNUMBER(SEARCH("JV1",F158:F179)), ROW(F158:F179)-MIN(ROW(F158:F179))+1, ""), ROW() -157 )), "")</f>
        <v>St. Francis (IL) ,University Of</v>
      </c>
      <c r="AG163" s="13">
        <f t="array" ref="AG163">IFERROR(INDEX(C158:C179, SMALL(IF(ISNUMBER(SEARCH("JV1",F158:F179)), ROW(F158:F179)-MIN(ROW(F158:F179))+1, ""), ROW() -157 )), "")</f>
        <v>0</v>
      </c>
      <c r="AH163" s="13" t="str">
        <f t="array" ref="AH163">IFERROR(INDEX(D158:D179, SMALL(IF(ISNUMBER(SEARCH("JV1",F158:F179)), ROW(F158:F179)-MIN(ROW(F158:F179))+1, ""), ROW() -157 )), "")</f>
        <v>7914-3314</v>
      </c>
      <c r="AI163" s="13" t="str">
        <f t="array" ref="AI163">IFERROR(INDEX(E158:E179, SMALL(IF(ISNUMBER(SEARCH("JV1",F158:F179)), ROW(F158:F179)-MIN(ROW(F158:F179))+1, ""), ROW() -157 )), "")</f>
        <v>Suzi Fonck</v>
      </c>
      <c r="AJ163" s="13" t="str">
        <f t="array" ref="AJ163">IFERROR(INDEX(B158:B179, SMALL(IF(ISNUMBER(SEARCH("JV2",F158:F179)), ROW(F158:F179)-MIN(ROW(F158:F179))+1, ""), ROW() -157 )), "")</f>
        <v/>
      </c>
      <c r="AK163" s="13" t="str">
        <f t="array" ref="AK163">IFERROR(INDEX(C158:C179, SMALL(IF(ISNUMBER(SEARCH("JV2",F158:F179)), ROW(F158:F179)-MIN(ROW(F158:F179))+1, ""), ROW() -157 )), "")</f>
        <v/>
      </c>
      <c r="AL163" s="13" t="str">
        <f t="array" ref="AL163">IFERROR(INDEX(D158:D179, SMALL(IF(ISNUMBER(SEARCH("JV2",F158:F179)), ROW(F158:F179)-MIN(ROW(F158:F179))+1, ""), ROW() -157 )), "")</f>
        <v/>
      </c>
      <c r="AM163" s="13" t="str">
        <f t="array" ref="AM163">IFERROR(INDEX(E158:E179, SMALL(IF(ISNUMBER(SEARCH("JV2",F158:F179)), ROW(F158:F179)-MIN(ROW(F158:F179))+1, ""), ROW() -157 )), "")</f>
        <v/>
      </c>
    </row>
    <row r="164" spans="2:39" s="13" customFormat="1" ht="15" customHeight="1">
      <c r="B164" s="21" t="s">
        <v>500</v>
      </c>
      <c r="C164" s="1"/>
      <c r="D164" s="22" t="s">
        <v>1026</v>
      </c>
      <c r="E164" s="1" t="s">
        <v>1027</v>
      </c>
      <c r="F164" s="23" t="s">
        <v>14</v>
      </c>
      <c r="G164" s="24"/>
      <c r="H164" s="25">
        <v>2517</v>
      </c>
      <c r="I164" s="24"/>
      <c r="J164" s="25" t="b">
        <v>0</v>
      </c>
      <c r="K164" s="19"/>
      <c r="L164" s="26"/>
      <c r="M164" s="27"/>
      <c r="AB164" s="13" t="str">
        <f t="array" ref="AB164">IFERROR(INDEX(B158:B179, SMALL(IF("V"=F158:F179, ROW(F158:F179)-MIN(ROW(F158:F179))+1, ""), ROW() -157 )), "")</f>
        <v>St. Francis (IL) ,University Of</v>
      </c>
      <c r="AC164" s="13">
        <f t="array" ref="AC164">IFERROR(INDEX(C158:C179, SMALL(IF("V"=F158:F179, ROW(F158:F179)-MIN(ROW(F158:F179))+1, ""), ROW() -157 )), "")</f>
        <v>0</v>
      </c>
      <c r="AD164" s="13" t="str">
        <f t="array" ref="AD164">IFERROR(INDEX(D158:D179, SMALL(IF("V"=F158:F179, ROW(F158:F179)-MIN(ROW(F158:F179))+1, ""), ROW() -157 )), "")</f>
        <v>5686-2225</v>
      </c>
      <c r="AE164" s="13" t="str">
        <f t="array" ref="AE164">IFERROR(INDEX(E158:E179, SMALL(IF("V"=F158:F179, ROW(F158:F179)-MIN(ROW(F158:F179))+1, ""), ROW() -157 )), "")</f>
        <v>Megan Allensworth</v>
      </c>
      <c r="AF164" s="13" t="str">
        <f t="array" ref="AF164">IFERROR(INDEX(B158:B179, SMALL(IF(ISNUMBER(SEARCH("JV1",F158:F179)), ROW(F158:F179)-MIN(ROW(F158:F179))+1, ""), ROW() -157 )), "")</f>
        <v>St. Francis (IL) ,University Of</v>
      </c>
      <c r="AG164" s="13">
        <f t="array" ref="AG164">IFERROR(INDEX(C158:C179, SMALL(IF(ISNUMBER(SEARCH("JV1",F158:F179)), ROW(F158:F179)-MIN(ROW(F158:F179))+1, ""), ROW() -157 )), "")</f>
        <v>0</v>
      </c>
      <c r="AH164" s="13" t="str">
        <f t="array" ref="AH164">IFERROR(INDEX(D158:D179, SMALL(IF(ISNUMBER(SEARCH("JV1",F158:F179)), ROW(F158:F179)-MIN(ROW(F158:F179))+1, ""), ROW() -157 )), "")</f>
        <v>7914-48015</v>
      </c>
      <c r="AI164" s="13" t="str">
        <f t="array" ref="AI164">IFERROR(INDEX(E158:E179, SMALL(IF(ISNUMBER(SEARCH("JV1",F158:F179)), ROW(F158:F179)-MIN(ROW(F158:F179))+1, ""), ROW() -157 )), "")</f>
        <v>Tara Tindall</v>
      </c>
      <c r="AJ164" s="13" t="str">
        <f t="array" ref="AJ164">IFERROR(INDEX(B158:B179, SMALL(IF(ISNUMBER(SEARCH("JV2",F158:F179)), ROW(F158:F179)-MIN(ROW(F158:F179))+1, ""), ROW() -157 )), "")</f>
        <v/>
      </c>
      <c r="AK164" s="13" t="str">
        <f t="array" ref="AK164">IFERROR(INDEX(C158:C179, SMALL(IF(ISNUMBER(SEARCH("JV2",F158:F179)), ROW(F158:F179)-MIN(ROW(F158:F179))+1, ""), ROW() -157 )), "")</f>
        <v/>
      </c>
      <c r="AL164" s="13" t="str">
        <f t="array" ref="AL164">IFERROR(INDEX(D158:D179, SMALL(IF(ISNUMBER(SEARCH("JV2",F158:F179)), ROW(F158:F179)-MIN(ROW(F158:F179))+1, ""), ROW() -157 )), "")</f>
        <v/>
      </c>
      <c r="AM164" s="13" t="str">
        <f t="array" ref="AM164">IFERROR(INDEX(E158:E179, SMALL(IF(ISNUMBER(SEARCH("JV2",F158:F179)), ROW(F158:F179)-MIN(ROW(F158:F179))+1, ""), ROW() -157 )), "")</f>
        <v/>
      </c>
    </row>
    <row r="165" spans="2:39" s="13" customFormat="1" ht="15" customHeight="1">
      <c r="B165" s="21" t="s">
        <v>500</v>
      </c>
      <c r="C165" s="1"/>
      <c r="D165" s="22" t="s">
        <v>1028</v>
      </c>
      <c r="E165" s="1" t="s">
        <v>1029</v>
      </c>
      <c r="F165" s="23" t="s">
        <v>17</v>
      </c>
      <c r="G165" s="24"/>
      <c r="H165" s="25">
        <v>2517</v>
      </c>
      <c r="I165" s="24"/>
      <c r="J165" s="25" t="b">
        <v>0</v>
      </c>
      <c r="K165" s="19"/>
      <c r="L165" s="26"/>
      <c r="M165" s="27"/>
      <c r="AB165" s="13" t="str">
        <f t="array" ref="AB165">IFERROR(INDEX(B158:B179, SMALL(IF("V"=F158:F179, ROW(F158:F179)-MIN(ROW(F158:F179))+1, ""), ROW() -157 )), "")</f>
        <v>St. Francis (IL) ,University Of</v>
      </c>
      <c r="AC165" s="13">
        <f t="array" ref="AC165">IFERROR(INDEX(C158:C179, SMALL(IF("V"=F158:F179, ROW(F158:F179)-MIN(ROW(F158:F179))+1, ""), ROW() -157 )), "")</f>
        <v>0</v>
      </c>
      <c r="AD165" s="13" t="str">
        <f t="array" ref="AD165">IFERROR(INDEX(D158:D179, SMALL(IF("V"=F158:F179, ROW(F158:F179)-MIN(ROW(F158:F179))+1, ""), ROW() -157 )), "")</f>
        <v>5730-27183</v>
      </c>
      <c r="AE165" s="13" t="str">
        <f t="array" ref="AE165">IFERROR(INDEX(E158:E179, SMALL(IF("V"=F158:F179, ROW(F158:F179)-MIN(ROW(F158:F179))+1, ""), ROW() -157 )), "")</f>
        <v>Serenity Quintero</v>
      </c>
      <c r="AF165" s="13" t="str">
        <f t="array" ref="AF165">IFERROR(INDEX(B158:B179, SMALL(IF(ISNUMBER(SEARCH("JV1",F158:F179)), ROW(F158:F179)-MIN(ROW(F158:F179))+1, ""), ROW() -157 )), "")</f>
        <v/>
      </c>
      <c r="AG165" s="13" t="str">
        <f t="array" ref="AG165">IFERROR(INDEX(C158:C179, SMALL(IF(ISNUMBER(SEARCH("JV1",F158:F179)), ROW(F158:F179)-MIN(ROW(F158:F179))+1, ""), ROW() -157 )), "")</f>
        <v/>
      </c>
      <c r="AH165" s="13" t="str">
        <f t="array" ref="AH165">IFERROR(INDEX(D158:D179, SMALL(IF(ISNUMBER(SEARCH("JV1",F158:F179)), ROW(F158:F179)-MIN(ROW(F158:F179))+1, ""), ROW() -157 )), "")</f>
        <v/>
      </c>
      <c r="AI165" s="13" t="str">
        <f t="array" ref="AI165">IFERROR(INDEX(E158:E179, SMALL(IF(ISNUMBER(SEARCH("JV1",F158:F179)), ROW(F158:F179)-MIN(ROW(F158:F179))+1, ""), ROW() -157 )), "")</f>
        <v/>
      </c>
      <c r="AJ165" s="13" t="str">
        <f t="array" ref="AJ165">IFERROR(INDEX(B158:B179, SMALL(IF(ISNUMBER(SEARCH("JV2",F158:F179)), ROW(F158:F179)-MIN(ROW(F158:F179))+1, ""), ROW() -157 )), "")</f>
        <v/>
      </c>
      <c r="AK165" s="13" t="str">
        <f t="array" ref="AK165">IFERROR(INDEX(C158:C179, SMALL(IF(ISNUMBER(SEARCH("JV2",F158:F179)), ROW(F158:F179)-MIN(ROW(F158:F179))+1, ""), ROW() -157 )), "")</f>
        <v/>
      </c>
      <c r="AL165" s="13" t="str">
        <f t="array" ref="AL165">IFERROR(INDEX(D158:D179, SMALL(IF(ISNUMBER(SEARCH("JV2",F158:F179)), ROW(F158:F179)-MIN(ROW(F158:F179))+1, ""), ROW() -157 )), "")</f>
        <v/>
      </c>
      <c r="AM165" s="13" t="str">
        <f t="array" ref="AM165">IFERROR(INDEX(E158:E179, SMALL(IF(ISNUMBER(SEARCH("JV2",F158:F179)), ROW(F158:F179)-MIN(ROW(F158:F179))+1, ""), ROW() -157 )), "")</f>
        <v/>
      </c>
    </row>
    <row r="166" spans="2:39" s="13" customFormat="1" ht="15" customHeight="1">
      <c r="B166" s="21" t="s">
        <v>500</v>
      </c>
      <c r="C166" s="1"/>
      <c r="D166" s="22" t="s">
        <v>1030</v>
      </c>
      <c r="E166" s="1" t="s">
        <v>1031</v>
      </c>
      <c r="F166" s="23" t="s">
        <v>30</v>
      </c>
      <c r="G166" s="24"/>
      <c r="H166" s="25">
        <v>2517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500</v>
      </c>
      <c r="C167" s="1"/>
      <c r="D167" s="22" t="s">
        <v>1032</v>
      </c>
      <c r="E167" s="1" t="s">
        <v>1033</v>
      </c>
      <c r="F167" s="23" t="s">
        <v>14</v>
      </c>
      <c r="G167" s="24"/>
      <c r="H167" s="25">
        <v>2517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500</v>
      </c>
      <c r="C168" s="1"/>
      <c r="D168" s="22" t="s">
        <v>1034</v>
      </c>
      <c r="E168" s="1" t="s">
        <v>1035</v>
      </c>
      <c r="F168" s="23" t="s">
        <v>14</v>
      </c>
      <c r="G168" s="24"/>
      <c r="H168" s="25">
        <v>2517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500</v>
      </c>
      <c r="C169" s="1"/>
      <c r="D169" s="22" t="s">
        <v>1036</v>
      </c>
      <c r="E169" s="1" t="s">
        <v>1037</v>
      </c>
      <c r="F169" s="23" t="s">
        <v>17</v>
      </c>
      <c r="G169" s="24"/>
      <c r="H169" s="25">
        <v>2517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500</v>
      </c>
      <c r="C170" s="1"/>
      <c r="D170" s="22" t="s">
        <v>1038</v>
      </c>
      <c r="E170" s="1" t="s">
        <v>1039</v>
      </c>
      <c r="F170" s="23" t="s">
        <v>14</v>
      </c>
      <c r="G170" s="24"/>
      <c r="H170" s="25">
        <v>2517</v>
      </c>
      <c r="I170" s="24"/>
      <c r="J170" s="25" t="b">
        <v>0</v>
      </c>
      <c r="K170" s="19"/>
      <c r="L170" s="26"/>
      <c r="M170" s="27"/>
    </row>
    <row r="171" spans="2:39" s="13" customFormat="1" ht="15" customHeight="1">
      <c r="B171" s="21" t="s">
        <v>500</v>
      </c>
      <c r="C171" s="1"/>
      <c r="D171" s="22" t="s">
        <v>1040</v>
      </c>
      <c r="E171" s="1" t="s">
        <v>1041</v>
      </c>
      <c r="F171" s="23" t="s">
        <v>17</v>
      </c>
      <c r="G171" s="24"/>
      <c r="H171" s="25">
        <v>2517</v>
      </c>
      <c r="I171" s="24"/>
      <c r="J171" s="25" t="b">
        <v>0</v>
      </c>
      <c r="K171" s="19"/>
      <c r="L171" s="26"/>
      <c r="M171" s="27"/>
    </row>
    <row r="172" spans="2:39" s="13" customFormat="1" ht="15" customHeight="1">
      <c r="B172" s="21" t="s">
        <v>500</v>
      </c>
      <c r="C172" s="1"/>
      <c r="D172" s="22" t="s">
        <v>1042</v>
      </c>
      <c r="E172" s="1" t="s">
        <v>1043</v>
      </c>
      <c r="F172" s="23" t="s">
        <v>30</v>
      </c>
      <c r="G172" s="24"/>
      <c r="H172" s="25">
        <v>2517</v>
      </c>
      <c r="I172" s="24"/>
      <c r="J172" s="25" t="b">
        <v>0</v>
      </c>
      <c r="K172" s="19"/>
      <c r="L172" s="26"/>
      <c r="M172" s="27"/>
    </row>
    <row r="173" spans="2:39" s="13" customFormat="1" ht="15" customHeight="1">
      <c r="B173" s="21" t="s">
        <v>500</v>
      </c>
      <c r="C173" s="1"/>
      <c r="D173" s="22" t="s">
        <v>1044</v>
      </c>
      <c r="E173" s="1" t="s">
        <v>1045</v>
      </c>
      <c r="F173" s="23" t="s">
        <v>14</v>
      </c>
      <c r="G173" s="24"/>
      <c r="H173" s="25">
        <v>2517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500</v>
      </c>
      <c r="C174" s="1"/>
      <c r="D174" s="22" t="s">
        <v>1046</v>
      </c>
      <c r="E174" s="1" t="s">
        <v>1047</v>
      </c>
      <c r="F174" s="23" t="s">
        <v>30</v>
      </c>
      <c r="G174" s="24"/>
      <c r="H174" s="25">
        <v>2517</v>
      </c>
      <c r="I174" s="24"/>
      <c r="J174" s="25" t="b">
        <v>0</v>
      </c>
      <c r="K174" s="19"/>
      <c r="L174" s="26"/>
      <c r="M174" s="27"/>
    </row>
    <row r="175" spans="2:39" s="13" customFormat="1" ht="15" customHeight="1">
      <c r="B175" s="21" t="s">
        <v>500</v>
      </c>
      <c r="C175" s="1"/>
      <c r="D175" s="22" t="s">
        <v>1048</v>
      </c>
      <c r="E175" s="1" t="s">
        <v>1049</v>
      </c>
      <c r="F175" s="23" t="s">
        <v>17</v>
      </c>
      <c r="G175" s="24"/>
      <c r="H175" s="25">
        <v>2517</v>
      </c>
      <c r="I175" s="24"/>
      <c r="J175" s="25" t="b">
        <v>0</v>
      </c>
      <c r="K175" s="19"/>
      <c r="L175" s="26"/>
      <c r="M175" s="27"/>
    </row>
    <row r="176" spans="2:39" s="13" customFormat="1" ht="15" customHeight="1">
      <c r="B176" s="21" t="s">
        <v>500</v>
      </c>
      <c r="C176" s="1"/>
      <c r="D176" s="22" t="s">
        <v>1050</v>
      </c>
      <c r="E176" s="1" t="s">
        <v>1051</v>
      </c>
      <c r="F176" s="23" t="s">
        <v>14</v>
      </c>
      <c r="G176" s="24"/>
      <c r="H176" s="25">
        <v>2517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500</v>
      </c>
      <c r="C177" s="1"/>
      <c r="D177" s="22" t="s">
        <v>1052</v>
      </c>
      <c r="E177" s="1" t="s">
        <v>1053</v>
      </c>
      <c r="F177" s="23" t="s">
        <v>17</v>
      </c>
      <c r="G177" s="24"/>
      <c r="H177" s="25">
        <v>2517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500</v>
      </c>
      <c r="C178" s="1"/>
      <c r="D178" s="22" t="s">
        <v>1054</v>
      </c>
      <c r="E178" s="1" t="s">
        <v>1055</v>
      </c>
      <c r="F178" s="23" t="s">
        <v>17</v>
      </c>
      <c r="G178" s="24"/>
      <c r="H178" s="25">
        <v>2517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500</v>
      </c>
      <c r="C179" s="1"/>
      <c r="D179" s="22" t="s">
        <v>1056</v>
      </c>
      <c r="E179" s="1" t="s">
        <v>1057</v>
      </c>
      <c r="F179" s="23" t="s">
        <v>30</v>
      </c>
      <c r="G179" s="24"/>
      <c r="H179" s="25">
        <v>2517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553</v>
      </c>
      <c r="C180" s="1"/>
      <c r="D180" s="22" t="s">
        <v>1058</v>
      </c>
      <c r="E180" s="1" t="s">
        <v>1059</v>
      </c>
      <c r="F180" s="23" t="s">
        <v>30</v>
      </c>
      <c r="G180" s="24"/>
      <c r="H180" s="25">
        <v>4604</v>
      </c>
      <c r="I180" s="24"/>
      <c r="J180" s="25" t="b">
        <v>0</v>
      </c>
      <c r="K180" s="19"/>
      <c r="L180" s="26"/>
      <c r="M180" s="27"/>
      <c r="AB180" s="13" t="str">
        <f t="array" ref="AB180">IFERROR(INDEX(B180:B195, SMALL(IF("V"=F180:F195, ROW(F180:F195)-MIN(ROW(F180:F195))+1, ""), ROW() -179 )), "")</f>
        <v>Tennessee Southern, University Of</v>
      </c>
      <c r="AC180" s="13">
        <f t="array" ref="AC180">IFERROR(INDEX(C180:C195, SMALL(IF("V"=F180:F195, ROW(F180:F195)-MIN(ROW(F180:F195))+1, ""), ROW() -179 )), "")</f>
        <v>0</v>
      </c>
      <c r="AD180" s="13" t="str">
        <f t="array" ref="AD180">IFERROR(INDEX(D180:D195, SMALL(IF("V"=F180:F195, ROW(F180:F195)-MIN(ROW(F180:F195))+1, ""), ROW() -179 )), "")</f>
        <v>6309-4228</v>
      </c>
      <c r="AE180" s="13" t="str">
        <f t="array" ref="AE180">IFERROR(INDEX(E180:E195, SMALL(IF("V"=F180:F195, ROW(F180:F195)-MIN(ROW(F180:F195))+1, ""), ROW() -179 )), "")</f>
        <v>Emily Crone</v>
      </c>
      <c r="AF180" s="13" t="str">
        <f t="array" ref="AF180">IFERROR(INDEX(B180:B195, SMALL(IF(ISNUMBER(SEARCH("JV1",F180:F195)), ROW(F180:F195)-MIN(ROW(F180:F195))+1, ""), ROW() -179 )), "")</f>
        <v>Tennessee Southern, University Of</v>
      </c>
      <c r="AG180" s="13">
        <f t="array" ref="AG180">IFERROR(INDEX(C180:C195, SMALL(IF(ISNUMBER(SEARCH("JV1",F180:F195)), ROW(F180:F195)-MIN(ROW(F180:F195))+1, ""), ROW() -179 )), "")</f>
        <v>0</v>
      </c>
      <c r="AH180" s="13" t="str">
        <f t="array" ref="AH180">IFERROR(INDEX(D180:D195, SMALL(IF(ISNUMBER(SEARCH("JV1",F180:F195)), ROW(F180:F195)-MIN(ROW(F180:F195))+1, ""), ROW() -179 )), "")</f>
        <v>7914-13915</v>
      </c>
      <c r="AI180" s="13" t="str">
        <f t="array" ref="AI180">IFERROR(INDEX(E180:E195, SMALL(IF(ISNUMBER(SEARCH("JV1",F180:F195)), ROW(F180:F195)-MIN(ROW(F180:F195))+1, ""), ROW() -179 )), "")</f>
        <v>Caitlyn Ennis</v>
      </c>
      <c r="AJ180" s="13" t="str">
        <f t="array" ref="AJ180">IFERROR(INDEX(B180:B195, SMALL(IF(ISNUMBER(SEARCH("JV2",F180:F195)), ROW(F180:F195)-MIN(ROW(F180:F195))+1, ""), ROW() -179 )), "")</f>
        <v/>
      </c>
      <c r="AK180" s="13" t="str">
        <f t="array" ref="AK180">IFERROR(INDEX(C180:C195, SMALL(IF(ISNUMBER(SEARCH("JV2",F180:F195)), ROW(F180:F195)-MIN(ROW(F180:F195))+1, ""), ROW() -179 )), "")</f>
        <v/>
      </c>
      <c r="AL180" s="13" t="str">
        <f t="array" ref="AL180">IFERROR(INDEX(D180:D195, SMALL(IF(ISNUMBER(SEARCH("JV2",F180:F195)), ROW(F180:F195)-MIN(ROW(F180:F195))+1, ""), ROW() -179 )), "")</f>
        <v/>
      </c>
      <c r="AM180" s="13" t="str">
        <f t="array" ref="AM180">IFERROR(INDEX(E180:E195, SMALL(IF(ISNUMBER(SEARCH("JV2",F180:F195)), ROW(F180:F195)-MIN(ROW(F180:F195))+1, ""), ROW() -179 )), "")</f>
        <v/>
      </c>
    </row>
    <row r="181" spans="2:39" s="13" customFormat="1" ht="15" customHeight="1">
      <c r="B181" s="21" t="s">
        <v>553</v>
      </c>
      <c r="C181" s="1"/>
      <c r="D181" s="22" t="s">
        <v>1060</v>
      </c>
      <c r="E181" s="1" t="s">
        <v>1061</v>
      </c>
      <c r="F181" s="23" t="s">
        <v>30</v>
      </c>
      <c r="G181" s="24"/>
      <c r="H181" s="25">
        <v>4604</v>
      </c>
      <c r="I181" s="24"/>
      <c r="J181" s="25" t="b">
        <v>0</v>
      </c>
      <c r="K181" s="19"/>
      <c r="L181" s="26"/>
      <c r="M181" s="27"/>
      <c r="AB181" s="13" t="str">
        <f t="array" ref="AB181">IFERROR(INDEX(B180:B195, SMALL(IF("V"=F180:F195, ROW(F180:F195)-MIN(ROW(F180:F195))+1, ""), ROW() -179 )), "")</f>
        <v>Tennessee Southern, University Of</v>
      </c>
      <c r="AC181" s="13">
        <f t="array" ref="AC181">IFERROR(INDEX(C180:C195, SMALL(IF("V"=F180:F195, ROW(F180:F195)-MIN(ROW(F180:F195))+1, ""), ROW() -179 )), "")</f>
        <v>0</v>
      </c>
      <c r="AD181" s="13" t="str">
        <f t="array" ref="AD181">IFERROR(INDEX(D180:D195, SMALL(IF("V"=F180:F195, ROW(F180:F195)-MIN(ROW(F180:F195))+1, ""), ROW() -179 )), "")</f>
        <v>15-197213</v>
      </c>
      <c r="AE181" s="13" t="str">
        <f t="array" ref="AE181">IFERROR(INDEX(E180:E195, SMALL(IF("V"=F180:F195, ROW(F180:F195)-MIN(ROW(F180:F195))+1, ""), ROW() -179 )), "")</f>
        <v>Hannah Carbocci</v>
      </c>
      <c r="AF181" s="13" t="str">
        <f t="array" ref="AF181">IFERROR(INDEX(B180:B195, SMALL(IF(ISNUMBER(SEARCH("JV1",F180:F195)), ROW(F180:F195)-MIN(ROW(F180:F195))+1, ""), ROW() -179 )), "")</f>
        <v>Tennessee Southern, University Of</v>
      </c>
      <c r="AG181" s="13">
        <f t="array" ref="AG181">IFERROR(INDEX(C180:C195, SMALL(IF(ISNUMBER(SEARCH("JV1",F180:F195)), ROW(F180:F195)-MIN(ROW(F180:F195))+1, ""), ROW() -179 )), "")</f>
        <v>0</v>
      </c>
      <c r="AH181" s="13" t="str">
        <f t="array" ref="AH181">IFERROR(INDEX(D180:D195, SMALL(IF(ISNUMBER(SEARCH("JV1",F180:F195)), ROW(F180:F195)-MIN(ROW(F180:F195))+1, ""), ROW() -179 )), "")</f>
        <v>11-39431</v>
      </c>
      <c r="AI181" s="13" t="str">
        <f t="array" ref="AI181">IFERROR(INDEX(E180:E195, SMALL(IF(ISNUMBER(SEARCH("JV1",F180:F195)), ROW(F180:F195)-MIN(ROW(F180:F195))+1, ""), ROW() -179 )), "")</f>
        <v>Jennifer Clontz</v>
      </c>
      <c r="AJ181" s="13" t="str">
        <f t="array" ref="AJ181">IFERROR(INDEX(B180:B195, SMALL(IF(ISNUMBER(SEARCH("JV2",F180:F195)), ROW(F180:F195)-MIN(ROW(F180:F195))+1, ""), ROW() -179 )), "")</f>
        <v/>
      </c>
      <c r="AK181" s="13" t="str">
        <f t="array" ref="AK181">IFERROR(INDEX(C180:C195, SMALL(IF(ISNUMBER(SEARCH("JV2",F180:F195)), ROW(F180:F195)-MIN(ROW(F180:F195))+1, ""), ROW() -179 )), "")</f>
        <v/>
      </c>
      <c r="AL181" s="13" t="str">
        <f t="array" ref="AL181">IFERROR(INDEX(D180:D195, SMALL(IF(ISNUMBER(SEARCH("JV2",F180:F195)), ROW(F180:F195)-MIN(ROW(F180:F195))+1, ""), ROW() -179 )), "")</f>
        <v/>
      </c>
      <c r="AM181" s="13" t="str">
        <f t="array" ref="AM181">IFERROR(INDEX(E180:E195, SMALL(IF(ISNUMBER(SEARCH("JV2",F180:F195)), ROW(F180:F195)-MIN(ROW(F180:F195))+1, ""), ROW() -179 )), "")</f>
        <v/>
      </c>
    </row>
    <row r="182" spans="2:39" s="13" customFormat="1" ht="15" customHeight="1">
      <c r="B182" s="21" t="s">
        <v>553</v>
      </c>
      <c r="C182" s="1"/>
      <c r="D182" s="22" t="s">
        <v>1062</v>
      </c>
      <c r="E182" s="1" t="s">
        <v>1063</v>
      </c>
      <c r="F182" s="23" t="s">
        <v>17</v>
      </c>
      <c r="G182" s="24"/>
      <c r="H182" s="25">
        <v>4604</v>
      </c>
      <c r="I182" s="24"/>
      <c r="J182" s="25" t="b">
        <v>0</v>
      </c>
      <c r="K182" s="19"/>
      <c r="L182" s="26"/>
      <c r="M182" s="27"/>
      <c r="AB182" s="13" t="str">
        <f t="array" ref="AB182">IFERROR(INDEX(B180:B195, SMALL(IF("V"=F180:F195, ROW(F180:F195)-MIN(ROW(F180:F195))+1, ""), ROW() -179 )), "")</f>
        <v>Tennessee Southern, University Of</v>
      </c>
      <c r="AC182" s="13">
        <f t="array" ref="AC182">IFERROR(INDEX(C180:C195, SMALL(IF("V"=F180:F195, ROW(F180:F195)-MIN(ROW(F180:F195))+1, ""), ROW() -179 )), "")</f>
        <v>0</v>
      </c>
      <c r="AD182" s="13" t="str">
        <f t="array" ref="AD182">IFERROR(INDEX(D180:D195, SMALL(IF("V"=F180:F195, ROW(F180:F195)-MIN(ROW(F180:F195))+1, ""), ROW() -179 )), "")</f>
        <v>8774-1934</v>
      </c>
      <c r="AE182" s="13" t="str">
        <f t="array" ref="AE182">IFERROR(INDEX(E180:E195, SMALL(IF("V"=F180:F195, ROW(F180:F195)-MIN(ROW(F180:F195))+1, ""), ROW() -179 )), "")</f>
        <v>Hannah Wools</v>
      </c>
      <c r="AF182" s="13" t="str">
        <f t="array" ref="AF182">IFERROR(INDEX(B180:B195, SMALL(IF(ISNUMBER(SEARCH("JV1",F180:F195)), ROW(F180:F195)-MIN(ROW(F180:F195))+1, ""), ROW() -179 )), "")</f>
        <v>Tennessee Southern, University Of</v>
      </c>
      <c r="AG182" s="13">
        <f t="array" ref="AG182">IFERROR(INDEX(C180:C195, SMALL(IF(ISNUMBER(SEARCH("JV1",F180:F195)), ROW(F180:F195)-MIN(ROW(F180:F195))+1, ""), ROW() -179 )), "")</f>
        <v>0</v>
      </c>
      <c r="AH182" s="13" t="str">
        <f t="array" ref="AH182">IFERROR(INDEX(D180:D195, SMALL(IF(ISNUMBER(SEARCH("JV1",F180:F195)), ROW(F180:F195)-MIN(ROW(F180:F195))+1, ""), ROW() -179 )), "")</f>
        <v>15-105956</v>
      </c>
      <c r="AI182" s="13" t="str">
        <f t="array" ref="AI182">IFERROR(INDEX(E180:E195, SMALL(IF(ISNUMBER(SEARCH("JV1",F180:F195)), ROW(F180:F195)-MIN(ROW(F180:F195))+1, ""), ROW() -179 )), "")</f>
        <v>Jennifer Latch</v>
      </c>
      <c r="AJ182" s="13" t="str">
        <f t="array" ref="AJ182">IFERROR(INDEX(B180:B195, SMALL(IF(ISNUMBER(SEARCH("JV2",F180:F195)), ROW(F180:F195)-MIN(ROW(F180:F195))+1, ""), ROW() -179 )), "")</f>
        <v/>
      </c>
      <c r="AK182" s="13" t="str">
        <f t="array" ref="AK182">IFERROR(INDEX(C180:C195, SMALL(IF(ISNUMBER(SEARCH("JV2",F180:F195)), ROW(F180:F195)-MIN(ROW(F180:F195))+1, ""), ROW() -179 )), "")</f>
        <v/>
      </c>
      <c r="AL182" s="13" t="str">
        <f t="array" ref="AL182">IFERROR(INDEX(D180:D195, SMALL(IF(ISNUMBER(SEARCH("JV2",F180:F195)), ROW(F180:F195)-MIN(ROW(F180:F195))+1, ""), ROW() -179 )), "")</f>
        <v/>
      </c>
      <c r="AM182" s="13" t="str">
        <f t="array" ref="AM182">IFERROR(INDEX(E180:E195, SMALL(IF(ISNUMBER(SEARCH("JV2",F180:F195)), ROW(F180:F195)-MIN(ROW(F180:F195))+1, ""), ROW() -179 )), "")</f>
        <v/>
      </c>
    </row>
    <row r="183" spans="2:39" s="13" customFormat="1" ht="15" customHeight="1">
      <c r="B183" s="21" t="s">
        <v>553</v>
      </c>
      <c r="C183" s="1"/>
      <c r="D183" s="22" t="s">
        <v>1064</v>
      </c>
      <c r="E183" s="1" t="s">
        <v>1065</v>
      </c>
      <c r="F183" s="23" t="s">
        <v>14</v>
      </c>
      <c r="G183" s="24"/>
      <c r="H183" s="25">
        <v>4604</v>
      </c>
      <c r="I183" s="24"/>
      <c r="J183" s="25" t="b">
        <v>0</v>
      </c>
      <c r="K183" s="19"/>
      <c r="L183" s="26"/>
      <c r="M183" s="27"/>
      <c r="AB183" s="13" t="str">
        <f t="array" ref="AB183">IFERROR(INDEX(B180:B195, SMALL(IF("V"=F180:F195, ROW(F180:F195)-MIN(ROW(F180:F195))+1, ""), ROW() -179 )), "")</f>
        <v>Tennessee Southern, University Of</v>
      </c>
      <c r="AC183" s="13">
        <f t="array" ref="AC183">IFERROR(INDEX(C180:C195, SMALL(IF("V"=F180:F195, ROW(F180:F195)-MIN(ROW(F180:F195))+1, ""), ROW() -179 )), "")</f>
        <v>0</v>
      </c>
      <c r="AD183" s="13" t="str">
        <f t="array" ref="AD183">IFERROR(INDEX(D180:D195, SMALL(IF("V"=F180:F195, ROW(F180:F195)-MIN(ROW(F180:F195))+1, ""), ROW() -179 )), "")</f>
        <v>18-101938</v>
      </c>
      <c r="AE183" s="13" t="str">
        <f t="array" ref="AE183">IFERROR(INDEX(E180:E195, SMALL(IF("V"=F180:F195, ROW(F180:F195)-MIN(ROW(F180:F195))+1, ""), ROW() -179 )), "")</f>
        <v>Kara Strong</v>
      </c>
      <c r="AF183" s="13" t="str">
        <f t="array" ref="AF183">IFERROR(INDEX(B180:B195, SMALL(IF(ISNUMBER(SEARCH("JV1",F180:F195)), ROW(F180:F195)-MIN(ROW(F180:F195))+1, ""), ROW() -179 )), "")</f>
        <v>Tennessee Southern, University Of</v>
      </c>
      <c r="AG183" s="13">
        <f t="array" ref="AG183">IFERROR(INDEX(C180:C195, SMALL(IF(ISNUMBER(SEARCH("JV1",F180:F195)), ROW(F180:F195)-MIN(ROW(F180:F195))+1, ""), ROW() -179 )), "")</f>
        <v>0</v>
      </c>
      <c r="AH183" s="13" t="str">
        <f t="array" ref="AH183">IFERROR(INDEX(D180:D195, SMALL(IF(ISNUMBER(SEARCH("JV1",F180:F195)), ROW(F180:F195)-MIN(ROW(F180:F195))+1, ""), ROW() -179 )), "")</f>
        <v>11-231889</v>
      </c>
      <c r="AI183" s="13" t="str">
        <f t="array" ref="AI183">IFERROR(INDEX(E180:E195, SMALL(IF(ISNUMBER(SEARCH("JV1",F180:F195)), ROW(F180:F195)-MIN(ROW(F180:F195))+1, ""), ROW() -179 )), "")</f>
        <v>Kasey Brown</v>
      </c>
      <c r="AJ183" s="13" t="str">
        <f t="array" ref="AJ183">IFERROR(INDEX(B180:B195, SMALL(IF(ISNUMBER(SEARCH("JV2",F180:F195)), ROW(F180:F195)-MIN(ROW(F180:F195))+1, ""), ROW() -179 )), "")</f>
        <v/>
      </c>
      <c r="AK183" s="13" t="str">
        <f t="array" ref="AK183">IFERROR(INDEX(C180:C195, SMALL(IF(ISNUMBER(SEARCH("JV2",F180:F195)), ROW(F180:F195)-MIN(ROW(F180:F195))+1, ""), ROW() -179 )), "")</f>
        <v/>
      </c>
      <c r="AL183" s="13" t="str">
        <f t="array" ref="AL183">IFERROR(INDEX(D180:D195, SMALL(IF(ISNUMBER(SEARCH("JV2",F180:F195)), ROW(F180:F195)-MIN(ROW(F180:F195))+1, ""), ROW() -179 )), "")</f>
        <v/>
      </c>
      <c r="AM183" s="13" t="str">
        <f t="array" ref="AM183">IFERROR(INDEX(E180:E195, SMALL(IF(ISNUMBER(SEARCH("JV2",F180:F195)), ROW(F180:F195)-MIN(ROW(F180:F195))+1, ""), ROW() -179 )), "")</f>
        <v/>
      </c>
    </row>
    <row r="184" spans="2:39" s="13" customFormat="1" ht="15" customHeight="1">
      <c r="B184" s="21" t="s">
        <v>553</v>
      </c>
      <c r="C184" s="1"/>
      <c r="D184" s="22" t="s">
        <v>1066</v>
      </c>
      <c r="E184" s="1" t="s">
        <v>1067</v>
      </c>
      <c r="F184" s="23" t="s">
        <v>14</v>
      </c>
      <c r="G184" s="24"/>
      <c r="H184" s="25">
        <v>4604</v>
      </c>
      <c r="I184" s="24"/>
      <c r="J184" s="25" t="b">
        <v>0</v>
      </c>
      <c r="K184" s="19"/>
      <c r="L184" s="26"/>
      <c r="M184" s="27"/>
      <c r="AB184" s="13" t="str">
        <f t="array" ref="AB184">IFERROR(INDEX(B180:B195, SMALL(IF("V"=F180:F195, ROW(F180:F195)-MIN(ROW(F180:F195))+1, ""), ROW() -179 )), "")</f>
        <v>Tennessee Southern, University Of</v>
      </c>
      <c r="AC184" s="13">
        <f t="array" ref="AC184">IFERROR(INDEX(C180:C195, SMALL(IF("V"=F180:F195, ROW(F180:F195)-MIN(ROW(F180:F195))+1, ""), ROW() -179 )), "")</f>
        <v>0</v>
      </c>
      <c r="AD184" s="13" t="str">
        <f t="array" ref="AD184">IFERROR(INDEX(D180:D195, SMALL(IF("V"=F180:F195, ROW(F180:F195)-MIN(ROW(F180:F195))+1, ""), ROW() -179 )), "")</f>
        <v>11-73564</v>
      </c>
      <c r="AE184" s="13" t="str">
        <f t="array" ref="AE184">IFERROR(INDEX(E180:E195, SMALL(IF("V"=F180:F195, ROW(F180:F195)-MIN(ROW(F180:F195))+1, ""), ROW() -179 )), "")</f>
        <v>Katie Paris</v>
      </c>
      <c r="AF184" s="13" t="str">
        <f t="array" ref="AF184">IFERROR(INDEX(B180:B195, SMALL(IF(ISNUMBER(SEARCH("JV1",F180:F195)), ROW(F180:F195)-MIN(ROW(F180:F195))+1, ""), ROW() -179 )), "")</f>
        <v>Tennessee Southern, University Of</v>
      </c>
      <c r="AG184" s="13">
        <f t="array" ref="AG184">IFERROR(INDEX(C180:C195, SMALL(IF(ISNUMBER(SEARCH("JV1",F180:F195)), ROW(F180:F195)-MIN(ROW(F180:F195))+1, ""), ROW() -179 )), "")</f>
        <v>0</v>
      </c>
      <c r="AH184" s="13" t="str">
        <f t="array" ref="AH184">IFERROR(INDEX(D180:D195, SMALL(IF(ISNUMBER(SEARCH("JV1",F180:F195)), ROW(F180:F195)-MIN(ROW(F180:F195))+1, ""), ROW() -179 )), "")</f>
        <v>11-307199</v>
      </c>
      <c r="AI184" s="13" t="str">
        <f t="array" ref="AI184">IFERROR(INDEX(E180:E195, SMALL(IF(ISNUMBER(SEARCH("JV1",F180:F195)), ROW(F180:F195)-MIN(ROW(F180:F195))+1, ""), ROW() -179 )), "")</f>
        <v>Lauren Holloway</v>
      </c>
      <c r="AJ184" s="13" t="str">
        <f t="array" ref="AJ184">IFERROR(INDEX(B180:B195, SMALL(IF(ISNUMBER(SEARCH("JV2",F180:F195)), ROW(F180:F195)-MIN(ROW(F180:F195))+1, ""), ROW() -179 )), "")</f>
        <v/>
      </c>
      <c r="AK184" s="13" t="str">
        <f t="array" ref="AK184">IFERROR(INDEX(C180:C195, SMALL(IF(ISNUMBER(SEARCH("JV2",F180:F195)), ROW(F180:F195)-MIN(ROW(F180:F195))+1, ""), ROW() -179 )), "")</f>
        <v/>
      </c>
      <c r="AL184" s="13" t="str">
        <f t="array" ref="AL184">IFERROR(INDEX(D180:D195, SMALL(IF(ISNUMBER(SEARCH("JV2",F180:F195)), ROW(F180:F195)-MIN(ROW(F180:F195))+1, ""), ROW() -179 )), "")</f>
        <v/>
      </c>
      <c r="AM184" s="13" t="str">
        <f t="array" ref="AM184">IFERROR(INDEX(E180:E195, SMALL(IF(ISNUMBER(SEARCH("JV2",F180:F195)), ROW(F180:F195)-MIN(ROW(F180:F195))+1, ""), ROW() -179 )), "")</f>
        <v/>
      </c>
    </row>
    <row r="185" spans="2:39" s="13" customFormat="1" ht="15" customHeight="1">
      <c r="B185" s="21" t="s">
        <v>553</v>
      </c>
      <c r="C185" s="1"/>
      <c r="D185" s="22" t="s">
        <v>1068</v>
      </c>
      <c r="E185" s="1" t="s">
        <v>1069</v>
      </c>
      <c r="F185" s="23" t="s">
        <v>14</v>
      </c>
      <c r="G185" s="24"/>
      <c r="H185" s="25">
        <v>4604</v>
      </c>
      <c r="I185" s="24"/>
      <c r="J185" s="25" t="b">
        <v>0</v>
      </c>
      <c r="K185" s="19"/>
      <c r="L185" s="26"/>
      <c r="M185" s="27"/>
      <c r="AB185" s="13" t="str">
        <f t="array" ref="AB185">IFERROR(INDEX(B180:B195, SMALL(IF("V"=F180:F195, ROW(F180:F195)-MIN(ROW(F180:F195))+1, ""), ROW() -179 )), "")</f>
        <v>Tennessee Southern, University Of</v>
      </c>
      <c r="AC185" s="13">
        <f t="array" ref="AC185">IFERROR(INDEX(C180:C195, SMALL(IF("V"=F180:F195, ROW(F180:F195)-MIN(ROW(F180:F195))+1, ""), ROW() -179 )), "")</f>
        <v>0</v>
      </c>
      <c r="AD185" s="13" t="str">
        <f t="array" ref="AD185">IFERROR(INDEX(D180:D195, SMALL(IF("V"=F180:F195, ROW(F180:F195)-MIN(ROW(F180:F195))+1, ""), ROW() -179 )), "")</f>
        <v>11-231894</v>
      </c>
      <c r="AE185" s="13" t="str">
        <f t="array" ref="AE185">IFERROR(INDEX(E180:E195, SMALL(IF("V"=F180:F195, ROW(F180:F195)-MIN(ROW(F180:F195))+1, ""), ROW() -179 )), "")</f>
        <v>Lindsay Brown</v>
      </c>
      <c r="AF185" s="13" t="str">
        <f t="array" ref="AF185">IFERROR(INDEX(B180:B195, SMALL(IF(ISNUMBER(SEARCH("JV1",F180:F195)), ROW(F180:F195)-MIN(ROW(F180:F195))+1, ""), ROW() -179 )), "")</f>
        <v>Tennessee Southern, University Of</v>
      </c>
      <c r="AG185" s="13">
        <f t="array" ref="AG185">IFERROR(INDEX(C180:C195, SMALL(IF(ISNUMBER(SEARCH("JV1",F180:F195)), ROW(F180:F195)-MIN(ROW(F180:F195))+1, ""), ROW() -179 )), "")</f>
        <v>0</v>
      </c>
      <c r="AH185" s="13" t="str">
        <f t="array" ref="AH185">IFERROR(INDEX(D180:D195, SMALL(IF(ISNUMBER(SEARCH("JV1",F180:F195)), ROW(F180:F195)-MIN(ROW(F180:F195))+1, ""), ROW() -179 )), "")</f>
        <v>11-428634</v>
      </c>
      <c r="AI185" s="13" t="str">
        <f t="array" ref="AI185">IFERROR(INDEX(E180:E195, SMALL(IF(ISNUMBER(SEARCH("JV1",F180:F195)), ROW(F180:F195)-MIN(ROW(F180:F195))+1, ""), ROW() -179 )), "")</f>
        <v>Mackenzie McIntyre</v>
      </c>
      <c r="AJ185" s="13" t="str">
        <f t="array" ref="AJ185">IFERROR(INDEX(B180:B195, SMALL(IF(ISNUMBER(SEARCH("JV2",F180:F195)), ROW(F180:F195)-MIN(ROW(F180:F195))+1, ""), ROW() -179 )), "")</f>
        <v/>
      </c>
      <c r="AK185" s="13" t="str">
        <f t="array" ref="AK185">IFERROR(INDEX(C180:C195, SMALL(IF(ISNUMBER(SEARCH("JV2",F180:F195)), ROW(F180:F195)-MIN(ROW(F180:F195))+1, ""), ROW() -179 )), "")</f>
        <v/>
      </c>
      <c r="AL185" s="13" t="str">
        <f t="array" ref="AL185">IFERROR(INDEX(D180:D195, SMALL(IF(ISNUMBER(SEARCH("JV2",F180:F195)), ROW(F180:F195)-MIN(ROW(F180:F195))+1, ""), ROW() -179 )), "")</f>
        <v/>
      </c>
      <c r="AM185" s="13" t="str">
        <f t="array" ref="AM185">IFERROR(INDEX(E180:E195, SMALL(IF(ISNUMBER(SEARCH("JV2",F180:F195)), ROW(F180:F195)-MIN(ROW(F180:F195))+1, ""), ROW() -179 )), "")</f>
        <v/>
      </c>
    </row>
    <row r="186" spans="2:39" s="13" customFormat="1" ht="15" customHeight="1">
      <c r="B186" s="21" t="s">
        <v>553</v>
      </c>
      <c r="C186" s="1"/>
      <c r="D186" s="22" t="s">
        <v>1070</v>
      </c>
      <c r="E186" s="1" t="s">
        <v>1071</v>
      </c>
      <c r="F186" s="23" t="s">
        <v>17</v>
      </c>
      <c r="G186" s="24"/>
      <c r="H186" s="25">
        <v>4604</v>
      </c>
      <c r="I186" s="24"/>
      <c r="J186" s="25" t="b">
        <v>0</v>
      </c>
      <c r="K186" s="19"/>
      <c r="L186" s="26"/>
      <c r="M186" s="27"/>
      <c r="AB186" s="13" t="str">
        <f t="array" ref="AB186">IFERROR(INDEX(B180:B195, SMALL(IF("V"=F180:F195, ROW(F180:F195)-MIN(ROW(F180:F195))+1, ""), ROW() -179 )), "")</f>
        <v/>
      </c>
      <c r="AC186" s="13" t="str">
        <f t="array" ref="AC186">IFERROR(INDEX(C180:C195, SMALL(IF("V"=F180:F195, ROW(F180:F195)-MIN(ROW(F180:F195))+1, ""), ROW() -179 )), "")</f>
        <v/>
      </c>
      <c r="AD186" s="13" t="str">
        <f t="array" ref="AD186">IFERROR(INDEX(D180:D195, SMALL(IF("V"=F180:F195, ROW(F180:F195)-MIN(ROW(F180:F195))+1, ""), ROW() -179 )), "")</f>
        <v/>
      </c>
      <c r="AE186" s="13" t="str">
        <f t="array" ref="AE186">IFERROR(INDEX(E180:E195, SMALL(IF("V"=F180:F195, ROW(F180:F195)-MIN(ROW(F180:F195))+1, ""), ROW() -179 )), "")</f>
        <v/>
      </c>
      <c r="AF186" s="13" t="str">
        <f t="array" ref="AF186">IFERROR(INDEX(B180:B195, SMALL(IF(ISNUMBER(SEARCH("JV1",F180:F195)), ROW(F180:F195)-MIN(ROW(F180:F195))+1, ""), ROW() -179 )), "")</f>
        <v>Tennessee Southern, University Of</v>
      </c>
      <c r="AG186" s="13">
        <f t="array" ref="AG186">IFERROR(INDEX(C180:C195, SMALL(IF(ISNUMBER(SEARCH("JV1",F180:F195)), ROW(F180:F195)-MIN(ROW(F180:F195))+1, ""), ROW() -179 )), "")</f>
        <v>0</v>
      </c>
      <c r="AH186" s="13" t="str">
        <f t="array" ref="AH186">IFERROR(INDEX(D180:D195, SMALL(IF(ISNUMBER(SEARCH("JV1",F180:F195)), ROW(F180:F195)-MIN(ROW(F180:F195))+1, ""), ROW() -179 )), "")</f>
        <v>15-156818</v>
      </c>
      <c r="AI186" s="13" t="str">
        <f t="array" ref="AI186">IFERROR(INDEX(E180:E195, SMALL(IF(ISNUMBER(SEARCH("JV1",F180:F195)), ROW(F180:F195)-MIN(ROW(F180:F195))+1, ""), ROW() -179 )), "")</f>
        <v>Sophia Kata</v>
      </c>
      <c r="AJ186" s="13" t="str">
        <f t="array" ref="AJ186">IFERROR(INDEX(B180:B195, SMALL(IF(ISNUMBER(SEARCH("JV2",F180:F195)), ROW(F180:F195)-MIN(ROW(F180:F195))+1, ""), ROW() -179 )), "")</f>
        <v/>
      </c>
      <c r="AK186" s="13" t="str">
        <f t="array" ref="AK186">IFERROR(INDEX(C180:C195, SMALL(IF(ISNUMBER(SEARCH("JV2",F180:F195)), ROW(F180:F195)-MIN(ROW(F180:F195))+1, ""), ROW() -179 )), "")</f>
        <v/>
      </c>
      <c r="AL186" s="13" t="str">
        <f t="array" ref="AL186">IFERROR(INDEX(D180:D195, SMALL(IF(ISNUMBER(SEARCH("JV2",F180:F195)), ROW(F180:F195)-MIN(ROW(F180:F195))+1, ""), ROW() -179 )), "")</f>
        <v/>
      </c>
      <c r="AM186" s="13" t="str">
        <f t="array" ref="AM186">IFERROR(INDEX(E180:E195, SMALL(IF(ISNUMBER(SEARCH("JV2",F180:F195)), ROW(F180:F195)-MIN(ROW(F180:F195))+1, ""), ROW() -179 )), "")</f>
        <v/>
      </c>
    </row>
    <row r="187" spans="2:39" s="13" customFormat="1" ht="15" customHeight="1">
      <c r="B187" s="21" t="s">
        <v>553</v>
      </c>
      <c r="C187" s="1"/>
      <c r="D187" s="22" t="s">
        <v>1072</v>
      </c>
      <c r="E187" s="1" t="s">
        <v>1073</v>
      </c>
      <c r="F187" s="23" t="s">
        <v>17</v>
      </c>
      <c r="G187" s="24"/>
      <c r="H187" s="25">
        <v>4604</v>
      </c>
      <c r="I187" s="24"/>
      <c r="J187" s="25" t="b">
        <v>0</v>
      </c>
      <c r="K187" s="19"/>
      <c r="L187" s="26"/>
      <c r="M187" s="27"/>
      <c r="AB187" s="13" t="str">
        <f t="array" ref="AB187">IFERROR(INDEX(B180:B195, SMALL(IF("V"=F180:F195, ROW(F180:F195)-MIN(ROW(F180:F195))+1, ""), ROW() -179 )), "")</f>
        <v/>
      </c>
      <c r="AC187" s="13" t="str">
        <f t="array" ref="AC187">IFERROR(INDEX(C180:C195, SMALL(IF("V"=F180:F195, ROW(F180:F195)-MIN(ROW(F180:F195))+1, ""), ROW() -179 )), "")</f>
        <v/>
      </c>
      <c r="AD187" s="13" t="str">
        <f t="array" ref="AD187">IFERROR(INDEX(D180:D195, SMALL(IF("V"=F180:F195, ROW(F180:F195)-MIN(ROW(F180:F195))+1, ""), ROW() -179 )), "")</f>
        <v/>
      </c>
      <c r="AE187" s="13" t="str">
        <f t="array" ref="AE187">IFERROR(INDEX(E180:E195, SMALL(IF("V"=F180:F195, ROW(F180:F195)-MIN(ROW(F180:F195))+1, ""), ROW() -179 )), "")</f>
        <v/>
      </c>
      <c r="AF187" s="13" t="str">
        <f t="array" ref="AF187">IFERROR(INDEX(B180:B195, SMALL(IF(ISNUMBER(SEARCH("JV1",F180:F195)), ROW(F180:F195)-MIN(ROW(F180:F195))+1, ""), ROW() -179 )), "")</f>
        <v/>
      </c>
      <c r="AG187" s="13" t="str">
        <f t="array" ref="AG187">IFERROR(INDEX(C180:C195, SMALL(IF(ISNUMBER(SEARCH("JV1",F180:F195)), ROW(F180:F195)-MIN(ROW(F180:F195))+1, ""), ROW() -179 )), "")</f>
        <v/>
      </c>
      <c r="AH187" s="13" t="str">
        <f t="array" ref="AH187">IFERROR(INDEX(D180:D195, SMALL(IF(ISNUMBER(SEARCH("JV1",F180:F195)), ROW(F180:F195)-MIN(ROW(F180:F195))+1, ""), ROW() -179 )), "")</f>
        <v/>
      </c>
      <c r="AI187" s="13" t="str">
        <f t="array" ref="AI187">IFERROR(INDEX(E180:E195, SMALL(IF(ISNUMBER(SEARCH("JV1",F180:F195)), ROW(F180:F195)-MIN(ROW(F180:F195))+1, ""), ROW() -179 )), "")</f>
        <v/>
      </c>
      <c r="AJ187" s="13" t="str">
        <f t="array" ref="AJ187">IFERROR(INDEX(B180:B195, SMALL(IF(ISNUMBER(SEARCH("JV2",F180:F195)), ROW(F180:F195)-MIN(ROW(F180:F195))+1, ""), ROW() -179 )), "")</f>
        <v/>
      </c>
      <c r="AK187" s="13" t="str">
        <f t="array" ref="AK187">IFERROR(INDEX(C180:C195, SMALL(IF(ISNUMBER(SEARCH("JV2",F180:F195)), ROW(F180:F195)-MIN(ROW(F180:F195))+1, ""), ROW() -179 )), "")</f>
        <v/>
      </c>
      <c r="AL187" s="13" t="str">
        <f t="array" ref="AL187">IFERROR(INDEX(D180:D195, SMALL(IF(ISNUMBER(SEARCH("JV2",F180:F195)), ROW(F180:F195)-MIN(ROW(F180:F195))+1, ""), ROW() -179 )), "")</f>
        <v/>
      </c>
      <c r="AM187" s="13" t="str">
        <f t="array" ref="AM187">IFERROR(INDEX(E180:E195, SMALL(IF(ISNUMBER(SEARCH("JV2",F180:F195)), ROW(F180:F195)-MIN(ROW(F180:F195))+1, ""), ROW() -179 )), "")</f>
        <v/>
      </c>
    </row>
    <row r="188" spans="2:39" s="13" customFormat="1" ht="15" customHeight="1">
      <c r="B188" s="21" t="s">
        <v>553</v>
      </c>
      <c r="C188" s="1"/>
      <c r="D188" s="22" t="s">
        <v>1074</v>
      </c>
      <c r="E188" s="1" t="s">
        <v>1075</v>
      </c>
      <c r="F188" s="23" t="s">
        <v>14</v>
      </c>
      <c r="G188" s="24"/>
      <c r="H188" s="25">
        <v>4604</v>
      </c>
      <c r="I188" s="24"/>
      <c r="J188" s="25" t="b">
        <v>0</v>
      </c>
      <c r="K188" s="19"/>
      <c r="L188" s="26"/>
      <c r="M188" s="27"/>
    </row>
    <row r="189" spans="2:39" s="13" customFormat="1" ht="15" customHeight="1">
      <c r="B189" s="21" t="s">
        <v>553</v>
      </c>
      <c r="C189" s="1"/>
      <c r="D189" s="22" t="s">
        <v>1076</v>
      </c>
      <c r="E189" s="1" t="s">
        <v>1077</v>
      </c>
      <c r="F189" s="23" t="s">
        <v>17</v>
      </c>
      <c r="G189" s="24"/>
      <c r="H189" s="25">
        <v>4604</v>
      </c>
      <c r="I189" s="24"/>
      <c r="J189" s="25" t="b">
        <v>0</v>
      </c>
      <c r="K189" s="19"/>
      <c r="L189" s="26"/>
      <c r="M189" s="27"/>
    </row>
    <row r="190" spans="2:39" s="13" customFormat="1" ht="15" customHeight="1">
      <c r="B190" s="21" t="s">
        <v>553</v>
      </c>
      <c r="C190" s="1"/>
      <c r="D190" s="22" t="s">
        <v>1078</v>
      </c>
      <c r="E190" s="1" t="s">
        <v>1079</v>
      </c>
      <c r="F190" s="23" t="s">
        <v>14</v>
      </c>
      <c r="G190" s="24"/>
      <c r="H190" s="25">
        <v>4604</v>
      </c>
      <c r="I190" s="24"/>
      <c r="J190" s="25" t="b">
        <v>0</v>
      </c>
      <c r="K190" s="19"/>
      <c r="L190" s="26"/>
      <c r="M190" s="27"/>
    </row>
    <row r="191" spans="2:39" s="13" customFormat="1" ht="15" customHeight="1">
      <c r="B191" s="21" t="s">
        <v>553</v>
      </c>
      <c r="C191" s="1"/>
      <c r="D191" s="22" t="s">
        <v>1080</v>
      </c>
      <c r="E191" s="1" t="s">
        <v>1081</v>
      </c>
      <c r="F191" s="23" t="s">
        <v>17</v>
      </c>
      <c r="G191" s="24"/>
      <c r="H191" s="25">
        <v>4604</v>
      </c>
      <c r="I191" s="24"/>
      <c r="J191" s="25" t="b">
        <v>0</v>
      </c>
      <c r="K191" s="19"/>
      <c r="L191" s="26"/>
      <c r="M191" s="27"/>
    </row>
    <row r="192" spans="2:39" s="13" customFormat="1" ht="15" customHeight="1">
      <c r="B192" s="21" t="s">
        <v>553</v>
      </c>
      <c r="C192" s="1"/>
      <c r="D192" s="22" t="s">
        <v>1082</v>
      </c>
      <c r="E192" s="1" t="s">
        <v>1083</v>
      </c>
      <c r="F192" s="23" t="s">
        <v>14</v>
      </c>
      <c r="G192" s="24"/>
      <c r="H192" s="25">
        <v>4604</v>
      </c>
      <c r="I192" s="24"/>
      <c r="J192" s="25" t="b">
        <v>0</v>
      </c>
      <c r="K192" s="19"/>
      <c r="L192" s="26"/>
      <c r="M192" s="27"/>
    </row>
    <row r="193" spans="2:39" s="13" customFormat="1" ht="15" customHeight="1">
      <c r="B193" s="21" t="s">
        <v>553</v>
      </c>
      <c r="C193" s="1"/>
      <c r="D193" s="22" t="s">
        <v>1084</v>
      </c>
      <c r="E193" s="1" t="s">
        <v>1085</v>
      </c>
      <c r="F193" s="23" t="s">
        <v>17</v>
      </c>
      <c r="G193" s="24"/>
      <c r="H193" s="25">
        <v>4604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553</v>
      </c>
      <c r="C194" s="1"/>
      <c r="D194" s="22" t="s">
        <v>1086</v>
      </c>
      <c r="E194" s="1" t="s">
        <v>1087</v>
      </c>
      <c r="F194" s="23" t="s">
        <v>17</v>
      </c>
      <c r="G194" s="24"/>
      <c r="H194" s="25">
        <v>4604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553</v>
      </c>
      <c r="C195" s="1"/>
      <c r="D195" s="22" t="s">
        <v>1088</v>
      </c>
      <c r="E195" s="1" t="s">
        <v>1089</v>
      </c>
      <c r="F195" s="23" t="s">
        <v>30</v>
      </c>
      <c r="G195" s="24"/>
      <c r="H195" s="25">
        <v>4604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602</v>
      </c>
      <c r="C196" s="1"/>
      <c r="D196" s="28" t="s">
        <v>8</v>
      </c>
      <c r="E196" s="23" t="s">
        <v>30</v>
      </c>
      <c r="F196" s="23" t="s">
        <v>30</v>
      </c>
      <c r="G196" s="24"/>
      <c r="H196" s="25">
        <v>4386</v>
      </c>
      <c r="I196" s="24"/>
      <c r="J196" s="25" t="b">
        <v>0</v>
      </c>
      <c r="K196" s="19"/>
      <c r="L196" s="26"/>
      <c r="M196" s="27"/>
      <c r="AB196" s="13" t="str">
        <f t="array" ref="AB196">IFERROR(INDEX(B196:B203, SMALL(IF("V"=F196:F203, ROW(F196:F203)-MIN(ROW(F196:F203))+1, ""), ROW() -195 )), "")</f>
        <v>Tennessee Wesleyan College</v>
      </c>
      <c r="AC196" s="13">
        <f t="array" ref="AC196">IFERROR(INDEX(C196:C203, SMALL(IF("V"=F196:F203, ROW(F196:F203)-MIN(ROW(F196:F203))+1, ""), ROW() -195 )), "")</f>
        <v>0</v>
      </c>
      <c r="AD196" s="13" t="str">
        <f t="array" ref="AD196">IFERROR(INDEX(D196:D203, SMALL(IF("V"=F196:F203, ROW(F196:F203)-MIN(ROW(F196:F203))+1, ""), ROW() -195 )), "")</f>
        <v>15-83151</v>
      </c>
      <c r="AE196" s="13" t="str">
        <f t="array" ref="AE196">IFERROR(INDEX(E196:E203, SMALL(IF("V"=F196:F203, ROW(F196:F203)-MIN(ROW(F196:F203))+1, ""), ROW() -195 )), "")</f>
        <v>Aleah White</v>
      </c>
      <c r="AF196" s="13" t="str">
        <f t="array" ref="AF196">IFERROR(INDEX(B196:B203, SMALL(IF(ISNUMBER(SEARCH("JV1",F196:F203)), ROW(F196:F203)-MIN(ROW(F196:F203))+1, ""), ROW() -195 )), "")</f>
        <v/>
      </c>
      <c r="AG196" s="13" t="str">
        <f t="array" ref="AG196">IFERROR(INDEX(C196:C203, SMALL(IF(ISNUMBER(SEARCH("JV1",F196:F203)), ROW(F196:F203)-MIN(ROW(F196:F203))+1, ""), ROW() -195 )), "")</f>
        <v/>
      </c>
      <c r="AH196" s="13" t="str">
        <f t="array" ref="AH196">IFERROR(INDEX(D196:D203, SMALL(IF(ISNUMBER(SEARCH("JV1",F196:F203)), ROW(F196:F203)-MIN(ROW(F196:F203))+1, ""), ROW() -195 )), "")</f>
        <v/>
      </c>
      <c r="AI196" s="13" t="str">
        <f t="array" ref="AI196">IFERROR(INDEX(E196:E203, SMALL(IF(ISNUMBER(SEARCH("JV1",F196:F203)), ROW(F196:F203)-MIN(ROW(F196:F203))+1, ""), ROW() -195 )), "")</f>
        <v/>
      </c>
      <c r="AJ196" s="13" t="str">
        <f t="array" ref="AJ196">IFERROR(INDEX(B196:B203, SMALL(IF(ISNUMBER(SEARCH("JV2",F196:F203)), ROW(F196:F203)-MIN(ROW(F196:F203))+1, ""), ROW() -195 )), "")</f>
        <v/>
      </c>
      <c r="AK196" s="13" t="str">
        <f t="array" ref="AK196">IFERROR(INDEX(C196:C203, SMALL(IF(ISNUMBER(SEARCH("JV2",F196:F203)), ROW(F196:F203)-MIN(ROW(F196:F203))+1, ""), ROW() -195 )), "")</f>
        <v/>
      </c>
      <c r="AL196" s="13" t="str">
        <f t="array" ref="AL196">IFERROR(INDEX(D196:D203, SMALL(IF(ISNUMBER(SEARCH("JV2",F196:F203)), ROW(F196:F203)-MIN(ROW(F196:F203))+1, ""), ROW() -195 )), "")</f>
        <v/>
      </c>
      <c r="AM196" s="13" t="str">
        <f t="array" ref="AM196">IFERROR(INDEX(E196:E203, SMALL(IF(ISNUMBER(SEARCH("JV2",F196:F203)), ROW(F196:F203)-MIN(ROW(F196:F203))+1, ""), ROW() -195 )), "")</f>
        <v/>
      </c>
    </row>
    <row r="197" spans="2:39" s="13" customFormat="1" ht="15" customHeight="1">
      <c r="B197" s="21" t="s">
        <v>602</v>
      </c>
      <c r="C197" s="1"/>
      <c r="D197" s="28" t="s">
        <v>8</v>
      </c>
      <c r="E197" s="23" t="s">
        <v>30</v>
      </c>
      <c r="F197" s="23" t="s">
        <v>30</v>
      </c>
      <c r="G197" s="24"/>
      <c r="H197" s="25">
        <v>4386</v>
      </c>
      <c r="I197" s="24"/>
      <c r="J197" s="25" t="b">
        <v>0</v>
      </c>
      <c r="K197" s="19"/>
      <c r="L197" s="26"/>
      <c r="M197" s="27"/>
      <c r="AB197" s="13" t="str">
        <f t="array" ref="AB197">IFERROR(INDEX(B196:B203, SMALL(IF("V"=F196:F203, ROW(F196:F203)-MIN(ROW(F196:F203))+1, ""), ROW() -195 )), "")</f>
        <v>Tennessee Wesleyan College</v>
      </c>
      <c r="AC197" s="13">
        <f t="array" ref="AC197">IFERROR(INDEX(C196:C203, SMALL(IF("V"=F196:F203, ROW(F196:F203)-MIN(ROW(F196:F203))+1, ""), ROW() -195 )), "")</f>
        <v>0</v>
      </c>
      <c r="AD197" s="13" t="str">
        <f t="array" ref="AD197">IFERROR(INDEX(D196:D203, SMALL(IF("V"=F196:F203, ROW(F196:F203)-MIN(ROW(F196:F203))+1, ""), ROW() -195 )), "")</f>
        <v>17-22585</v>
      </c>
      <c r="AE197" s="13" t="str">
        <f t="array" ref="AE197">IFERROR(INDEX(E196:E203, SMALL(IF("V"=F196:F203, ROW(F196:F203)-MIN(ROW(F196:F203))+1, ""), ROW() -195 )), "")</f>
        <v>Kyleigh Husted</v>
      </c>
      <c r="AF197" s="13" t="str">
        <f t="array" ref="AF197">IFERROR(INDEX(B196:B203, SMALL(IF(ISNUMBER(SEARCH("JV1",F196:F203)), ROW(F196:F203)-MIN(ROW(F196:F203))+1, ""), ROW() -195 )), "")</f>
        <v/>
      </c>
      <c r="AG197" s="13" t="str">
        <f t="array" ref="AG197">IFERROR(INDEX(C196:C203, SMALL(IF(ISNUMBER(SEARCH("JV1",F196:F203)), ROW(F196:F203)-MIN(ROW(F196:F203))+1, ""), ROW() -195 )), "")</f>
        <v/>
      </c>
      <c r="AH197" s="13" t="str">
        <f t="array" ref="AH197">IFERROR(INDEX(D196:D203, SMALL(IF(ISNUMBER(SEARCH("JV1",F196:F203)), ROW(F196:F203)-MIN(ROW(F196:F203))+1, ""), ROW() -195 )), "")</f>
        <v/>
      </c>
      <c r="AI197" s="13" t="str">
        <f t="array" ref="AI197">IFERROR(INDEX(E196:E203, SMALL(IF(ISNUMBER(SEARCH("JV1",F196:F203)), ROW(F196:F203)-MIN(ROW(F196:F203))+1, ""), ROW() -195 )), "")</f>
        <v/>
      </c>
      <c r="AJ197" s="13" t="str">
        <f t="array" ref="AJ197">IFERROR(INDEX(B196:B203, SMALL(IF(ISNUMBER(SEARCH("JV2",F196:F203)), ROW(F196:F203)-MIN(ROW(F196:F203))+1, ""), ROW() -195 )), "")</f>
        <v/>
      </c>
      <c r="AK197" s="13" t="str">
        <f t="array" ref="AK197">IFERROR(INDEX(C196:C203, SMALL(IF(ISNUMBER(SEARCH("JV2",F196:F203)), ROW(F196:F203)-MIN(ROW(F196:F203))+1, ""), ROW() -195 )), "")</f>
        <v/>
      </c>
      <c r="AL197" s="13" t="str">
        <f t="array" ref="AL197">IFERROR(INDEX(D196:D203, SMALL(IF(ISNUMBER(SEARCH("JV2",F196:F203)), ROW(F196:F203)-MIN(ROW(F196:F203))+1, ""), ROW() -195 )), "")</f>
        <v/>
      </c>
      <c r="AM197" s="13" t="str">
        <f t="array" ref="AM197">IFERROR(INDEX(E196:E203, SMALL(IF(ISNUMBER(SEARCH("JV2",F196:F203)), ROW(F196:F203)-MIN(ROW(F196:F203))+1, ""), ROW() -195 )), "")</f>
        <v/>
      </c>
    </row>
    <row r="198" spans="2:39" s="13" customFormat="1" ht="15" customHeight="1">
      <c r="B198" s="21" t="s">
        <v>602</v>
      </c>
      <c r="C198" s="1"/>
      <c r="D198" s="22" t="s">
        <v>1090</v>
      </c>
      <c r="E198" s="1" t="s">
        <v>1091</v>
      </c>
      <c r="F198" s="23" t="s">
        <v>14</v>
      </c>
      <c r="G198" s="24"/>
      <c r="H198" s="25">
        <v>4386</v>
      </c>
      <c r="I198" s="24"/>
      <c r="J198" s="25" t="b">
        <v>0</v>
      </c>
      <c r="K198" s="19"/>
      <c r="L198" s="26"/>
      <c r="M198" s="27"/>
      <c r="AB198" s="13" t="str">
        <f t="array" ref="AB198">IFERROR(INDEX(B196:B203, SMALL(IF("V"=F196:F203, ROW(F196:F203)-MIN(ROW(F196:F203))+1, ""), ROW() -195 )), "")</f>
        <v>Tennessee Wesleyan College</v>
      </c>
      <c r="AC198" s="13">
        <f t="array" ref="AC198">IFERROR(INDEX(C196:C203, SMALL(IF("V"=F196:F203, ROW(F196:F203)-MIN(ROW(F196:F203))+1, ""), ROW() -195 )), "")</f>
        <v>0</v>
      </c>
      <c r="AD198" s="13" t="str">
        <f t="array" ref="AD198">IFERROR(INDEX(D196:D203, SMALL(IF("V"=F196:F203, ROW(F196:F203)-MIN(ROW(F196:F203))+1, ""), ROW() -195 )), "")</f>
        <v>8939-8453</v>
      </c>
      <c r="AE198" s="13" t="str">
        <f t="array" ref="AE198">IFERROR(INDEX(E196:E203, SMALL(IF("V"=F196:F203, ROW(F196:F203)-MIN(ROW(F196:F203))+1, ""), ROW() -195 )), "")</f>
        <v>Madison Davis</v>
      </c>
      <c r="AF198" s="13" t="str">
        <f t="array" ref="AF198">IFERROR(INDEX(B196:B203, SMALL(IF(ISNUMBER(SEARCH("JV1",F196:F203)), ROW(F196:F203)-MIN(ROW(F196:F203))+1, ""), ROW() -195 )), "")</f>
        <v/>
      </c>
      <c r="AG198" s="13" t="str">
        <f t="array" ref="AG198">IFERROR(INDEX(C196:C203, SMALL(IF(ISNUMBER(SEARCH("JV1",F196:F203)), ROW(F196:F203)-MIN(ROW(F196:F203))+1, ""), ROW() -195 )), "")</f>
        <v/>
      </c>
      <c r="AH198" s="13" t="str">
        <f t="array" ref="AH198">IFERROR(INDEX(D196:D203, SMALL(IF(ISNUMBER(SEARCH("JV1",F196:F203)), ROW(F196:F203)-MIN(ROW(F196:F203))+1, ""), ROW() -195 )), "")</f>
        <v/>
      </c>
      <c r="AI198" s="13" t="str">
        <f t="array" ref="AI198">IFERROR(INDEX(E196:E203, SMALL(IF(ISNUMBER(SEARCH("JV1",F196:F203)), ROW(F196:F203)-MIN(ROW(F196:F203))+1, ""), ROW() -195 )), "")</f>
        <v/>
      </c>
      <c r="AJ198" s="13" t="str">
        <f t="array" ref="AJ198">IFERROR(INDEX(B196:B203, SMALL(IF(ISNUMBER(SEARCH("JV2",F196:F203)), ROW(F196:F203)-MIN(ROW(F196:F203))+1, ""), ROW() -195 )), "")</f>
        <v/>
      </c>
      <c r="AK198" s="13" t="str">
        <f t="array" ref="AK198">IFERROR(INDEX(C196:C203, SMALL(IF(ISNUMBER(SEARCH("JV2",F196:F203)), ROW(F196:F203)-MIN(ROW(F196:F203))+1, ""), ROW() -195 )), "")</f>
        <v/>
      </c>
      <c r="AL198" s="13" t="str">
        <f t="array" ref="AL198">IFERROR(INDEX(D196:D203, SMALL(IF(ISNUMBER(SEARCH("JV2",F196:F203)), ROW(F196:F203)-MIN(ROW(F196:F203))+1, ""), ROW() -195 )), "")</f>
        <v/>
      </c>
      <c r="AM198" s="13" t="str">
        <f t="array" ref="AM198">IFERROR(INDEX(E196:E203, SMALL(IF(ISNUMBER(SEARCH("JV2",F196:F203)), ROW(F196:F203)-MIN(ROW(F196:F203))+1, ""), ROW() -195 )), "")</f>
        <v/>
      </c>
    </row>
    <row r="199" spans="2:39" s="13" customFormat="1" ht="15" customHeight="1">
      <c r="B199" s="21" t="s">
        <v>602</v>
      </c>
      <c r="C199" s="1"/>
      <c r="D199" s="22" t="s">
        <v>1092</v>
      </c>
      <c r="E199" s="1" t="s">
        <v>1093</v>
      </c>
      <c r="F199" s="23" t="s">
        <v>30</v>
      </c>
      <c r="G199" s="24"/>
      <c r="H199" s="25">
        <v>4386</v>
      </c>
      <c r="I199" s="24"/>
      <c r="J199" s="25" t="b">
        <v>0</v>
      </c>
      <c r="K199" s="19"/>
      <c r="L199" s="26"/>
      <c r="M199" s="27"/>
      <c r="AB199" s="13" t="str">
        <f t="array" ref="AB199">IFERROR(INDEX(B196:B203, SMALL(IF("V"=F196:F203, ROW(F196:F203)-MIN(ROW(F196:F203))+1, ""), ROW() -195 )), "")</f>
        <v>Tennessee Wesleyan College</v>
      </c>
      <c r="AC199" s="13">
        <f t="array" ref="AC199">IFERROR(INDEX(C196:C203, SMALL(IF("V"=F196:F203, ROW(F196:F203)-MIN(ROW(F196:F203))+1, ""), ROW() -195 )), "")</f>
        <v>0</v>
      </c>
      <c r="AD199" s="13" t="str">
        <f t="array" ref="AD199">IFERROR(INDEX(D196:D203, SMALL(IF("V"=F196:F203, ROW(F196:F203)-MIN(ROW(F196:F203))+1, ""), ROW() -195 )), "")</f>
        <v>7914-16995</v>
      </c>
      <c r="AE199" s="13" t="str">
        <f t="array" ref="AE199">IFERROR(INDEX(E196:E203, SMALL(IF("V"=F196:F203, ROW(F196:F203)-MIN(ROW(F196:F203))+1, ""), ROW() -195 )), "")</f>
        <v>Makayla Stewart</v>
      </c>
      <c r="AF199" s="13" t="str">
        <f t="array" ref="AF199">IFERROR(INDEX(B196:B203, SMALL(IF(ISNUMBER(SEARCH("JV1",F196:F203)), ROW(F196:F203)-MIN(ROW(F196:F203))+1, ""), ROW() -195 )), "")</f>
        <v/>
      </c>
      <c r="AG199" s="13" t="str">
        <f t="array" ref="AG199">IFERROR(INDEX(C196:C203, SMALL(IF(ISNUMBER(SEARCH("JV1",F196:F203)), ROW(F196:F203)-MIN(ROW(F196:F203))+1, ""), ROW() -195 )), "")</f>
        <v/>
      </c>
      <c r="AH199" s="13" t="str">
        <f t="array" ref="AH199">IFERROR(INDEX(D196:D203, SMALL(IF(ISNUMBER(SEARCH("JV1",F196:F203)), ROW(F196:F203)-MIN(ROW(F196:F203))+1, ""), ROW() -195 )), "")</f>
        <v/>
      </c>
      <c r="AI199" s="13" t="str">
        <f t="array" ref="AI199">IFERROR(INDEX(E196:E203, SMALL(IF(ISNUMBER(SEARCH("JV1",F196:F203)), ROW(F196:F203)-MIN(ROW(F196:F203))+1, ""), ROW() -195 )), "")</f>
        <v/>
      </c>
      <c r="AJ199" s="13" t="str">
        <f t="array" ref="AJ199">IFERROR(INDEX(B196:B203, SMALL(IF(ISNUMBER(SEARCH("JV2",F196:F203)), ROW(F196:F203)-MIN(ROW(F196:F203))+1, ""), ROW() -195 )), "")</f>
        <v/>
      </c>
      <c r="AK199" s="13" t="str">
        <f t="array" ref="AK199">IFERROR(INDEX(C196:C203, SMALL(IF(ISNUMBER(SEARCH("JV2",F196:F203)), ROW(F196:F203)-MIN(ROW(F196:F203))+1, ""), ROW() -195 )), "")</f>
        <v/>
      </c>
      <c r="AL199" s="13" t="str">
        <f t="array" ref="AL199">IFERROR(INDEX(D196:D203, SMALL(IF(ISNUMBER(SEARCH("JV2",F196:F203)), ROW(F196:F203)-MIN(ROW(F196:F203))+1, ""), ROW() -195 )), "")</f>
        <v/>
      </c>
      <c r="AM199" s="13" t="str">
        <f t="array" ref="AM199">IFERROR(INDEX(E196:E203, SMALL(IF(ISNUMBER(SEARCH("JV2",F196:F203)), ROW(F196:F203)-MIN(ROW(F196:F203))+1, ""), ROW() -195 )), "")</f>
        <v/>
      </c>
    </row>
    <row r="200" spans="2:39" s="13" customFormat="1" ht="15" customHeight="1">
      <c r="B200" s="21" t="s">
        <v>602</v>
      </c>
      <c r="C200" s="1"/>
      <c r="D200" s="22" t="s">
        <v>1094</v>
      </c>
      <c r="E200" s="1" t="s">
        <v>1095</v>
      </c>
      <c r="F200" s="23" t="s">
        <v>14</v>
      </c>
      <c r="G200" s="24"/>
      <c r="H200" s="25">
        <v>4386</v>
      </c>
      <c r="I200" s="24"/>
      <c r="J200" s="25" t="b">
        <v>0</v>
      </c>
      <c r="K200" s="19"/>
      <c r="L200" s="26"/>
      <c r="M200" s="27"/>
      <c r="AB200" s="13" t="str">
        <f t="array" ref="AB200">IFERROR(INDEX(B196:B203, SMALL(IF("V"=F196:F203, ROW(F196:F203)-MIN(ROW(F196:F203))+1, ""), ROW() -195 )), "")</f>
        <v>Tennessee Wesleyan College</v>
      </c>
      <c r="AC200" s="13">
        <f t="array" ref="AC200">IFERROR(INDEX(C196:C203, SMALL(IF("V"=F196:F203, ROW(F196:F203)-MIN(ROW(F196:F203))+1, ""), ROW() -195 )), "")</f>
        <v>0</v>
      </c>
      <c r="AD200" s="13" t="str">
        <f t="array" ref="AD200">IFERROR(INDEX(D196:D203, SMALL(IF("V"=F196:F203, ROW(F196:F203)-MIN(ROW(F196:F203))+1, ""), ROW() -195 )), "")</f>
        <v>5822-935</v>
      </c>
      <c r="AE200" s="13" t="str">
        <f t="array" ref="AE200">IFERROR(INDEX(E196:E203, SMALL(IF("V"=F196:F203, ROW(F196:F203)-MIN(ROW(F196:F203))+1, ""), ROW() -195 )), "")</f>
        <v>Natily Haro</v>
      </c>
      <c r="AF200" s="13" t="str">
        <f t="array" ref="AF200">IFERROR(INDEX(B196:B203, SMALL(IF(ISNUMBER(SEARCH("JV1",F196:F203)), ROW(F196:F203)-MIN(ROW(F196:F203))+1, ""), ROW() -195 )), "")</f>
        <v/>
      </c>
      <c r="AG200" s="13" t="str">
        <f t="array" ref="AG200">IFERROR(INDEX(C196:C203, SMALL(IF(ISNUMBER(SEARCH("JV1",F196:F203)), ROW(F196:F203)-MIN(ROW(F196:F203))+1, ""), ROW() -195 )), "")</f>
        <v/>
      </c>
      <c r="AH200" s="13" t="str">
        <f t="array" ref="AH200">IFERROR(INDEX(D196:D203, SMALL(IF(ISNUMBER(SEARCH("JV1",F196:F203)), ROW(F196:F203)-MIN(ROW(F196:F203))+1, ""), ROW() -195 )), "")</f>
        <v/>
      </c>
      <c r="AI200" s="13" t="str">
        <f t="array" ref="AI200">IFERROR(INDEX(E196:E203, SMALL(IF(ISNUMBER(SEARCH("JV1",F196:F203)), ROW(F196:F203)-MIN(ROW(F196:F203))+1, ""), ROW() -195 )), "")</f>
        <v/>
      </c>
      <c r="AJ200" s="13" t="str">
        <f t="array" ref="AJ200">IFERROR(INDEX(B196:B203, SMALL(IF(ISNUMBER(SEARCH("JV2",F196:F203)), ROW(F196:F203)-MIN(ROW(F196:F203))+1, ""), ROW() -195 )), "")</f>
        <v/>
      </c>
      <c r="AK200" s="13" t="str">
        <f t="array" ref="AK200">IFERROR(INDEX(C196:C203, SMALL(IF(ISNUMBER(SEARCH("JV2",F196:F203)), ROW(F196:F203)-MIN(ROW(F196:F203))+1, ""), ROW() -195 )), "")</f>
        <v/>
      </c>
      <c r="AL200" s="13" t="str">
        <f t="array" ref="AL200">IFERROR(INDEX(D196:D203, SMALL(IF(ISNUMBER(SEARCH("JV2",F196:F203)), ROW(F196:F203)-MIN(ROW(F196:F203))+1, ""), ROW() -195 )), "")</f>
        <v/>
      </c>
      <c r="AM200" s="13" t="str">
        <f t="array" ref="AM200">IFERROR(INDEX(E196:E203, SMALL(IF(ISNUMBER(SEARCH("JV2",F196:F203)), ROW(F196:F203)-MIN(ROW(F196:F203))+1, ""), ROW() -195 )), "")</f>
        <v/>
      </c>
    </row>
    <row r="201" spans="2:39" s="13" customFormat="1" ht="15" customHeight="1">
      <c r="B201" s="21" t="s">
        <v>602</v>
      </c>
      <c r="C201" s="1"/>
      <c r="D201" s="22" t="s">
        <v>1096</v>
      </c>
      <c r="E201" s="1" t="s">
        <v>1097</v>
      </c>
      <c r="F201" s="23" t="s">
        <v>14</v>
      </c>
      <c r="G201" s="24"/>
      <c r="H201" s="25">
        <v>4386</v>
      </c>
      <c r="I201" s="24"/>
      <c r="J201" s="25" t="b">
        <v>0</v>
      </c>
      <c r="K201" s="19"/>
      <c r="L201" s="26"/>
      <c r="M201" s="27"/>
      <c r="AB201" s="13" t="str">
        <f t="array" ref="AB201">IFERROR(INDEX(B196:B203, SMALL(IF("V"=F196:F203, ROW(F196:F203)-MIN(ROW(F196:F203))+1, ""), ROW() -195 )), "")</f>
        <v/>
      </c>
      <c r="AC201" s="13" t="str">
        <f t="array" ref="AC201">IFERROR(INDEX(C196:C203, SMALL(IF("V"=F196:F203, ROW(F196:F203)-MIN(ROW(F196:F203))+1, ""), ROW() -195 )), "")</f>
        <v/>
      </c>
      <c r="AD201" s="13" t="str">
        <f t="array" ref="AD201">IFERROR(INDEX(D196:D203, SMALL(IF("V"=F196:F203, ROW(F196:F203)-MIN(ROW(F196:F203))+1, ""), ROW() -195 )), "")</f>
        <v/>
      </c>
      <c r="AE201" s="13" t="str">
        <f t="array" ref="AE201">IFERROR(INDEX(E196:E203, SMALL(IF("V"=F196:F203, ROW(F196:F203)-MIN(ROW(F196:F203))+1, ""), ROW() -195 )), "")</f>
        <v/>
      </c>
      <c r="AF201" s="13" t="str">
        <f t="array" ref="AF201">IFERROR(INDEX(B196:B203, SMALL(IF(ISNUMBER(SEARCH("JV1",F196:F203)), ROW(F196:F203)-MIN(ROW(F196:F203))+1, ""), ROW() -195 )), "")</f>
        <v/>
      </c>
      <c r="AG201" s="13" t="str">
        <f t="array" ref="AG201">IFERROR(INDEX(C196:C203, SMALL(IF(ISNUMBER(SEARCH("JV1",F196:F203)), ROW(F196:F203)-MIN(ROW(F196:F203))+1, ""), ROW() -195 )), "")</f>
        <v/>
      </c>
      <c r="AH201" s="13" t="str">
        <f t="array" ref="AH201">IFERROR(INDEX(D196:D203, SMALL(IF(ISNUMBER(SEARCH("JV1",F196:F203)), ROW(F196:F203)-MIN(ROW(F196:F203))+1, ""), ROW() -195 )), "")</f>
        <v/>
      </c>
      <c r="AI201" s="13" t="str">
        <f t="array" ref="AI201">IFERROR(INDEX(E196:E203, SMALL(IF(ISNUMBER(SEARCH("JV1",F196:F203)), ROW(F196:F203)-MIN(ROW(F196:F203))+1, ""), ROW() -195 )), "")</f>
        <v/>
      </c>
      <c r="AJ201" s="13" t="str">
        <f t="array" ref="AJ201">IFERROR(INDEX(B196:B203, SMALL(IF(ISNUMBER(SEARCH("JV2",F196:F203)), ROW(F196:F203)-MIN(ROW(F196:F203))+1, ""), ROW() -195 )), "")</f>
        <v/>
      </c>
      <c r="AK201" s="13" t="str">
        <f t="array" ref="AK201">IFERROR(INDEX(C196:C203, SMALL(IF(ISNUMBER(SEARCH("JV2",F196:F203)), ROW(F196:F203)-MIN(ROW(F196:F203))+1, ""), ROW() -195 )), "")</f>
        <v/>
      </c>
      <c r="AL201" s="13" t="str">
        <f t="array" ref="AL201">IFERROR(INDEX(D196:D203, SMALL(IF(ISNUMBER(SEARCH("JV2",F196:F203)), ROW(F196:F203)-MIN(ROW(F196:F203))+1, ""), ROW() -195 )), "")</f>
        <v/>
      </c>
      <c r="AM201" s="13" t="str">
        <f t="array" ref="AM201">IFERROR(INDEX(E196:E203, SMALL(IF(ISNUMBER(SEARCH("JV2",F196:F203)), ROW(F196:F203)-MIN(ROW(F196:F203))+1, ""), ROW() -195 )), "")</f>
        <v/>
      </c>
    </row>
    <row r="202" spans="2:39" s="13" customFormat="1" ht="15" customHeight="1">
      <c r="B202" s="21" t="s">
        <v>602</v>
      </c>
      <c r="C202" s="1"/>
      <c r="D202" s="22" t="s">
        <v>1098</v>
      </c>
      <c r="E202" s="1" t="s">
        <v>1099</v>
      </c>
      <c r="F202" s="23" t="s">
        <v>14</v>
      </c>
      <c r="G202" s="24"/>
      <c r="H202" s="25">
        <v>4386</v>
      </c>
      <c r="I202" s="24"/>
      <c r="J202" s="25" t="b">
        <v>0</v>
      </c>
      <c r="K202" s="19"/>
      <c r="L202" s="26"/>
      <c r="M202" s="27"/>
      <c r="AB202" s="13" t="str">
        <f t="array" ref="AB202">IFERROR(INDEX(B196:B203, SMALL(IF("V"=F196:F203, ROW(F196:F203)-MIN(ROW(F196:F203))+1, ""), ROW() -195 )), "")</f>
        <v/>
      </c>
      <c r="AC202" s="13" t="str">
        <f t="array" ref="AC202">IFERROR(INDEX(C196:C203, SMALL(IF("V"=F196:F203, ROW(F196:F203)-MIN(ROW(F196:F203))+1, ""), ROW() -195 )), "")</f>
        <v/>
      </c>
      <c r="AD202" s="13" t="str">
        <f t="array" ref="AD202">IFERROR(INDEX(D196:D203, SMALL(IF("V"=F196:F203, ROW(F196:F203)-MIN(ROW(F196:F203))+1, ""), ROW() -195 )), "")</f>
        <v/>
      </c>
      <c r="AE202" s="13" t="str">
        <f t="array" ref="AE202">IFERROR(INDEX(E196:E203, SMALL(IF("V"=F196:F203, ROW(F196:F203)-MIN(ROW(F196:F203))+1, ""), ROW() -195 )), "")</f>
        <v/>
      </c>
      <c r="AF202" s="13" t="str">
        <f t="array" ref="AF202">IFERROR(INDEX(B196:B203, SMALL(IF(ISNUMBER(SEARCH("JV1",F196:F203)), ROW(F196:F203)-MIN(ROW(F196:F203))+1, ""), ROW() -195 )), "")</f>
        <v/>
      </c>
      <c r="AG202" s="13" t="str">
        <f t="array" ref="AG202">IFERROR(INDEX(C196:C203, SMALL(IF(ISNUMBER(SEARCH("JV1",F196:F203)), ROW(F196:F203)-MIN(ROW(F196:F203))+1, ""), ROW() -195 )), "")</f>
        <v/>
      </c>
      <c r="AH202" s="13" t="str">
        <f t="array" ref="AH202">IFERROR(INDEX(D196:D203, SMALL(IF(ISNUMBER(SEARCH("JV1",F196:F203)), ROW(F196:F203)-MIN(ROW(F196:F203))+1, ""), ROW() -195 )), "")</f>
        <v/>
      </c>
      <c r="AI202" s="13" t="str">
        <f t="array" ref="AI202">IFERROR(INDEX(E196:E203, SMALL(IF(ISNUMBER(SEARCH("JV1",F196:F203)), ROW(F196:F203)-MIN(ROW(F196:F203))+1, ""), ROW() -195 )), "")</f>
        <v/>
      </c>
      <c r="AJ202" s="13" t="str">
        <f t="array" ref="AJ202">IFERROR(INDEX(B196:B203, SMALL(IF(ISNUMBER(SEARCH("JV2",F196:F203)), ROW(F196:F203)-MIN(ROW(F196:F203))+1, ""), ROW() -195 )), "")</f>
        <v/>
      </c>
      <c r="AK202" s="13" t="str">
        <f t="array" ref="AK202">IFERROR(INDEX(C196:C203, SMALL(IF(ISNUMBER(SEARCH("JV2",F196:F203)), ROW(F196:F203)-MIN(ROW(F196:F203))+1, ""), ROW() -195 )), "")</f>
        <v/>
      </c>
      <c r="AL202" s="13" t="str">
        <f t="array" ref="AL202">IFERROR(INDEX(D196:D203, SMALL(IF(ISNUMBER(SEARCH("JV2",F196:F203)), ROW(F196:F203)-MIN(ROW(F196:F203))+1, ""), ROW() -195 )), "")</f>
        <v/>
      </c>
      <c r="AM202" s="13" t="str">
        <f t="array" ref="AM202">IFERROR(INDEX(E196:E203, SMALL(IF(ISNUMBER(SEARCH("JV2",F196:F203)), ROW(F196:F203)-MIN(ROW(F196:F203))+1, ""), ROW() -195 )), "")</f>
        <v/>
      </c>
    </row>
    <row r="203" spans="2:39" s="13" customFormat="1" ht="15" customHeight="1">
      <c r="B203" s="21" t="s">
        <v>602</v>
      </c>
      <c r="C203" s="1"/>
      <c r="D203" s="22" t="s">
        <v>1100</v>
      </c>
      <c r="E203" s="1" t="s">
        <v>1101</v>
      </c>
      <c r="F203" s="23" t="s">
        <v>14</v>
      </c>
      <c r="G203" s="24"/>
      <c r="H203" s="25">
        <v>4386</v>
      </c>
      <c r="I203" s="24"/>
      <c r="J203" s="25" t="b">
        <v>0</v>
      </c>
      <c r="K203" s="19"/>
      <c r="L203" s="26"/>
      <c r="M203" s="27"/>
      <c r="AB203" s="13" t="str">
        <f t="array" ref="AB203">IFERROR(INDEX(B196:B203, SMALL(IF("V"=F196:F203, ROW(F196:F203)-MIN(ROW(F196:F203))+1, ""), ROW() -195 )), "")</f>
        <v/>
      </c>
      <c r="AC203" s="13" t="str">
        <f t="array" ref="AC203">IFERROR(INDEX(C196:C203, SMALL(IF("V"=F196:F203, ROW(F196:F203)-MIN(ROW(F196:F203))+1, ""), ROW() -195 )), "")</f>
        <v/>
      </c>
      <c r="AD203" s="13" t="str">
        <f t="array" ref="AD203">IFERROR(INDEX(D196:D203, SMALL(IF("V"=F196:F203, ROW(F196:F203)-MIN(ROW(F196:F203))+1, ""), ROW() -195 )), "")</f>
        <v/>
      </c>
      <c r="AE203" s="13" t="str">
        <f t="array" ref="AE203">IFERROR(INDEX(E196:E203, SMALL(IF("V"=F196:F203, ROW(F196:F203)-MIN(ROW(F196:F203))+1, ""), ROW() -195 )), "")</f>
        <v/>
      </c>
      <c r="AF203" s="13" t="str">
        <f t="array" ref="AF203">IFERROR(INDEX(B196:B203, SMALL(IF(ISNUMBER(SEARCH("JV1",F196:F203)), ROW(F196:F203)-MIN(ROW(F196:F203))+1, ""), ROW() -195 )), "")</f>
        <v/>
      </c>
      <c r="AG203" s="13" t="str">
        <f t="array" ref="AG203">IFERROR(INDEX(C196:C203, SMALL(IF(ISNUMBER(SEARCH("JV1",F196:F203)), ROW(F196:F203)-MIN(ROW(F196:F203))+1, ""), ROW() -195 )), "")</f>
        <v/>
      </c>
      <c r="AH203" s="13" t="str">
        <f t="array" ref="AH203">IFERROR(INDEX(D196:D203, SMALL(IF(ISNUMBER(SEARCH("JV1",F196:F203)), ROW(F196:F203)-MIN(ROW(F196:F203))+1, ""), ROW() -195 )), "")</f>
        <v/>
      </c>
      <c r="AI203" s="13" t="str">
        <f t="array" ref="AI203">IFERROR(INDEX(E196:E203, SMALL(IF(ISNUMBER(SEARCH("JV1",F196:F203)), ROW(F196:F203)-MIN(ROW(F196:F203))+1, ""), ROW() -195 )), "")</f>
        <v/>
      </c>
      <c r="AJ203" s="13" t="str">
        <f t="array" ref="AJ203">IFERROR(INDEX(B196:B203, SMALL(IF(ISNUMBER(SEARCH("JV2",F196:F203)), ROW(F196:F203)-MIN(ROW(F196:F203))+1, ""), ROW() -195 )), "")</f>
        <v/>
      </c>
      <c r="AK203" s="13" t="str">
        <f t="array" ref="AK203">IFERROR(INDEX(C196:C203, SMALL(IF(ISNUMBER(SEARCH("JV2",F196:F203)), ROW(F196:F203)-MIN(ROW(F196:F203))+1, ""), ROW() -195 )), "")</f>
        <v/>
      </c>
      <c r="AL203" s="13" t="str">
        <f t="array" ref="AL203">IFERROR(INDEX(D196:D203, SMALL(IF(ISNUMBER(SEARCH("JV2",F196:F203)), ROW(F196:F203)-MIN(ROW(F196:F203))+1, ""), ROW() -195 )), "")</f>
        <v/>
      </c>
      <c r="AM203" s="13" t="str">
        <f t="array" ref="AM203">IFERROR(INDEX(E196:E203, SMALL(IF(ISNUMBER(SEARCH("JV2",F196:F203)), ROW(F196:F203)-MIN(ROW(F196:F203))+1, ""), ROW() -195 )), "")</f>
        <v/>
      </c>
    </row>
    <row r="204" spans="2:39" s="13" customFormat="1" ht="15" customHeight="1">
      <c r="B204" s="21" t="s">
        <v>623</v>
      </c>
      <c r="C204" s="1"/>
      <c r="D204" s="22" t="s">
        <v>1102</v>
      </c>
      <c r="E204" s="1" t="s">
        <v>1103</v>
      </c>
      <c r="F204" s="23" t="s">
        <v>14</v>
      </c>
      <c r="G204" s="24"/>
      <c r="H204" s="25">
        <v>4399</v>
      </c>
      <c r="I204" s="24"/>
      <c r="J204" s="25" t="b">
        <v>0</v>
      </c>
      <c r="K204" s="19"/>
      <c r="L204" s="26"/>
      <c r="M204" s="27"/>
      <c r="AB204" s="13" t="str">
        <f t="array" ref="AB204">IFERROR(INDEX(B204:B219, SMALL(IF("V"=F204:F219, ROW(F204:F219)-MIN(ROW(F204:F219))+1, ""), ROW() -203 )), "")</f>
        <v>Thomas More University</v>
      </c>
      <c r="AC204" s="13">
        <f t="array" ref="AC204">IFERROR(INDEX(C204:C219, SMALL(IF("V"=F204:F219, ROW(F204:F219)-MIN(ROW(F204:F219))+1, ""), ROW() -203 )), "")</f>
        <v>0</v>
      </c>
      <c r="AD204" s="13" t="str">
        <f t="array" ref="AD204">IFERROR(INDEX(D204:D219, SMALL(IF("V"=F204:F219, ROW(F204:F219)-MIN(ROW(F204:F219))+1, ""), ROW() -203 )), "")</f>
        <v>16-165391</v>
      </c>
      <c r="AE204" s="13" t="str">
        <f t="array" ref="AE204">IFERROR(INDEX(E204:E219, SMALL(IF("V"=F204:F219, ROW(F204:F219)-MIN(ROW(F204:F219))+1, ""), ROW() -203 )), "")</f>
        <v>Alison Breig</v>
      </c>
      <c r="AF204" s="13" t="str">
        <f t="array" ref="AF204">IFERROR(INDEX(B204:B219, SMALL(IF(ISNUMBER(SEARCH("JV1",F204:F219)), ROW(F204:F219)-MIN(ROW(F204:F219))+1, ""), ROW() -203 )), "")</f>
        <v>Thomas More University</v>
      </c>
      <c r="AG204" s="13">
        <f t="array" ref="AG204">IFERROR(INDEX(C204:C219, SMALL(IF(ISNUMBER(SEARCH("JV1",F204:F219)), ROW(F204:F219)-MIN(ROW(F204:F219))+1, ""), ROW() -203 )), "")</f>
        <v>0</v>
      </c>
      <c r="AH204" s="13" t="str">
        <f t="array" ref="AH204">IFERROR(INDEX(D204:D219, SMALL(IF(ISNUMBER(SEARCH("JV1",F204:F219)), ROW(F204:F219)-MIN(ROW(F204:F219))+1, ""), ROW() -203 )), "")</f>
        <v>11-423027</v>
      </c>
      <c r="AI204" s="13" t="str">
        <f t="array" ref="AI204">IFERROR(INDEX(E204:E219, SMALL(IF(ISNUMBER(SEARCH("JV1",F204:F219)), ROW(F204:F219)-MIN(ROW(F204:F219))+1, ""), ROW() -203 )), "")</f>
        <v>Kateri Hennessey</v>
      </c>
      <c r="AJ204" s="13" t="str">
        <f t="array" ref="AJ204">IFERROR(INDEX(B204:B219, SMALL(IF(ISNUMBER(SEARCH("JV2",F204:F219)), ROW(F204:F219)-MIN(ROW(F204:F219))+1, ""), ROW() -203 )), "")</f>
        <v/>
      </c>
      <c r="AK204" s="13" t="str">
        <f t="array" ref="AK204">IFERROR(INDEX(C204:C219, SMALL(IF(ISNUMBER(SEARCH("JV2",F204:F219)), ROW(F204:F219)-MIN(ROW(F204:F219))+1, ""), ROW() -203 )), "")</f>
        <v/>
      </c>
      <c r="AL204" s="13" t="str">
        <f t="array" ref="AL204">IFERROR(INDEX(D204:D219, SMALL(IF(ISNUMBER(SEARCH("JV2",F204:F219)), ROW(F204:F219)-MIN(ROW(F204:F219))+1, ""), ROW() -203 )), "")</f>
        <v/>
      </c>
      <c r="AM204" s="13" t="str">
        <f t="array" ref="AM204">IFERROR(INDEX(E204:E219, SMALL(IF(ISNUMBER(SEARCH("JV2",F204:F219)), ROW(F204:F219)-MIN(ROW(F204:F219))+1, ""), ROW() -203 )), "")</f>
        <v/>
      </c>
    </row>
    <row r="205" spans="2:39" s="13" customFormat="1" ht="15" customHeight="1">
      <c r="B205" s="21" t="s">
        <v>623</v>
      </c>
      <c r="C205" s="1"/>
      <c r="D205" s="22" t="s">
        <v>1104</v>
      </c>
      <c r="E205" s="1" t="s">
        <v>1105</v>
      </c>
      <c r="F205" s="23" t="s">
        <v>14</v>
      </c>
      <c r="G205" s="24"/>
      <c r="H205" s="25">
        <v>4399</v>
      </c>
      <c r="I205" s="24"/>
      <c r="J205" s="25" t="b">
        <v>0</v>
      </c>
      <c r="K205" s="19"/>
      <c r="L205" s="26"/>
      <c r="M205" s="27"/>
      <c r="AB205" s="13" t="str">
        <f t="array" ref="AB205">IFERROR(INDEX(B204:B219, SMALL(IF("V"=F204:F219, ROW(F204:F219)-MIN(ROW(F204:F219))+1, ""), ROW() -203 )), "")</f>
        <v>Thomas More University</v>
      </c>
      <c r="AC205" s="13">
        <f t="array" ref="AC205">IFERROR(INDEX(C204:C219, SMALL(IF("V"=F204:F219, ROW(F204:F219)-MIN(ROW(F204:F219))+1, ""), ROW() -203 )), "")</f>
        <v>0</v>
      </c>
      <c r="AD205" s="13" t="str">
        <f t="array" ref="AD205">IFERROR(INDEX(D204:D219, SMALL(IF("V"=F204:F219, ROW(F204:F219)-MIN(ROW(F204:F219))+1, ""), ROW() -203 )), "")</f>
        <v>20-12875</v>
      </c>
      <c r="AE205" s="13" t="str">
        <f t="array" ref="AE205">IFERROR(INDEX(E204:E219, SMALL(IF("V"=F204:F219, ROW(F204:F219)-MIN(ROW(F204:F219))+1, ""), ROW() -203 )), "")</f>
        <v>Alison McDonald</v>
      </c>
      <c r="AF205" s="13" t="str">
        <f t="array" ref="AF205">IFERROR(INDEX(B204:B219, SMALL(IF(ISNUMBER(SEARCH("JV1",F204:F219)), ROW(F204:F219)-MIN(ROW(F204:F219))+1, ""), ROW() -203 )), "")</f>
        <v>Thomas More University</v>
      </c>
      <c r="AG205" s="13">
        <f t="array" ref="AG205">IFERROR(INDEX(C204:C219, SMALL(IF(ISNUMBER(SEARCH("JV1",F204:F219)), ROW(F204:F219)-MIN(ROW(F204:F219))+1, ""), ROW() -203 )), "")</f>
        <v>0</v>
      </c>
      <c r="AH205" s="13" t="str">
        <f t="array" ref="AH205">IFERROR(INDEX(D204:D219, SMALL(IF(ISNUMBER(SEARCH("JV1",F204:F219)), ROW(F204:F219)-MIN(ROW(F204:F219))+1, ""), ROW() -203 )), "")</f>
        <v>7914-51116</v>
      </c>
      <c r="AI205" s="13" t="str">
        <f t="array" ref="AI205">IFERROR(INDEX(E204:E219, SMALL(IF(ISNUMBER(SEARCH("JV1",F204:F219)), ROW(F204:F219)-MIN(ROW(F204:F219))+1, ""), ROW() -203 )), "")</f>
        <v>Lillian Delk</v>
      </c>
      <c r="AJ205" s="13" t="str">
        <f t="array" ref="AJ205">IFERROR(INDEX(B204:B219, SMALL(IF(ISNUMBER(SEARCH("JV2",F204:F219)), ROW(F204:F219)-MIN(ROW(F204:F219))+1, ""), ROW() -203 )), "")</f>
        <v/>
      </c>
      <c r="AK205" s="13" t="str">
        <f t="array" ref="AK205">IFERROR(INDEX(C204:C219, SMALL(IF(ISNUMBER(SEARCH("JV2",F204:F219)), ROW(F204:F219)-MIN(ROW(F204:F219))+1, ""), ROW() -203 )), "")</f>
        <v/>
      </c>
      <c r="AL205" s="13" t="str">
        <f t="array" ref="AL205">IFERROR(INDEX(D204:D219, SMALL(IF(ISNUMBER(SEARCH("JV2",F204:F219)), ROW(F204:F219)-MIN(ROW(F204:F219))+1, ""), ROW() -203 )), "")</f>
        <v/>
      </c>
      <c r="AM205" s="13" t="str">
        <f t="array" ref="AM205">IFERROR(INDEX(E204:E219, SMALL(IF(ISNUMBER(SEARCH("JV2",F204:F219)), ROW(F204:F219)-MIN(ROW(F204:F219))+1, ""), ROW() -203 )), "")</f>
        <v/>
      </c>
    </row>
    <row r="206" spans="2:39" s="13" customFormat="1" ht="15" customHeight="1">
      <c r="B206" s="21" t="s">
        <v>623</v>
      </c>
      <c r="C206" s="1"/>
      <c r="D206" s="22" t="s">
        <v>1106</v>
      </c>
      <c r="E206" s="1" t="s">
        <v>1107</v>
      </c>
      <c r="F206" s="23" t="s">
        <v>30</v>
      </c>
      <c r="G206" s="24"/>
      <c r="H206" s="25">
        <v>4399</v>
      </c>
      <c r="I206" s="24"/>
      <c r="J206" s="25" t="b">
        <v>0</v>
      </c>
      <c r="K206" s="19"/>
      <c r="L206" s="26"/>
      <c r="M206" s="27"/>
      <c r="AB206" s="13" t="str">
        <f t="array" ref="AB206">IFERROR(INDEX(B204:B219, SMALL(IF("V"=F204:F219, ROW(F204:F219)-MIN(ROW(F204:F219))+1, ""), ROW() -203 )), "")</f>
        <v>Thomas More University</v>
      </c>
      <c r="AC206" s="13">
        <f t="array" ref="AC206">IFERROR(INDEX(C204:C219, SMALL(IF("V"=F204:F219, ROW(F204:F219)-MIN(ROW(F204:F219))+1, ""), ROW() -203 )), "")</f>
        <v>0</v>
      </c>
      <c r="AD206" s="13" t="str">
        <f t="array" ref="AD206">IFERROR(INDEX(D204:D219, SMALL(IF("V"=F204:F219, ROW(F204:F219)-MIN(ROW(F204:F219))+1, ""), ROW() -203 )), "")</f>
        <v>18-93677</v>
      </c>
      <c r="AE206" s="13" t="str">
        <f t="array" ref="AE206">IFERROR(INDEX(E204:E219, SMALL(IF("V"=F204:F219, ROW(F204:F219)-MIN(ROW(F204:F219))+1, ""), ROW() -203 )), "")</f>
        <v>Danielle Carle</v>
      </c>
      <c r="AF206" s="13" t="str">
        <f t="array" ref="AF206">IFERROR(INDEX(B204:B219, SMALL(IF(ISNUMBER(SEARCH("JV1",F204:F219)), ROW(F204:F219)-MIN(ROW(F204:F219))+1, ""), ROW() -203 )), "")</f>
        <v>Thomas More University</v>
      </c>
      <c r="AG206" s="13">
        <f t="array" ref="AG206">IFERROR(INDEX(C204:C219, SMALL(IF(ISNUMBER(SEARCH("JV1",F204:F219)), ROW(F204:F219)-MIN(ROW(F204:F219))+1, ""), ROW() -203 )), "")</f>
        <v>0</v>
      </c>
      <c r="AH206" s="13" t="str">
        <f t="array" ref="AH206">IFERROR(INDEX(D204:D219, SMALL(IF(ISNUMBER(SEARCH("JV1",F204:F219)), ROW(F204:F219)-MIN(ROW(F204:F219))+1, ""), ROW() -203 )), "")</f>
        <v>11-423224</v>
      </c>
      <c r="AI206" s="13" t="str">
        <f t="array" ref="AI206">IFERROR(INDEX(E204:E219, SMALL(IF(ISNUMBER(SEARCH("JV1",F204:F219)), ROW(F204:F219)-MIN(ROW(F204:F219))+1, ""), ROW() -203 )), "")</f>
        <v>Maya Floyd</v>
      </c>
      <c r="AJ206" s="13" t="str">
        <f t="array" ref="AJ206">IFERROR(INDEX(B204:B219, SMALL(IF(ISNUMBER(SEARCH("JV2",F204:F219)), ROW(F204:F219)-MIN(ROW(F204:F219))+1, ""), ROW() -203 )), "")</f>
        <v/>
      </c>
      <c r="AK206" s="13" t="str">
        <f t="array" ref="AK206">IFERROR(INDEX(C204:C219, SMALL(IF(ISNUMBER(SEARCH("JV2",F204:F219)), ROW(F204:F219)-MIN(ROW(F204:F219))+1, ""), ROW() -203 )), "")</f>
        <v/>
      </c>
      <c r="AL206" s="13" t="str">
        <f t="array" ref="AL206">IFERROR(INDEX(D204:D219, SMALL(IF(ISNUMBER(SEARCH("JV2",F204:F219)), ROW(F204:F219)-MIN(ROW(F204:F219))+1, ""), ROW() -203 )), "")</f>
        <v/>
      </c>
      <c r="AM206" s="13" t="str">
        <f t="array" ref="AM206">IFERROR(INDEX(E204:E219, SMALL(IF(ISNUMBER(SEARCH("JV2",F204:F219)), ROW(F204:F219)-MIN(ROW(F204:F219))+1, ""), ROW() -203 )), "")</f>
        <v/>
      </c>
    </row>
    <row r="207" spans="2:39" s="13" customFormat="1" ht="15" customHeight="1">
      <c r="B207" s="21" t="s">
        <v>623</v>
      </c>
      <c r="C207" s="1"/>
      <c r="D207" s="22" t="s">
        <v>1108</v>
      </c>
      <c r="E207" s="1" t="s">
        <v>1109</v>
      </c>
      <c r="F207" s="23" t="s">
        <v>30</v>
      </c>
      <c r="G207" s="24"/>
      <c r="H207" s="25">
        <v>4399</v>
      </c>
      <c r="I207" s="24"/>
      <c r="J207" s="25" t="b">
        <v>0</v>
      </c>
      <c r="K207" s="19"/>
      <c r="L207" s="26"/>
      <c r="M207" s="27"/>
      <c r="AB207" s="13" t="str">
        <f t="array" ref="AB207">IFERROR(INDEX(B204:B219, SMALL(IF("V"=F204:F219, ROW(F204:F219)-MIN(ROW(F204:F219))+1, ""), ROW() -203 )), "")</f>
        <v>Thomas More University</v>
      </c>
      <c r="AC207" s="13">
        <f t="array" ref="AC207">IFERROR(INDEX(C204:C219, SMALL(IF("V"=F204:F219, ROW(F204:F219)-MIN(ROW(F204:F219))+1, ""), ROW() -203 )), "")</f>
        <v>0</v>
      </c>
      <c r="AD207" s="13" t="str">
        <f t="array" ref="AD207">IFERROR(INDEX(D204:D219, SMALL(IF("V"=F204:F219, ROW(F204:F219)-MIN(ROW(F204:F219))+1, ""), ROW() -203 )), "")</f>
        <v>11-44605</v>
      </c>
      <c r="AE207" s="13" t="str">
        <f t="array" ref="AE207">IFERROR(INDEX(E204:E219, SMALL(IF("V"=F204:F219, ROW(F204:F219)-MIN(ROW(F204:F219))+1, ""), ROW() -203 )), "")</f>
        <v>Jaya Jensen</v>
      </c>
      <c r="AF207" s="13" t="str">
        <f t="array" ref="AF207">IFERROR(INDEX(B204:B219, SMALL(IF(ISNUMBER(SEARCH("JV1",F204:F219)), ROW(F204:F219)-MIN(ROW(F204:F219))+1, ""), ROW() -203 )), "")</f>
        <v>Thomas More University</v>
      </c>
      <c r="AG207" s="13">
        <f t="array" ref="AG207">IFERROR(INDEX(C204:C219, SMALL(IF(ISNUMBER(SEARCH("JV1",F204:F219)), ROW(F204:F219)-MIN(ROW(F204:F219))+1, ""), ROW() -203 )), "")</f>
        <v>0</v>
      </c>
      <c r="AH207" s="13" t="str">
        <f t="array" ref="AH207">IFERROR(INDEX(D204:D219, SMALL(IF(ISNUMBER(SEARCH("JV1",F204:F219)), ROW(F204:F219)-MIN(ROW(F204:F219))+1, ""), ROW() -203 )), "")</f>
        <v>20-55241</v>
      </c>
      <c r="AI207" s="13" t="str">
        <f t="array" ref="AI207">IFERROR(INDEX(E204:E219, SMALL(IF(ISNUMBER(SEARCH("JV1",F204:F219)), ROW(F204:F219)-MIN(ROW(F204:F219))+1, ""), ROW() -203 )), "")</f>
        <v>Sarah Harris</v>
      </c>
      <c r="AJ207" s="13" t="str">
        <f t="array" ref="AJ207">IFERROR(INDEX(B204:B219, SMALL(IF(ISNUMBER(SEARCH("JV2",F204:F219)), ROW(F204:F219)-MIN(ROW(F204:F219))+1, ""), ROW() -203 )), "")</f>
        <v/>
      </c>
      <c r="AK207" s="13" t="str">
        <f t="array" ref="AK207">IFERROR(INDEX(C204:C219, SMALL(IF(ISNUMBER(SEARCH("JV2",F204:F219)), ROW(F204:F219)-MIN(ROW(F204:F219))+1, ""), ROW() -203 )), "")</f>
        <v/>
      </c>
      <c r="AL207" s="13" t="str">
        <f t="array" ref="AL207">IFERROR(INDEX(D204:D219, SMALL(IF(ISNUMBER(SEARCH("JV2",F204:F219)), ROW(F204:F219)-MIN(ROW(F204:F219))+1, ""), ROW() -203 )), "")</f>
        <v/>
      </c>
      <c r="AM207" s="13" t="str">
        <f t="array" ref="AM207">IFERROR(INDEX(E204:E219, SMALL(IF(ISNUMBER(SEARCH("JV2",F204:F219)), ROW(F204:F219)-MIN(ROW(F204:F219))+1, ""), ROW() -203 )), "")</f>
        <v/>
      </c>
    </row>
    <row r="208" spans="2:39" s="13" customFormat="1" ht="15" customHeight="1">
      <c r="B208" s="21" t="s">
        <v>623</v>
      </c>
      <c r="C208" s="1"/>
      <c r="D208" s="22" t="s">
        <v>1110</v>
      </c>
      <c r="E208" s="1" t="s">
        <v>1111</v>
      </c>
      <c r="F208" s="23" t="s">
        <v>14</v>
      </c>
      <c r="G208" s="24"/>
      <c r="H208" s="25">
        <v>4399</v>
      </c>
      <c r="I208" s="24"/>
      <c r="J208" s="25" t="b">
        <v>0</v>
      </c>
      <c r="K208" s="19"/>
      <c r="L208" s="26"/>
      <c r="M208" s="27"/>
      <c r="AB208" s="13" t="str">
        <f t="array" ref="AB208">IFERROR(INDEX(B204:B219, SMALL(IF("V"=F204:F219, ROW(F204:F219)-MIN(ROW(F204:F219))+1, ""), ROW() -203 )), "")</f>
        <v>Thomas More University</v>
      </c>
      <c r="AC208" s="13">
        <f t="array" ref="AC208">IFERROR(INDEX(C204:C219, SMALL(IF("V"=F204:F219, ROW(F204:F219)-MIN(ROW(F204:F219))+1, ""), ROW() -203 )), "")</f>
        <v>0</v>
      </c>
      <c r="AD208" s="13" t="str">
        <f t="array" ref="AD208">IFERROR(INDEX(D204:D219, SMALL(IF("V"=F204:F219, ROW(F204:F219)-MIN(ROW(F204:F219))+1, ""), ROW() -203 )), "")</f>
        <v>18-95353</v>
      </c>
      <c r="AE208" s="13" t="str">
        <f t="array" ref="AE208">IFERROR(INDEX(E204:E219, SMALL(IF("V"=F204:F219, ROW(F204:F219)-MIN(ROW(F204:F219))+1, ""), ROW() -203 )), "")</f>
        <v>Maycie Merritt</v>
      </c>
      <c r="AF208" s="13" t="str">
        <f t="array" ref="AF208">IFERROR(INDEX(B204:B219, SMALL(IF(ISNUMBER(SEARCH("JV1",F204:F219)), ROW(F204:F219)-MIN(ROW(F204:F219))+1, ""), ROW() -203 )), "")</f>
        <v>Thomas More University</v>
      </c>
      <c r="AG208" s="13">
        <f t="array" ref="AG208">IFERROR(INDEX(C204:C219, SMALL(IF(ISNUMBER(SEARCH("JV1",F204:F219)), ROW(F204:F219)-MIN(ROW(F204:F219))+1, ""), ROW() -203 )), "")</f>
        <v>0</v>
      </c>
      <c r="AH208" s="13" t="str">
        <f t="array" ref="AH208">IFERROR(INDEX(D204:D219, SMALL(IF(ISNUMBER(SEARCH("JV1",F204:F219)), ROW(F204:F219)-MIN(ROW(F204:F219))+1, ""), ROW() -203 )), "")</f>
        <v>11-494522</v>
      </c>
      <c r="AI208" s="13" t="str">
        <f t="array" ref="AI208">IFERROR(INDEX(E204:E219, SMALL(IF(ISNUMBER(SEARCH("JV1",F204:F219)), ROW(F204:F219)-MIN(ROW(F204:F219))+1, ""), ROW() -203 )), "")</f>
        <v>Savannah McDonald</v>
      </c>
      <c r="AJ208" s="13" t="str">
        <f t="array" ref="AJ208">IFERROR(INDEX(B204:B219, SMALL(IF(ISNUMBER(SEARCH("JV2",F204:F219)), ROW(F204:F219)-MIN(ROW(F204:F219))+1, ""), ROW() -203 )), "")</f>
        <v/>
      </c>
      <c r="AK208" s="13" t="str">
        <f t="array" ref="AK208">IFERROR(INDEX(C204:C219, SMALL(IF(ISNUMBER(SEARCH("JV2",F204:F219)), ROW(F204:F219)-MIN(ROW(F204:F219))+1, ""), ROW() -203 )), "")</f>
        <v/>
      </c>
      <c r="AL208" s="13" t="str">
        <f t="array" ref="AL208">IFERROR(INDEX(D204:D219, SMALL(IF(ISNUMBER(SEARCH("JV2",F204:F219)), ROW(F204:F219)-MIN(ROW(F204:F219))+1, ""), ROW() -203 )), "")</f>
        <v/>
      </c>
      <c r="AM208" s="13" t="str">
        <f t="array" ref="AM208">IFERROR(INDEX(E204:E219, SMALL(IF(ISNUMBER(SEARCH("JV2",F204:F219)), ROW(F204:F219)-MIN(ROW(F204:F219))+1, ""), ROW() -203 )), "")</f>
        <v/>
      </c>
    </row>
    <row r="209" spans="2:39" s="13" customFormat="1" ht="15" customHeight="1">
      <c r="B209" s="21" t="s">
        <v>623</v>
      </c>
      <c r="C209" s="1"/>
      <c r="D209" s="22" t="s">
        <v>1112</v>
      </c>
      <c r="E209" s="1" t="s">
        <v>1113</v>
      </c>
      <c r="F209" s="23" t="s">
        <v>14</v>
      </c>
      <c r="G209" s="24"/>
      <c r="H209" s="25">
        <v>4399</v>
      </c>
      <c r="I209" s="24"/>
      <c r="J209" s="25" t="b">
        <v>0</v>
      </c>
      <c r="K209" s="19"/>
      <c r="L209" s="26"/>
      <c r="M209" s="27"/>
      <c r="AB209" s="13" t="str">
        <f t="array" ref="AB209">IFERROR(INDEX(B204:B219, SMALL(IF("V"=F204:F219, ROW(F204:F219)-MIN(ROW(F204:F219))+1, ""), ROW() -203 )), "")</f>
        <v>Thomas More University</v>
      </c>
      <c r="AC209" s="13">
        <f t="array" ref="AC209">IFERROR(INDEX(C204:C219, SMALL(IF("V"=F204:F219, ROW(F204:F219)-MIN(ROW(F204:F219))+1, ""), ROW() -203 )), "")</f>
        <v>0</v>
      </c>
      <c r="AD209" s="13" t="str">
        <f t="array" ref="AD209">IFERROR(INDEX(D204:D219, SMALL(IF("V"=F204:F219, ROW(F204:F219)-MIN(ROW(F204:F219))+1, ""), ROW() -203 )), "")</f>
        <v>11-393851</v>
      </c>
      <c r="AE209" s="13" t="str">
        <f t="array" ref="AE209">IFERROR(INDEX(E204:E219, SMALL(IF("V"=F204:F219, ROW(F204:F219)-MIN(ROW(F204:F219))+1, ""), ROW() -203 )), "")</f>
        <v>Torie Piskur</v>
      </c>
      <c r="AF209" s="13" t="str">
        <f t="array" ref="AF209">IFERROR(INDEX(B204:B219, SMALL(IF(ISNUMBER(SEARCH("JV1",F204:F219)), ROW(F204:F219)-MIN(ROW(F204:F219))+1, ""), ROW() -203 )), "")</f>
        <v/>
      </c>
      <c r="AG209" s="13" t="str">
        <f t="array" ref="AG209">IFERROR(INDEX(C204:C219, SMALL(IF(ISNUMBER(SEARCH("JV1",F204:F219)), ROW(F204:F219)-MIN(ROW(F204:F219))+1, ""), ROW() -203 )), "")</f>
        <v/>
      </c>
      <c r="AH209" s="13" t="str">
        <f t="array" ref="AH209">IFERROR(INDEX(D204:D219, SMALL(IF(ISNUMBER(SEARCH("JV1",F204:F219)), ROW(F204:F219)-MIN(ROW(F204:F219))+1, ""), ROW() -203 )), "")</f>
        <v/>
      </c>
      <c r="AI209" s="13" t="str">
        <f t="array" ref="AI209">IFERROR(INDEX(E204:E219, SMALL(IF(ISNUMBER(SEARCH("JV1",F204:F219)), ROW(F204:F219)-MIN(ROW(F204:F219))+1, ""), ROW() -203 )), "")</f>
        <v/>
      </c>
      <c r="AJ209" s="13" t="str">
        <f t="array" ref="AJ209">IFERROR(INDEX(B204:B219, SMALL(IF(ISNUMBER(SEARCH("JV2",F204:F219)), ROW(F204:F219)-MIN(ROW(F204:F219))+1, ""), ROW() -203 )), "")</f>
        <v/>
      </c>
      <c r="AK209" s="13" t="str">
        <f t="array" ref="AK209">IFERROR(INDEX(C204:C219, SMALL(IF(ISNUMBER(SEARCH("JV2",F204:F219)), ROW(F204:F219)-MIN(ROW(F204:F219))+1, ""), ROW() -203 )), "")</f>
        <v/>
      </c>
      <c r="AL209" s="13" t="str">
        <f t="array" ref="AL209">IFERROR(INDEX(D204:D219, SMALL(IF(ISNUMBER(SEARCH("JV2",F204:F219)), ROW(F204:F219)-MIN(ROW(F204:F219))+1, ""), ROW() -203 )), "")</f>
        <v/>
      </c>
      <c r="AM209" s="13" t="str">
        <f t="array" ref="AM209">IFERROR(INDEX(E204:E219, SMALL(IF(ISNUMBER(SEARCH("JV2",F204:F219)), ROW(F204:F219)-MIN(ROW(F204:F219))+1, ""), ROW() -203 )), "")</f>
        <v/>
      </c>
    </row>
    <row r="210" spans="2:39" s="13" customFormat="1" ht="15" customHeight="1">
      <c r="B210" s="21" t="s">
        <v>623</v>
      </c>
      <c r="C210" s="1"/>
      <c r="D210" s="22" t="s">
        <v>1114</v>
      </c>
      <c r="E210" s="1" t="s">
        <v>1115</v>
      </c>
      <c r="F210" s="23" t="s">
        <v>17</v>
      </c>
      <c r="G210" s="24"/>
      <c r="H210" s="25">
        <v>4399</v>
      </c>
      <c r="I210" s="24"/>
      <c r="J210" s="25" t="b">
        <v>0</v>
      </c>
      <c r="K210" s="19"/>
      <c r="L210" s="26"/>
      <c r="M210" s="27"/>
      <c r="AB210" s="13" t="str">
        <f t="array" ref="AB210">IFERROR(INDEX(B204:B219, SMALL(IF("V"=F204:F219, ROW(F204:F219)-MIN(ROW(F204:F219))+1, ""), ROW() -203 )), "")</f>
        <v/>
      </c>
      <c r="AC210" s="13" t="str">
        <f t="array" ref="AC210">IFERROR(INDEX(C204:C219, SMALL(IF("V"=F204:F219, ROW(F204:F219)-MIN(ROW(F204:F219))+1, ""), ROW() -203 )), "")</f>
        <v/>
      </c>
      <c r="AD210" s="13" t="str">
        <f t="array" ref="AD210">IFERROR(INDEX(D204:D219, SMALL(IF("V"=F204:F219, ROW(F204:F219)-MIN(ROW(F204:F219))+1, ""), ROW() -203 )), "")</f>
        <v/>
      </c>
      <c r="AE210" s="13" t="str">
        <f t="array" ref="AE210">IFERROR(INDEX(E204:E219, SMALL(IF("V"=F204:F219, ROW(F204:F219)-MIN(ROW(F204:F219))+1, ""), ROW() -203 )), "")</f>
        <v/>
      </c>
      <c r="AF210" s="13" t="str">
        <f t="array" ref="AF210">IFERROR(INDEX(B204:B219, SMALL(IF(ISNUMBER(SEARCH("JV1",F204:F219)), ROW(F204:F219)-MIN(ROW(F204:F219))+1, ""), ROW() -203 )), "")</f>
        <v/>
      </c>
      <c r="AG210" s="13" t="str">
        <f t="array" ref="AG210">IFERROR(INDEX(C204:C219, SMALL(IF(ISNUMBER(SEARCH("JV1",F204:F219)), ROW(F204:F219)-MIN(ROW(F204:F219))+1, ""), ROW() -203 )), "")</f>
        <v/>
      </c>
      <c r="AH210" s="13" t="str">
        <f t="array" ref="AH210">IFERROR(INDEX(D204:D219, SMALL(IF(ISNUMBER(SEARCH("JV1",F204:F219)), ROW(F204:F219)-MIN(ROW(F204:F219))+1, ""), ROW() -203 )), "")</f>
        <v/>
      </c>
      <c r="AI210" s="13" t="str">
        <f t="array" ref="AI210">IFERROR(INDEX(E204:E219, SMALL(IF(ISNUMBER(SEARCH("JV1",F204:F219)), ROW(F204:F219)-MIN(ROW(F204:F219))+1, ""), ROW() -203 )), "")</f>
        <v/>
      </c>
      <c r="AJ210" s="13" t="str">
        <f t="array" ref="AJ210">IFERROR(INDEX(B204:B219, SMALL(IF(ISNUMBER(SEARCH("JV2",F204:F219)), ROW(F204:F219)-MIN(ROW(F204:F219))+1, ""), ROW() -203 )), "")</f>
        <v/>
      </c>
      <c r="AK210" s="13" t="str">
        <f t="array" ref="AK210">IFERROR(INDEX(C204:C219, SMALL(IF(ISNUMBER(SEARCH("JV2",F204:F219)), ROW(F204:F219)-MIN(ROW(F204:F219))+1, ""), ROW() -203 )), "")</f>
        <v/>
      </c>
      <c r="AL210" s="13" t="str">
        <f t="array" ref="AL210">IFERROR(INDEX(D204:D219, SMALL(IF(ISNUMBER(SEARCH("JV2",F204:F219)), ROW(F204:F219)-MIN(ROW(F204:F219))+1, ""), ROW() -203 )), "")</f>
        <v/>
      </c>
      <c r="AM210" s="13" t="str">
        <f t="array" ref="AM210">IFERROR(INDEX(E204:E219, SMALL(IF(ISNUMBER(SEARCH("JV2",F204:F219)), ROW(F204:F219)-MIN(ROW(F204:F219))+1, ""), ROW() -203 )), "")</f>
        <v/>
      </c>
    </row>
    <row r="211" spans="2:39" s="13" customFormat="1" ht="15" customHeight="1">
      <c r="B211" s="21" t="s">
        <v>623</v>
      </c>
      <c r="C211" s="1"/>
      <c r="D211" s="22" t="s">
        <v>1116</v>
      </c>
      <c r="E211" s="1" t="s">
        <v>1117</v>
      </c>
      <c r="F211" s="23" t="s">
        <v>30</v>
      </c>
      <c r="G211" s="24"/>
      <c r="H211" s="25">
        <v>4399</v>
      </c>
      <c r="I211" s="24"/>
      <c r="J211" s="25" t="b">
        <v>0</v>
      </c>
      <c r="K211" s="19"/>
      <c r="L211" s="26"/>
      <c r="M211" s="27"/>
      <c r="AB211" s="13" t="str">
        <f t="array" ref="AB211">IFERROR(INDEX(B204:B219, SMALL(IF("V"=F204:F219, ROW(F204:F219)-MIN(ROW(F204:F219))+1, ""), ROW() -203 )), "")</f>
        <v/>
      </c>
      <c r="AC211" s="13" t="str">
        <f t="array" ref="AC211">IFERROR(INDEX(C204:C219, SMALL(IF("V"=F204:F219, ROW(F204:F219)-MIN(ROW(F204:F219))+1, ""), ROW() -203 )), "")</f>
        <v/>
      </c>
      <c r="AD211" s="13" t="str">
        <f t="array" ref="AD211">IFERROR(INDEX(D204:D219, SMALL(IF("V"=F204:F219, ROW(F204:F219)-MIN(ROW(F204:F219))+1, ""), ROW() -203 )), "")</f>
        <v/>
      </c>
      <c r="AE211" s="13" t="str">
        <f t="array" ref="AE211">IFERROR(INDEX(E204:E219, SMALL(IF("V"=F204:F219, ROW(F204:F219)-MIN(ROW(F204:F219))+1, ""), ROW() -203 )), "")</f>
        <v/>
      </c>
      <c r="AF211" s="13" t="str">
        <f t="array" ref="AF211">IFERROR(INDEX(B204:B219, SMALL(IF(ISNUMBER(SEARCH("JV1",F204:F219)), ROW(F204:F219)-MIN(ROW(F204:F219))+1, ""), ROW() -203 )), "")</f>
        <v/>
      </c>
      <c r="AG211" s="13" t="str">
        <f t="array" ref="AG211">IFERROR(INDEX(C204:C219, SMALL(IF(ISNUMBER(SEARCH("JV1",F204:F219)), ROW(F204:F219)-MIN(ROW(F204:F219))+1, ""), ROW() -203 )), "")</f>
        <v/>
      </c>
      <c r="AH211" s="13" t="str">
        <f t="array" ref="AH211">IFERROR(INDEX(D204:D219, SMALL(IF(ISNUMBER(SEARCH("JV1",F204:F219)), ROW(F204:F219)-MIN(ROW(F204:F219))+1, ""), ROW() -203 )), "")</f>
        <v/>
      </c>
      <c r="AI211" s="13" t="str">
        <f t="array" ref="AI211">IFERROR(INDEX(E204:E219, SMALL(IF(ISNUMBER(SEARCH("JV1",F204:F219)), ROW(F204:F219)-MIN(ROW(F204:F219))+1, ""), ROW() -203 )), "")</f>
        <v/>
      </c>
      <c r="AJ211" s="13" t="str">
        <f t="array" ref="AJ211">IFERROR(INDEX(B204:B219, SMALL(IF(ISNUMBER(SEARCH("JV2",F204:F219)), ROW(F204:F219)-MIN(ROW(F204:F219))+1, ""), ROW() -203 )), "")</f>
        <v/>
      </c>
      <c r="AK211" s="13" t="str">
        <f t="array" ref="AK211">IFERROR(INDEX(C204:C219, SMALL(IF(ISNUMBER(SEARCH("JV2",F204:F219)), ROW(F204:F219)-MIN(ROW(F204:F219))+1, ""), ROW() -203 )), "")</f>
        <v/>
      </c>
      <c r="AL211" s="13" t="str">
        <f t="array" ref="AL211">IFERROR(INDEX(D204:D219, SMALL(IF(ISNUMBER(SEARCH("JV2",F204:F219)), ROW(F204:F219)-MIN(ROW(F204:F219))+1, ""), ROW() -203 )), "")</f>
        <v/>
      </c>
      <c r="AM211" s="13" t="str">
        <f t="array" ref="AM211">IFERROR(INDEX(E204:E219, SMALL(IF(ISNUMBER(SEARCH("JV2",F204:F219)), ROW(F204:F219)-MIN(ROW(F204:F219))+1, ""), ROW() -203 )), "")</f>
        <v/>
      </c>
    </row>
    <row r="212" spans="2:39" s="13" customFormat="1" ht="15" customHeight="1">
      <c r="B212" s="21" t="s">
        <v>623</v>
      </c>
      <c r="C212" s="1"/>
      <c r="D212" s="22" t="s">
        <v>1118</v>
      </c>
      <c r="E212" s="1" t="s">
        <v>1119</v>
      </c>
      <c r="F212" s="23" t="s">
        <v>17</v>
      </c>
      <c r="G212" s="24"/>
      <c r="H212" s="25">
        <v>4399</v>
      </c>
      <c r="I212" s="24"/>
      <c r="J212" s="25" t="b">
        <v>0</v>
      </c>
      <c r="K212" s="19"/>
      <c r="L212" s="26"/>
      <c r="M212" s="27"/>
    </row>
    <row r="213" spans="2:39" s="13" customFormat="1" ht="15" customHeight="1">
      <c r="B213" s="21" t="s">
        <v>623</v>
      </c>
      <c r="C213" s="1"/>
      <c r="D213" s="22" t="s">
        <v>1120</v>
      </c>
      <c r="E213" s="1" t="s">
        <v>1121</v>
      </c>
      <c r="F213" s="23" t="s">
        <v>30</v>
      </c>
      <c r="G213" s="24"/>
      <c r="H213" s="25">
        <v>4399</v>
      </c>
      <c r="I213" s="24"/>
      <c r="J213" s="25" t="b">
        <v>0</v>
      </c>
      <c r="K213" s="19"/>
      <c r="L213" s="26"/>
      <c r="M213" s="27"/>
    </row>
    <row r="214" spans="2:39" s="13" customFormat="1" ht="15" customHeight="1">
      <c r="B214" s="21" t="s">
        <v>623</v>
      </c>
      <c r="C214" s="1"/>
      <c r="D214" s="22" t="s">
        <v>1122</v>
      </c>
      <c r="E214" s="1" t="s">
        <v>1123</v>
      </c>
      <c r="F214" s="23" t="s">
        <v>30</v>
      </c>
      <c r="G214" s="24"/>
      <c r="H214" s="25">
        <v>4399</v>
      </c>
      <c r="I214" s="24"/>
      <c r="J214" s="25" t="b">
        <v>0</v>
      </c>
      <c r="K214" s="19"/>
      <c r="L214" s="26"/>
      <c r="M214" s="27"/>
    </row>
    <row r="215" spans="2:39" s="13" customFormat="1" ht="15" customHeight="1">
      <c r="B215" s="21" t="s">
        <v>623</v>
      </c>
      <c r="C215" s="1"/>
      <c r="D215" s="22" t="s">
        <v>1124</v>
      </c>
      <c r="E215" s="1" t="s">
        <v>1125</v>
      </c>
      <c r="F215" s="23" t="s">
        <v>17</v>
      </c>
      <c r="G215" s="24"/>
      <c r="H215" s="25">
        <v>4399</v>
      </c>
      <c r="I215" s="24"/>
      <c r="J215" s="25" t="b">
        <v>0</v>
      </c>
      <c r="K215" s="19"/>
      <c r="L215" s="26"/>
      <c r="M215" s="27"/>
    </row>
    <row r="216" spans="2:39" s="13" customFormat="1" ht="15" customHeight="1">
      <c r="B216" s="21" t="s">
        <v>623</v>
      </c>
      <c r="C216" s="1"/>
      <c r="D216" s="22" t="s">
        <v>1126</v>
      </c>
      <c r="E216" s="1" t="s">
        <v>1127</v>
      </c>
      <c r="F216" s="23" t="s">
        <v>14</v>
      </c>
      <c r="G216" s="24"/>
      <c r="H216" s="25">
        <v>4399</v>
      </c>
      <c r="I216" s="24"/>
      <c r="J216" s="25" t="b">
        <v>0</v>
      </c>
      <c r="K216" s="19"/>
      <c r="L216" s="26"/>
      <c r="M216" s="27"/>
    </row>
    <row r="217" spans="2:39" s="13" customFormat="1" ht="15" customHeight="1">
      <c r="B217" s="21" t="s">
        <v>623</v>
      </c>
      <c r="C217" s="1"/>
      <c r="D217" s="22" t="s">
        <v>1128</v>
      </c>
      <c r="E217" s="1" t="s">
        <v>1129</v>
      </c>
      <c r="F217" s="23" t="s">
        <v>17</v>
      </c>
      <c r="G217" s="24"/>
      <c r="H217" s="25">
        <v>4399</v>
      </c>
      <c r="I217" s="24"/>
      <c r="J217" s="25" t="b">
        <v>0</v>
      </c>
      <c r="K217" s="19"/>
      <c r="L217" s="26"/>
      <c r="M217" s="27"/>
    </row>
    <row r="218" spans="2:39" s="13" customFormat="1" ht="15" customHeight="1">
      <c r="B218" s="21" t="s">
        <v>623</v>
      </c>
      <c r="C218" s="1"/>
      <c r="D218" s="22" t="s">
        <v>1130</v>
      </c>
      <c r="E218" s="1" t="s">
        <v>1131</v>
      </c>
      <c r="F218" s="23" t="s">
        <v>17</v>
      </c>
      <c r="G218" s="24"/>
      <c r="H218" s="25">
        <v>4399</v>
      </c>
      <c r="I218" s="24"/>
      <c r="J218" s="25" t="b">
        <v>0</v>
      </c>
      <c r="K218" s="19"/>
      <c r="L218" s="26"/>
      <c r="M218" s="27"/>
    </row>
    <row r="219" spans="2:39" s="13" customFormat="1" ht="15" customHeight="1">
      <c r="B219" s="21" t="s">
        <v>623</v>
      </c>
      <c r="C219" s="1"/>
      <c r="D219" s="22" t="s">
        <v>1132</v>
      </c>
      <c r="E219" s="1" t="s">
        <v>1133</v>
      </c>
      <c r="F219" s="23" t="s">
        <v>14</v>
      </c>
      <c r="G219" s="24"/>
      <c r="H219" s="25">
        <v>4399</v>
      </c>
      <c r="I219" s="24"/>
      <c r="J219" s="25" t="b">
        <v>0</v>
      </c>
      <c r="K219" s="19"/>
      <c r="L219" s="26"/>
      <c r="M219" s="27"/>
    </row>
    <row r="220" spans="2:39" s="13" customFormat="1" ht="15" customHeight="1">
      <c r="B220" s="21" t="s">
        <v>681</v>
      </c>
      <c r="C220" s="1"/>
      <c r="D220" s="22" t="s">
        <v>1134</v>
      </c>
      <c r="E220" s="1" t="s">
        <v>1135</v>
      </c>
      <c r="F220" s="23" t="s">
        <v>14</v>
      </c>
      <c r="G220" s="24"/>
      <c r="H220" s="25">
        <v>3103</v>
      </c>
      <c r="I220" s="24"/>
      <c r="J220" s="25" t="b">
        <v>0</v>
      </c>
      <c r="K220" s="19"/>
      <c r="L220" s="26"/>
      <c r="M220" s="27"/>
      <c r="AB220" s="13" t="str">
        <f t="array" ref="AB220">IFERROR(INDEX(B220:B227, SMALL(IF("V"=F220:F227, ROW(F220:F227)-MIN(ROW(F220:F227))+1, ""), ROW() -219 )), "")</f>
        <v>Union College</v>
      </c>
      <c r="AC220" s="13">
        <f t="array" ref="AC220">IFERROR(INDEX(C220:C227, SMALL(IF("V"=F220:F227, ROW(F220:F227)-MIN(ROW(F220:F227))+1, ""), ROW() -219 )), "")</f>
        <v>0</v>
      </c>
      <c r="AD220" s="13" t="str">
        <f t="array" ref="AD220">IFERROR(INDEX(D220:D227, SMALL(IF("V"=F220:F227, ROW(F220:F227)-MIN(ROW(F220:F227))+1, ""), ROW() -219 )), "")</f>
        <v>16-7514</v>
      </c>
      <c r="AE220" s="13" t="str">
        <f t="array" ref="AE220">IFERROR(INDEX(E220:E227, SMALL(IF("V"=F220:F227, ROW(F220:F227)-MIN(ROW(F220:F227))+1, ""), ROW() -219 )), "")</f>
        <v>Amber Thomason</v>
      </c>
      <c r="AF220" s="13" t="str">
        <f t="array" ref="AF220">IFERROR(INDEX(B220:B227, SMALL(IF(ISNUMBER(SEARCH("JV1",F220:F227)), ROW(F220:F227)-MIN(ROW(F220:F227))+1, ""), ROW() -219 )), "")</f>
        <v/>
      </c>
      <c r="AG220" s="13" t="str">
        <f t="array" ref="AG220">IFERROR(INDEX(C220:C227, SMALL(IF(ISNUMBER(SEARCH("JV1",F220:F227)), ROW(F220:F227)-MIN(ROW(F220:F227))+1, ""), ROW() -219 )), "")</f>
        <v/>
      </c>
      <c r="AH220" s="13" t="str">
        <f t="array" ref="AH220">IFERROR(INDEX(D220:D227, SMALL(IF(ISNUMBER(SEARCH("JV1",F220:F227)), ROW(F220:F227)-MIN(ROW(F220:F227))+1, ""), ROW() -219 )), "")</f>
        <v/>
      </c>
      <c r="AI220" s="13" t="str">
        <f t="array" ref="AI220">IFERROR(INDEX(E220:E227, SMALL(IF(ISNUMBER(SEARCH("JV1",F220:F227)), ROW(F220:F227)-MIN(ROW(F220:F227))+1, ""), ROW() -219 )), "")</f>
        <v/>
      </c>
      <c r="AJ220" s="13" t="str">
        <f t="array" ref="AJ220">IFERROR(INDEX(B220:B227, SMALL(IF(ISNUMBER(SEARCH("JV2",F220:F227)), ROW(F220:F227)-MIN(ROW(F220:F227))+1, ""), ROW() -219 )), "")</f>
        <v/>
      </c>
      <c r="AK220" s="13" t="str">
        <f t="array" ref="AK220">IFERROR(INDEX(C220:C227, SMALL(IF(ISNUMBER(SEARCH("JV2",F220:F227)), ROW(F220:F227)-MIN(ROW(F220:F227))+1, ""), ROW() -219 )), "")</f>
        <v/>
      </c>
      <c r="AL220" s="13" t="str">
        <f t="array" ref="AL220">IFERROR(INDEX(D220:D227, SMALL(IF(ISNUMBER(SEARCH("JV2",F220:F227)), ROW(F220:F227)-MIN(ROW(F220:F227))+1, ""), ROW() -219 )), "")</f>
        <v/>
      </c>
      <c r="AM220" s="13" t="str">
        <f t="array" ref="AM220">IFERROR(INDEX(E220:E227, SMALL(IF(ISNUMBER(SEARCH("JV2",F220:F227)), ROW(F220:F227)-MIN(ROW(F220:F227))+1, ""), ROW() -219 )), "")</f>
        <v/>
      </c>
    </row>
    <row r="221" spans="2:39" s="13" customFormat="1" ht="15" customHeight="1">
      <c r="B221" s="21" t="s">
        <v>681</v>
      </c>
      <c r="C221" s="1"/>
      <c r="D221" s="22" t="s">
        <v>1136</v>
      </c>
      <c r="E221" s="1" t="s">
        <v>1137</v>
      </c>
      <c r="F221" s="23" t="s">
        <v>14</v>
      </c>
      <c r="G221" s="24"/>
      <c r="H221" s="25">
        <v>3103</v>
      </c>
      <c r="I221" s="24"/>
      <c r="J221" s="25" t="b">
        <v>0</v>
      </c>
      <c r="K221" s="19"/>
      <c r="L221" s="26"/>
      <c r="M221" s="27"/>
      <c r="AB221" s="13" t="str">
        <f t="array" ref="AB221">IFERROR(INDEX(B220:B227, SMALL(IF("V"=F220:F227, ROW(F220:F227)-MIN(ROW(F220:F227))+1, ""), ROW() -219 )), "")</f>
        <v>Union College</v>
      </c>
      <c r="AC221" s="13">
        <f t="array" ref="AC221">IFERROR(INDEX(C220:C227, SMALL(IF("V"=F220:F227, ROW(F220:F227)-MIN(ROW(F220:F227))+1, ""), ROW() -219 )), "")</f>
        <v>0</v>
      </c>
      <c r="AD221" s="13" t="str">
        <f t="array" ref="AD221">IFERROR(INDEX(D220:D227, SMALL(IF("V"=F220:F227, ROW(F220:F227)-MIN(ROW(F220:F227))+1, ""), ROW() -219 )), "")</f>
        <v>7914-44517</v>
      </c>
      <c r="AE221" s="13" t="str">
        <f t="array" ref="AE221">IFERROR(INDEX(E220:E227, SMALL(IF("V"=F220:F227, ROW(F220:F227)-MIN(ROW(F220:F227))+1, ""), ROW() -219 )), "")</f>
        <v>Anne Levasseur</v>
      </c>
      <c r="AF221" s="13" t="str">
        <f t="array" ref="AF221">IFERROR(INDEX(B220:B227, SMALL(IF(ISNUMBER(SEARCH("JV1",F220:F227)), ROW(F220:F227)-MIN(ROW(F220:F227))+1, ""), ROW() -219 )), "")</f>
        <v/>
      </c>
      <c r="AG221" s="13" t="str">
        <f t="array" ref="AG221">IFERROR(INDEX(C220:C227, SMALL(IF(ISNUMBER(SEARCH("JV1",F220:F227)), ROW(F220:F227)-MIN(ROW(F220:F227))+1, ""), ROW() -219 )), "")</f>
        <v/>
      </c>
      <c r="AH221" s="13" t="str">
        <f t="array" ref="AH221">IFERROR(INDEX(D220:D227, SMALL(IF(ISNUMBER(SEARCH("JV1",F220:F227)), ROW(F220:F227)-MIN(ROW(F220:F227))+1, ""), ROW() -219 )), "")</f>
        <v/>
      </c>
      <c r="AI221" s="13" t="str">
        <f t="array" ref="AI221">IFERROR(INDEX(E220:E227, SMALL(IF(ISNUMBER(SEARCH("JV1",F220:F227)), ROW(F220:F227)-MIN(ROW(F220:F227))+1, ""), ROW() -219 )), "")</f>
        <v/>
      </c>
      <c r="AJ221" s="13" t="str">
        <f t="array" ref="AJ221">IFERROR(INDEX(B220:B227, SMALL(IF(ISNUMBER(SEARCH("JV2",F220:F227)), ROW(F220:F227)-MIN(ROW(F220:F227))+1, ""), ROW() -219 )), "")</f>
        <v/>
      </c>
      <c r="AK221" s="13" t="str">
        <f t="array" ref="AK221">IFERROR(INDEX(C220:C227, SMALL(IF(ISNUMBER(SEARCH("JV2",F220:F227)), ROW(F220:F227)-MIN(ROW(F220:F227))+1, ""), ROW() -219 )), "")</f>
        <v/>
      </c>
      <c r="AL221" s="13" t="str">
        <f t="array" ref="AL221">IFERROR(INDEX(D220:D227, SMALL(IF(ISNUMBER(SEARCH("JV2",F220:F227)), ROW(F220:F227)-MIN(ROW(F220:F227))+1, ""), ROW() -219 )), "")</f>
        <v/>
      </c>
      <c r="AM221" s="13" t="str">
        <f t="array" ref="AM221">IFERROR(INDEX(E220:E227, SMALL(IF(ISNUMBER(SEARCH("JV2",F220:F227)), ROW(F220:F227)-MIN(ROW(F220:F227))+1, ""), ROW() -219 )), "")</f>
        <v/>
      </c>
    </row>
    <row r="222" spans="2:39" s="13" customFormat="1" ht="15" customHeight="1">
      <c r="B222" s="21" t="s">
        <v>681</v>
      </c>
      <c r="C222" s="1"/>
      <c r="D222" s="22" t="s">
        <v>1138</v>
      </c>
      <c r="E222" s="1" t="s">
        <v>1139</v>
      </c>
      <c r="F222" s="23" t="s">
        <v>14</v>
      </c>
      <c r="G222" s="24"/>
      <c r="H222" s="25">
        <v>3103</v>
      </c>
      <c r="I222" s="24"/>
      <c r="J222" s="25" t="b">
        <v>0</v>
      </c>
      <c r="K222" s="19"/>
      <c r="L222" s="26"/>
      <c r="M222" s="27"/>
      <c r="AB222" s="13" t="str">
        <f t="array" ref="AB222">IFERROR(INDEX(B220:B227, SMALL(IF("V"=F220:F227, ROW(F220:F227)-MIN(ROW(F220:F227))+1, ""), ROW() -219 )), "")</f>
        <v>Union College</v>
      </c>
      <c r="AC222" s="13">
        <f t="array" ref="AC222">IFERROR(INDEX(C220:C227, SMALL(IF("V"=F220:F227, ROW(F220:F227)-MIN(ROW(F220:F227))+1, ""), ROW() -219 )), "")</f>
        <v>0</v>
      </c>
      <c r="AD222" s="13" t="str">
        <f t="array" ref="AD222">IFERROR(INDEX(D220:D227, SMALL(IF("V"=F220:F227, ROW(F220:F227)-MIN(ROW(F220:F227))+1, ""), ROW() -219 )), "")</f>
        <v>5914-7977</v>
      </c>
      <c r="AE222" s="13" t="str">
        <f t="array" ref="AE222">IFERROR(INDEX(E220:E227, SMALL(IF("V"=F220:F227, ROW(F220:F227)-MIN(ROW(F220:F227))+1, ""), ROW() -219 )), "")</f>
        <v>Brianna Logsdon</v>
      </c>
      <c r="AF222" s="13" t="str">
        <f t="array" ref="AF222">IFERROR(INDEX(B220:B227, SMALL(IF(ISNUMBER(SEARCH("JV1",F220:F227)), ROW(F220:F227)-MIN(ROW(F220:F227))+1, ""), ROW() -219 )), "")</f>
        <v/>
      </c>
      <c r="AG222" s="13" t="str">
        <f t="array" ref="AG222">IFERROR(INDEX(C220:C227, SMALL(IF(ISNUMBER(SEARCH("JV1",F220:F227)), ROW(F220:F227)-MIN(ROW(F220:F227))+1, ""), ROW() -219 )), "")</f>
        <v/>
      </c>
      <c r="AH222" s="13" t="str">
        <f t="array" ref="AH222">IFERROR(INDEX(D220:D227, SMALL(IF(ISNUMBER(SEARCH("JV1",F220:F227)), ROW(F220:F227)-MIN(ROW(F220:F227))+1, ""), ROW() -219 )), "")</f>
        <v/>
      </c>
      <c r="AI222" s="13" t="str">
        <f t="array" ref="AI222">IFERROR(INDEX(E220:E227, SMALL(IF(ISNUMBER(SEARCH("JV1",F220:F227)), ROW(F220:F227)-MIN(ROW(F220:F227))+1, ""), ROW() -219 )), "")</f>
        <v/>
      </c>
      <c r="AJ222" s="13" t="str">
        <f t="array" ref="AJ222">IFERROR(INDEX(B220:B227, SMALL(IF(ISNUMBER(SEARCH("JV2",F220:F227)), ROW(F220:F227)-MIN(ROW(F220:F227))+1, ""), ROW() -219 )), "")</f>
        <v/>
      </c>
      <c r="AK222" s="13" t="str">
        <f t="array" ref="AK222">IFERROR(INDEX(C220:C227, SMALL(IF(ISNUMBER(SEARCH("JV2",F220:F227)), ROW(F220:F227)-MIN(ROW(F220:F227))+1, ""), ROW() -219 )), "")</f>
        <v/>
      </c>
      <c r="AL222" s="13" t="str">
        <f t="array" ref="AL222">IFERROR(INDEX(D220:D227, SMALL(IF(ISNUMBER(SEARCH("JV2",F220:F227)), ROW(F220:F227)-MIN(ROW(F220:F227))+1, ""), ROW() -219 )), "")</f>
        <v/>
      </c>
      <c r="AM222" s="13" t="str">
        <f t="array" ref="AM222">IFERROR(INDEX(E220:E227, SMALL(IF(ISNUMBER(SEARCH("JV2",F220:F227)), ROW(F220:F227)-MIN(ROW(F220:F227))+1, ""), ROW() -219 )), "")</f>
        <v/>
      </c>
    </row>
    <row r="223" spans="2:39" s="13" customFormat="1" ht="15" customHeight="1">
      <c r="B223" s="21" t="s">
        <v>681</v>
      </c>
      <c r="C223" s="1"/>
      <c r="D223" s="22" t="s">
        <v>1140</v>
      </c>
      <c r="E223" s="1" t="s">
        <v>1141</v>
      </c>
      <c r="F223" s="23" t="s">
        <v>14</v>
      </c>
      <c r="G223" s="24"/>
      <c r="H223" s="25">
        <v>3103</v>
      </c>
      <c r="I223" s="24"/>
      <c r="J223" s="25" t="b">
        <v>0</v>
      </c>
      <c r="K223" s="19"/>
      <c r="L223" s="26"/>
      <c r="M223" s="27"/>
      <c r="AB223" s="13" t="str">
        <f t="array" ref="AB223">IFERROR(INDEX(B220:B227, SMALL(IF("V"=F220:F227, ROW(F220:F227)-MIN(ROW(F220:F227))+1, ""), ROW() -219 )), "")</f>
        <v>Union College</v>
      </c>
      <c r="AC223" s="13">
        <f t="array" ref="AC223">IFERROR(INDEX(C220:C227, SMALL(IF("V"=F220:F227, ROW(F220:F227)-MIN(ROW(F220:F227))+1, ""), ROW() -219 )), "")</f>
        <v>0</v>
      </c>
      <c r="AD223" s="13" t="str">
        <f t="array" ref="AD223">IFERROR(INDEX(D220:D227, SMALL(IF("V"=F220:F227, ROW(F220:F227)-MIN(ROW(F220:F227))+1, ""), ROW() -219 )), "")</f>
        <v>11-648885</v>
      </c>
      <c r="AE223" s="13" t="str">
        <f t="array" ref="AE223">IFERROR(INDEX(E220:E227, SMALL(IF("V"=F220:F227, ROW(F220:F227)-MIN(ROW(F220:F227))+1, ""), ROW() -219 )), "")</f>
        <v>Laura Head</v>
      </c>
      <c r="AF223" s="13" t="str">
        <f t="array" ref="AF223">IFERROR(INDEX(B220:B227, SMALL(IF(ISNUMBER(SEARCH("JV1",F220:F227)), ROW(F220:F227)-MIN(ROW(F220:F227))+1, ""), ROW() -219 )), "")</f>
        <v/>
      </c>
      <c r="AG223" s="13" t="str">
        <f t="array" ref="AG223">IFERROR(INDEX(C220:C227, SMALL(IF(ISNUMBER(SEARCH("JV1",F220:F227)), ROW(F220:F227)-MIN(ROW(F220:F227))+1, ""), ROW() -219 )), "")</f>
        <v/>
      </c>
      <c r="AH223" s="13" t="str">
        <f t="array" ref="AH223">IFERROR(INDEX(D220:D227, SMALL(IF(ISNUMBER(SEARCH("JV1",F220:F227)), ROW(F220:F227)-MIN(ROW(F220:F227))+1, ""), ROW() -219 )), "")</f>
        <v/>
      </c>
      <c r="AI223" s="13" t="str">
        <f t="array" ref="AI223">IFERROR(INDEX(E220:E227, SMALL(IF(ISNUMBER(SEARCH("JV1",F220:F227)), ROW(F220:F227)-MIN(ROW(F220:F227))+1, ""), ROW() -219 )), "")</f>
        <v/>
      </c>
      <c r="AJ223" s="13" t="str">
        <f t="array" ref="AJ223">IFERROR(INDEX(B220:B227, SMALL(IF(ISNUMBER(SEARCH("JV2",F220:F227)), ROW(F220:F227)-MIN(ROW(F220:F227))+1, ""), ROW() -219 )), "")</f>
        <v/>
      </c>
      <c r="AK223" s="13" t="str">
        <f t="array" ref="AK223">IFERROR(INDEX(C220:C227, SMALL(IF(ISNUMBER(SEARCH("JV2",F220:F227)), ROW(F220:F227)-MIN(ROW(F220:F227))+1, ""), ROW() -219 )), "")</f>
        <v/>
      </c>
      <c r="AL223" s="13" t="str">
        <f t="array" ref="AL223">IFERROR(INDEX(D220:D227, SMALL(IF(ISNUMBER(SEARCH("JV2",F220:F227)), ROW(F220:F227)-MIN(ROW(F220:F227))+1, ""), ROW() -219 )), "")</f>
        <v/>
      </c>
      <c r="AM223" s="13" t="str">
        <f t="array" ref="AM223">IFERROR(INDEX(E220:E227, SMALL(IF(ISNUMBER(SEARCH("JV2",F220:F227)), ROW(F220:F227)-MIN(ROW(F220:F227))+1, ""), ROW() -219 )), "")</f>
        <v/>
      </c>
    </row>
    <row r="224" spans="2:39" s="13" customFormat="1" ht="15" customHeight="1">
      <c r="B224" s="21" t="s">
        <v>681</v>
      </c>
      <c r="C224" s="1"/>
      <c r="D224" s="22" t="s">
        <v>1142</v>
      </c>
      <c r="E224" s="1" t="s">
        <v>1143</v>
      </c>
      <c r="F224" s="23" t="s">
        <v>14</v>
      </c>
      <c r="G224" s="24"/>
      <c r="H224" s="25">
        <v>3103</v>
      </c>
      <c r="I224" s="24"/>
      <c r="J224" s="25" t="b">
        <v>0</v>
      </c>
      <c r="K224" s="19"/>
      <c r="L224" s="26"/>
      <c r="M224" s="27"/>
      <c r="AB224" s="13" t="str">
        <f t="array" ref="AB224">IFERROR(INDEX(B220:B227, SMALL(IF("V"=F220:F227, ROW(F220:F227)-MIN(ROW(F220:F227))+1, ""), ROW() -219 )), "")</f>
        <v>Union College</v>
      </c>
      <c r="AC224" s="13">
        <f t="array" ref="AC224">IFERROR(INDEX(C220:C227, SMALL(IF("V"=F220:F227, ROW(F220:F227)-MIN(ROW(F220:F227))+1, ""), ROW() -219 )), "")</f>
        <v>0</v>
      </c>
      <c r="AD224" s="13" t="str">
        <f t="array" ref="AD224">IFERROR(INDEX(D220:D227, SMALL(IF("V"=F220:F227, ROW(F220:F227)-MIN(ROW(F220:F227))+1, ""), ROW() -219 )), "")</f>
        <v>17-10180</v>
      </c>
      <c r="AE224" s="13" t="str">
        <f t="array" ref="AE224">IFERROR(INDEX(E220:E227, SMALL(IF("V"=F220:F227, ROW(F220:F227)-MIN(ROW(F220:F227))+1, ""), ROW() -219 )), "")</f>
        <v>Madelynn Napier</v>
      </c>
      <c r="AF224" s="13" t="str">
        <f t="array" ref="AF224">IFERROR(INDEX(B220:B227, SMALL(IF(ISNUMBER(SEARCH("JV1",F220:F227)), ROW(F220:F227)-MIN(ROW(F220:F227))+1, ""), ROW() -219 )), "")</f>
        <v/>
      </c>
      <c r="AG224" s="13" t="str">
        <f t="array" ref="AG224">IFERROR(INDEX(C220:C227, SMALL(IF(ISNUMBER(SEARCH("JV1",F220:F227)), ROW(F220:F227)-MIN(ROW(F220:F227))+1, ""), ROW() -219 )), "")</f>
        <v/>
      </c>
      <c r="AH224" s="13" t="str">
        <f t="array" ref="AH224">IFERROR(INDEX(D220:D227, SMALL(IF(ISNUMBER(SEARCH("JV1",F220:F227)), ROW(F220:F227)-MIN(ROW(F220:F227))+1, ""), ROW() -219 )), "")</f>
        <v/>
      </c>
      <c r="AI224" s="13" t="str">
        <f t="array" ref="AI224">IFERROR(INDEX(E220:E227, SMALL(IF(ISNUMBER(SEARCH("JV1",F220:F227)), ROW(F220:F227)-MIN(ROW(F220:F227))+1, ""), ROW() -219 )), "")</f>
        <v/>
      </c>
      <c r="AJ224" s="13" t="str">
        <f t="array" ref="AJ224">IFERROR(INDEX(B220:B227, SMALL(IF(ISNUMBER(SEARCH("JV2",F220:F227)), ROW(F220:F227)-MIN(ROW(F220:F227))+1, ""), ROW() -219 )), "")</f>
        <v/>
      </c>
      <c r="AK224" s="13" t="str">
        <f t="array" ref="AK224">IFERROR(INDEX(C220:C227, SMALL(IF(ISNUMBER(SEARCH("JV2",F220:F227)), ROW(F220:F227)-MIN(ROW(F220:F227))+1, ""), ROW() -219 )), "")</f>
        <v/>
      </c>
      <c r="AL224" s="13" t="str">
        <f t="array" ref="AL224">IFERROR(INDEX(D220:D227, SMALL(IF(ISNUMBER(SEARCH("JV2",F220:F227)), ROW(F220:F227)-MIN(ROW(F220:F227))+1, ""), ROW() -219 )), "")</f>
        <v/>
      </c>
      <c r="AM224" s="13" t="str">
        <f t="array" ref="AM224">IFERROR(INDEX(E220:E227, SMALL(IF(ISNUMBER(SEARCH("JV2",F220:F227)), ROW(F220:F227)-MIN(ROW(F220:F227))+1, ""), ROW() -219 )), "")</f>
        <v/>
      </c>
    </row>
    <row r="225" spans="2:39" s="13" customFormat="1" ht="15" customHeight="1">
      <c r="B225" s="21" t="s">
        <v>681</v>
      </c>
      <c r="C225" s="1"/>
      <c r="D225" s="22" t="s">
        <v>1144</v>
      </c>
      <c r="E225" s="1" t="s">
        <v>1145</v>
      </c>
      <c r="F225" s="23" t="s">
        <v>30</v>
      </c>
      <c r="G225" s="24"/>
      <c r="H225" s="25">
        <v>3103</v>
      </c>
      <c r="I225" s="24"/>
      <c r="J225" s="25" t="b">
        <v>0</v>
      </c>
      <c r="K225" s="19"/>
      <c r="L225" s="26"/>
      <c r="M225" s="27"/>
      <c r="AB225" s="13" t="str">
        <f t="array" ref="AB225">IFERROR(INDEX(B220:B227, SMALL(IF("V"=F220:F227, ROW(F220:F227)-MIN(ROW(F220:F227))+1, ""), ROW() -219 )), "")</f>
        <v>Union College</v>
      </c>
      <c r="AC225" s="13">
        <f t="array" ref="AC225">IFERROR(INDEX(C220:C227, SMALL(IF("V"=F220:F227, ROW(F220:F227)-MIN(ROW(F220:F227))+1, ""), ROW() -219 )), "")</f>
        <v>0</v>
      </c>
      <c r="AD225" s="13" t="str">
        <f t="array" ref="AD225">IFERROR(INDEX(D220:D227, SMALL(IF("V"=F220:F227, ROW(F220:F227)-MIN(ROW(F220:F227))+1, ""), ROW() -219 )), "")</f>
        <v>11-696036</v>
      </c>
      <c r="AE225" s="13" t="str">
        <f t="array" ref="AE225">IFERROR(INDEX(E220:E227, SMALL(IF("V"=F220:F227, ROW(F220:F227)-MIN(ROW(F220:F227))+1, ""), ROW() -219 )), "")</f>
        <v>Savannah Tillett</v>
      </c>
      <c r="AF225" s="13" t="str">
        <f t="array" ref="AF225">IFERROR(INDEX(B220:B227, SMALL(IF(ISNUMBER(SEARCH("JV1",F220:F227)), ROW(F220:F227)-MIN(ROW(F220:F227))+1, ""), ROW() -219 )), "")</f>
        <v/>
      </c>
      <c r="AG225" s="13" t="str">
        <f t="array" ref="AG225">IFERROR(INDEX(C220:C227, SMALL(IF(ISNUMBER(SEARCH("JV1",F220:F227)), ROW(F220:F227)-MIN(ROW(F220:F227))+1, ""), ROW() -219 )), "")</f>
        <v/>
      </c>
      <c r="AH225" s="13" t="str">
        <f t="array" ref="AH225">IFERROR(INDEX(D220:D227, SMALL(IF(ISNUMBER(SEARCH("JV1",F220:F227)), ROW(F220:F227)-MIN(ROW(F220:F227))+1, ""), ROW() -219 )), "")</f>
        <v/>
      </c>
      <c r="AI225" s="13" t="str">
        <f t="array" ref="AI225">IFERROR(INDEX(E220:E227, SMALL(IF(ISNUMBER(SEARCH("JV1",F220:F227)), ROW(F220:F227)-MIN(ROW(F220:F227))+1, ""), ROW() -219 )), "")</f>
        <v/>
      </c>
      <c r="AJ225" s="13" t="str">
        <f t="array" ref="AJ225">IFERROR(INDEX(B220:B227, SMALL(IF(ISNUMBER(SEARCH("JV2",F220:F227)), ROW(F220:F227)-MIN(ROW(F220:F227))+1, ""), ROW() -219 )), "")</f>
        <v/>
      </c>
      <c r="AK225" s="13" t="str">
        <f t="array" ref="AK225">IFERROR(INDEX(C220:C227, SMALL(IF(ISNUMBER(SEARCH("JV2",F220:F227)), ROW(F220:F227)-MIN(ROW(F220:F227))+1, ""), ROW() -219 )), "")</f>
        <v/>
      </c>
      <c r="AL225" s="13" t="str">
        <f t="array" ref="AL225">IFERROR(INDEX(D220:D227, SMALL(IF(ISNUMBER(SEARCH("JV2",F220:F227)), ROW(F220:F227)-MIN(ROW(F220:F227))+1, ""), ROW() -219 )), "")</f>
        <v/>
      </c>
      <c r="AM225" s="13" t="str">
        <f t="array" ref="AM225">IFERROR(INDEX(E220:E227, SMALL(IF(ISNUMBER(SEARCH("JV2",F220:F227)), ROW(F220:F227)-MIN(ROW(F220:F227))+1, ""), ROW() -219 )), "")</f>
        <v/>
      </c>
    </row>
    <row r="226" spans="2:39" s="13" customFormat="1" ht="15" customHeight="1">
      <c r="B226" s="21" t="s">
        <v>681</v>
      </c>
      <c r="C226" s="1"/>
      <c r="D226" s="22" t="s">
        <v>1146</v>
      </c>
      <c r="E226" s="1" t="s">
        <v>1147</v>
      </c>
      <c r="F226" s="23" t="s">
        <v>14</v>
      </c>
      <c r="G226" s="24"/>
      <c r="H226" s="25">
        <v>3103</v>
      </c>
      <c r="I226" s="24"/>
      <c r="J226" s="25" t="b">
        <v>0</v>
      </c>
      <c r="K226" s="19"/>
      <c r="L226" s="26"/>
      <c r="M226" s="27"/>
      <c r="AB226" s="13" t="str">
        <f t="array" ref="AB226">IFERROR(INDEX(B220:B227, SMALL(IF("V"=F220:F227, ROW(F220:F227)-MIN(ROW(F220:F227))+1, ""), ROW() -219 )), "")</f>
        <v>Union College</v>
      </c>
      <c r="AC226" s="13">
        <f t="array" ref="AC226">IFERROR(INDEX(C220:C227, SMALL(IF("V"=F220:F227, ROW(F220:F227)-MIN(ROW(F220:F227))+1, ""), ROW() -219 )), "")</f>
        <v>0</v>
      </c>
      <c r="AD226" s="13" t="str">
        <f t="array" ref="AD226">IFERROR(INDEX(D220:D227, SMALL(IF("V"=F220:F227, ROW(F220:F227)-MIN(ROW(F220:F227))+1, ""), ROW() -219 )), "")</f>
        <v>16-160942</v>
      </c>
      <c r="AE226" s="13" t="str">
        <f t="array" ref="AE226">IFERROR(INDEX(E220:E227, SMALL(IF("V"=F220:F227, ROW(F220:F227)-MIN(ROW(F220:F227))+1, ""), ROW() -219 )), "")</f>
        <v>Taylor Booth</v>
      </c>
      <c r="AF226" s="13" t="str">
        <f t="array" ref="AF226">IFERROR(INDEX(B220:B227, SMALL(IF(ISNUMBER(SEARCH("JV1",F220:F227)), ROW(F220:F227)-MIN(ROW(F220:F227))+1, ""), ROW() -219 )), "")</f>
        <v/>
      </c>
      <c r="AG226" s="13" t="str">
        <f t="array" ref="AG226">IFERROR(INDEX(C220:C227, SMALL(IF(ISNUMBER(SEARCH("JV1",F220:F227)), ROW(F220:F227)-MIN(ROW(F220:F227))+1, ""), ROW() -219 )), "")</f>
        <v/>
      </c>
      <c r="AH226" s="13" t="str">
        <f t="array" ref="AH226">IFERROR(INDEX(D220:D227, SMALL(IF(ISNUMBER(SEARCH("JV1",F220:F227)), ROW(F220:F227)-MIN(ROW(F220:F227))+1, ""), ROW() -219 )), "")</f>
        <v/>
      </c>
      <c r="AI226" s="13" t="str">
        <f t="array" ref="AI226">IFERROR(INDEX(E220:E227, SMALL(IF(ISNUMBER(SEARCH("JV1",F220:F227)), ROW(F220:F227)-MIN(ROW(F220:F227))+1, ""), ROW() -219 )), "")</f>
        <v/>
      </c>
      <c r="AJ226" s="13" t="str">
        <f t="array" ref="AJ226">IFERROR(INDEX(B220:B227, SMALL(IF(ISNUMBER(SEARCH("JV2",F220:F227)), ROW(F220:F227)-MIN(ROW(F220:F227))+1, ""), ROW() -219 )), "")</f>
        <v/>
      </c>
      <c r="AK226" s="13" t="str">
        <f t="array" ref="AK226">IFERROR(INDEX(C220:C227, SMALL(IF(ISNUMBER(SEARCH("JV2",F220:F227)), ROW(F220:F227)-MIN(ROW(F220:F227))+1, ""), ROW() -219 )), "")</f>
        <v/>
      </c>
      <c r="AL226" s="13" t="str">
        <f t="array" ref="AL226">IFERROR(INDEX(D220:D227, SMALL(IF(ISNUMBER(SEARCH("JV2",F220:F227)), ROW(F220:F227)-MIN(ROW(F220:F227))+1, ""), ROW() -219 )), "")</f>
        <v/>
      </c>
      <c r="AM226" s="13" t="str">
        <f t="array" ref="AM226">IFERROR(INDEX(E220:E227, SMALL(IF(ISNUMBER(SEARCH("JV2",F220:F227)), ROW(F220:F227)-MIN(ROW(F220:F227))+1, ""), ROW() -219 )), "")</f>
        <v/>
      </c>
    </row>
    <row r="227" spans="2:39" s="13" customFormat="1" ht="15" customHeight="1">
      <c r="B227" s="21" t="s">
        <v>681</v>
      </c>
      <c r="C227" s="1"/>
      <c r="D227" s="22" t="s">
        <v>1148</v>
      </c>
      <c r="E227" s="1" t="s">
        <v>1149</v>
      </c>
      <c r="F227" s="23" t="s">
        <v>14</v>
      </c>
      <c r="G227" s="24"/>
      <c r="H227" s="25">
        <v>3103</v>
      </c>
      <c r="I227" s="24"/>
      <c r="J227" s="25" t="b">
        <v>0</v>
      </c>
      <c r="K227" s="19"/>
      <c r="L227" s="26"/>
      <c r="M227" s="27"/>
      <c r="AB227" s="13" t="str">
        <f t="array" ref="AB227">IFERROR(INDEX(B220:B227, SMALL(IF("V"=F220:F227, ROW(F220:F227)-MIN(ROW(F220:F227))+1, ""), ROW() -219 )), "")</f>
        <v/>
      </c>
      <c r="AC227" s="13" t="str">
        <f t="array" ref="AC227">IFERROR(INDEX(C220:C227, SMALL(IF("V"=F220:F227, ROW(F220:F227)-MIN(ROW(F220:F227))+1, ""), ROW() -219 )), "")</f>
        <v/>
      </c>
      <c r="AD227" s="13" t="str">
        <f t="array" ref="AD227">IFERROR(INDEX(D220:D227, SMALL(IF("V"=F220:F227, ROW(F220:F227)-MIN(ROW(F220:F227))+1, ""), ROW() -219 )), "")</f>
        <v/>
      </c>
      <c r="AE227" s="13" t="str">
        <f t="array" ref="AE227">IFERROR(INDEX(E220:E227, SMALL(IF("V"=F220:F227, ROW(F220:F227)-MIN(ROW(F220:F227))+1, ""), ROW() -219 )), "")</f>
        <v/>
      </c>
      <c r="AF227" s="13" t="str">
        <f t="array" ref="AF227">IFERROR(INDEX(B220:B227, SMALL(IF(ISNUMBER(SEARCH("JV1",F220:F227)), ROW(F220:F227)-MIN(ROW(F220:F227))+1, ""), ROW() -219 )), "")</f>
        <v/>
      </c>
      <c r="AG227" s="13" t="str">
        <f t="array" ref="AG227">IFERROR(INDEX(C220:C227, SMALL(IF(ISNUMBER(SEARCH("JV1",F220:F227)), ROW(F220:F227)-MIN(ROW(F220:F227))+1, ""), ROW() -219 )), "")</f>
        <v/>
      </c>
      <c r="AH227" s="13" t="str">
        <f t="array" ref="AH227">IFERROR(INDEX(D220:D227, SMALL(IF(ISNUMBER(SEARCH("JV1",F220:F227)), ROW(F220:F227)-MIN(ROW(F220:F227))+1, ""), ROW() -219 )), "")</f>
        <v/>
      </c>
      <c r="AI227" s="13" t="str">
        <f t="array" ref="AI227">IFERROR(INDEX(E220:E227, SMALL(IF(ISNUMBER(SEARCH("JV1",F220:F227)), ROW(F220:F227)-MIN(ROW(F220:F227))+1, ""), ROW() -219 )), "")</f>
        <v/>
      </c>
      <c r="AJ227" s="13" t="str">
        <f t="array" ref="AJ227">IFERROR(INDEX(B220:B227, SMALL(IF(ISNUMBER(SEARCH("JV2",F220:F227)), ROW(F220:F227)-MIN(ROW(F220:F227))+1, ""), ROW() -219 )), "")</f>
        <v/>
      </c>
      <c r="AK227" s="13" t="str">
        <f t="array" ref="AK227">IFERROR(INDEX(C220:C227, SMALL(IF(ISNUMBER(SEARCH("JV2",F220:F227)), ROW(F220:F227)-MIN(ROW(F220:F227))+1, ""), ROW() -219 )), "")</f>
        <v/>
      </c>
      <c r="AL227" s="13" t="str">
        <f t="array" ref="AL227">IFERROR(INDEX(D220:D227, SMALL(IF(ISNUMBER(SEARCH("JV2",F220:F227)), ROW(F220:F227)-MIN(ROW(F220:F227))+1, ""), ROW() -219 )), "")</f>
        <v/>
      </c>
      <c r="AM227" s="13" t="str">
        <f t="array" ref="AM227">IFERROR(INDEX(E220:E227, SMALL(IF(ISNUMBER(SEARCH("JV2",F220:F227)), ROW(F220:F227)-MIN(ROW(F220:F227))+1, ""), ROW() -219 )), "")</f>
        <v/>
      </c>
    </row>
    <row r="228" spans="2:39" s="13" customFormat="1" ht="15" customHeight="1">
      <c r="B228" s="21" t="s">
        <v>698</v>
      </c>
      <c r="C228" s="1"/>
      <c r="D228" s="22" t="s">
        <v>1150</v>
      </c>
      <c r="E228" s="1" t="s">
        <v>1151</v>
      </c>
      <c r="F228" s="23" t="s">
        <v>30</v>
      </c>
      <c r="G228" s="24"/>
      <c r="H228" s="25">
        <v>4330</v>
      </c>
      <c r="I228" s="24"/>
      <c r="J228" s="25" t="b">
        <v>0</v>
      </c>
      <c r="K228" s="19"/>
      <c r="L228" s="26"/>
      <c r="M228" s="27"/>
      <c r="AB228" s="13" t="str">
        <f t="array" ref="AB228">IFERROR(INDEX(B228:B242, SMALL(IF("V"=F228:F242, ROW(F228:F242)-MIN(ROW(F228:F242))+1, ""), ROW() -227 )), "")</f>
        <v>University of the Cumberlands</v>
      </c>
      <c r="AC228" s="13">
        <f t="array" ref="AC228">IFERROR(INDEX(C228:C242, SMALL(IF("V"=F228:F242, ROW(F228:F242)-MIN(ROW(F228:F242))+1, ""), ROW() -227 )), "")</f>
        <v>0</v>
      </c>
      <c r="AD228" s="13" t="str">
        <f t="array" ref="AD228">IFERROR(INDEX(D228:D242, SMALL(IF("V"=F228:F242, ROW(F228:F242)-MIN(ROW(F228:F242))+1, ""), ROW() -227 )), "")</f>
        <v>8746-34664</v>
      </c>
      <c r="AE228" s="13" t="str">
        <f t="array" ref="AE228">IFERROR(INDEX(E228:E242, SMALL(IF("V"=F228:F242, ROW(F228:F242)-MIN(ROW(F228:F242))+1, ""), ROW() -227 )), "")</f>
        <v>Allysen Coryell</v>
      </c>
      <c r="AF228" s="13" t="str">
        <f t="array" ref="AF228">IFERROR(INDEX(B228:B242, SMALL(IF(ISNUMBER(SEARCH("JV1",F228:F242)), ROW(F228:F242)-MIN(ROW(F228:F242))+1, ""), ROW() -227 )), "")</f>
        <v>University of the Cumberlands</v>
      </c>
      <c r="AG228" s="13">
        <f t="array" ref="AG228">IFERROR(INDEX(C228:C242, SMALL(IF(ISNUMBER(SEARCH("JV1",F228:F242)), ROW(F228:F242)-MIN(ROW(F228:F242))+1, ""), ROW() -227 )), "")</f>
        <v>0</v>
      </c>
      <c r="AH228" s="13" t="str">
        <f t="array" ref="AH228">IFERROR(INDEX(D228:D242, SMALL(IF(ISNUMBER(SEARCH("JV1",F228:F242)), ROW(F228:F242)-MIN(ROW(F228:F242))+1, ""), ROW() -227 )), "")</f>
        <v>18-93604</v>
      </c>
      <c r="AI228" s="13" t="str">
        <f t="array" ref="AI228">IFERROR(INDEX(E228:E242, SMALL(IF(ISNUMBER(SEARCH("JV1",F228:F242)), ROW(F228:F242)-MIN(ROW(F228:F242))+1, ""), ROW() -227 )), "")</f>
        <v>Brooke Stewart</v>
      </c>
      <c r="AJ228" s="13" t="str">
        <f t="array" ref="AJ228">IFERROR(INDEX(B228:B242, SMALL(IF(ISNUMBER(SEARCH("JV2",F228:F242)), ROW(F228:F242)-MIN(ROW(F228:F242))+1, ""), ROW() -227 )), "")</f>
        <v/>
      </c>
      <c r="AK228" s="13" t="str">
        <f t="array" ref="AK228">IFERROR(INDEX(C228:C242, SMALL(IF(ISNUMBER(SEARCH("JV2",F228:F242)), ROW(F228:F242)-MIN(ROW(F228:F242))+1, ""), ROW() -227 )), "")</f>
        <v/>
      </c>
      <c r="AL228" s="13" t="str">
        <f t="array" ref="AL228">IFERROR(INDEX(D228:D242, SMALL(IF(ISNUMBER(SEARCH("JV2",F228:F242)), ROW(F228:F242)-MIN(ROW(F228:F242))+1, ""), ROW() -227 )), "")</f>
        <v/>
      </c>
      <c r="AM228" s="13" t="str">
        <f t="array" ref="AM228">IFERROR(INDEX(E228:E242, SMALL(IF(ISNUMBER(SEARCH("JV2",F228:F242)), ROW(F228:F242)-MIN(ROW(F228:F242))+1, ""), ROW() -227 )), "")</f>
        <v/>
      </c>
    </row>
    <row r="229" spans="2:39" s="13" customFormat="1" ht="15" customHeight="1">
      <c r="B229" s="21" t="s">
        <v>698</v>
      </c>
      <c r="C229" s="1"/>
      <c r="D229" s="22" t="s">
        <v>1152</v>
      </c>
      <c r="E229" s="1" t="s">
        <v>1153</v>
      </c>
      <c r="F229" s="23" t="s">
        <v>14</v>
      </c>
      <c r="G229" s="24"/>
      <c r="H229" s="25">
        <v>4330</v>
      </c>
      <c r="I229" s="24"/>
      <c r="J229" s="25" t="b">
        <v>0</v>
      </c>
      <c r="K229" s="19"/>
      <c r="L229" s="26"/>
      <c r="M229" s="27"/>
      <c r="AB229" s="13" t="str">
        <f t="array" ref="AB229">IFERROR(INDEX(B228:B242, SMALL(IF("V"=F228:F242, ROW(F228:F242)-MIN(ROW(F228:F242))+1, ""), ROW() -227 )), "")</f>
        <v>University of the Cumberlands</v>
      </c>
      <c r="AC229" s="13">
        <f t="array" ref="AC229">IFERROR(INDEX(C228:C242, SMALL(IF("V"=F228:F242, ROW(F228:F242)-MIN(ROW(F228:F242))+1, ""), ROW() -227 )), "")</f>
        <v>0</v>
      </c>
      <c r="AD229" s="13" t="str">
        <f t="array" ref="AD229">IFERROR(INDEX(D228:D242, SMALL(IF("V"=F228:F242, ROW(F228:F242)-MIN(ROW(F228:F242))+1, ""), ROW() -227 )), "")</f>
        <v>17-43815</v>
      </c>
      <c r="AE229" s="13" t="str">
        <f t="array" ref="AE229">IFERROR(INDEX(E228:E242, SMALL(IF("V"=F228:F242, ROW(F228:F242)-MIN(ROW(F228:F242))+1, ""), ROW() -227 )), "")</f>
        <v>Erika Taylor</v>
      </c>
      <c r="AF229" s="13" t="str">
        <f t="array" ref="AF229">IFERROR(INDEX(B228:B242, SMALL(IF(ISNUMBER(SEARCH("JV1",F228:F242)), ROW(F228:F242)-MIN(ROW(F228:F242))+1, ""), ROW() -227 )), "")</f>
        <v>University of the Cumberlands</v>
      </c>
      <c r="AG229" s="13">
        <f t="array" ref="AG229">IFERROR(INDEX(C228:C242, SMALL(IF(ISNUMBER(SEARCH("JV1",F228:F242)), ROW(F228:F242)-MIN(ROW(F228:F242))+1, ""), ROW() -227 )), "")</f>
        <v>0</v>
      </c>
      <c r="AH229" s="13" t="str">
        <f t="array" ref="AH229">IFERROR(INDEX(D228:D242, SMALL(IF(ISNUMBER(SEARCH("JV1",F228:F242)), ROW(F228:F242)-MIN(ROW(F228:F242))+1, ""), ROW() -227 )), "")</f>
        <v>16-44193</v>
      </c>
      <c r="AI229" s="13" t="str">
        <f t="array" ref="AI229">IFERROR(INDEX(E228:E242, SMALL(IF(ISNUMBER(SEARCH("JV1",F228:F242)), ROW(F228:F242)-MIN(ROW(F228:F242))+1, ""), ROW() -227 )), "")</f>
        <v>Emma Layman</v>
      </c>
      <c r="AJ229" s="13" t="str">
        <f t="array" ref="AJ229">IFERROR(INDEX(B228:B242, SMALL(IF(ISNUMBER(SEARCH("JV2",F228:F242)), ROW(F228:F242)-MIN(ROW(F228:F242))+1, ""), ROW() -227 )), "")</f>
        <v/>
      </c>
      <c r="AK229" s="13" t="str">
        <f t="array" ref="AK229">IFERROR(INDEX(C228:C242, SMALL(IF(ISNUMBER(SEARCH("JV2",F228:F242)), ROW(F228:F242)-MIN(ROW(F228:F242))+1, ""), ROW() -227 )), "")</f>
        <v/>
      </c>
      <c r="AL229" s="13" t="str">
        <f t="array" ref="AL229">IFERROR(INDEX(D228:D242, SMALL(IF(ISNUMBER(SEARCH("JV2",F228:F242)), ROW(F228:F242)-MIN(ROW(F228:F242))+1, ""), ROW() -227 )), "")</f>
        <v/>
      </c>
      <c r="AM229" s="13" t="str">
        <f t="array" ref="AM229">IFERROR(INDEX(E228:E242, SMALL(IF(ISNUMBER(SEARCH("JV2",F228:F242)), ROW(F228:F242)-MIN(ROW(F228:F242))+1, ""), ROW() -227 )), "")</f>
        <v/>
      </c>
    </row>
    <row r="230" spans="2:39" s="13" customFormat="1" ht="15" customHeight="1">
      <c r="B230" s="21" t="s">
        <v>698</v>
      </c>
      <c r="C230" s="1"/>
      <c r="D230" s="22" t="s">
        <v>1154</v>
      </c>
      <c r="E230" s="1" t="s">
        <v>1155</v>
      </c>
      <c r="F230" s="23" t="s">
        <v>30</v>
      </c>
      <c r="G230" s="24"/>
      <c r="H230" s="25">
        <v>4330</v>
      </c>
      <c r="I230" s="24"/>
      <c r="J230" s="25" t="b">
        <v>0</v>
      </c>
      <c r="K230" s="19"/>
      <c r="L230" s="26"/>
      <c r="M230" s="27"/>
      <c r="AB230" s="13" t="str">
        <f t="array" ref="AB230">IFERROR(INDEX(B228:B242, SMALL(IF("V"=F228:F242, ROW(F228:F242)-MIN(ROW(F228:F242))+1, ""), ROW() -227 )), "")</f>
        <v>University of the Cumberlands</v>
      </c>
      <c r="AC230" s="13">
        <f t="array" ref="AC230">IFERROR(INDEX(C228:C242, SMALL(IF("V"=F228:F242, ROW(F228:F242)-MIN(ROW(F228:F242))+1, ""), ROW() -227 )), "")</f>
        <v>0</v>
      </c>
      <c r="AD230" s="13" t="str">
        <f t="array" ref="AD230">IFERROR(INDEX(D228:D242, SMALL(IF("V"=F228:F242, ROW(F228:F242)-MIN(ROW(F228:F242))+1, ""), ROW() -227 )), "")</f>
        <v>11-765785</v>
      </c>
      <c r="AE230" s="13" t="str">
        <f t="array" ref="AE230">IFERROR(INDEX(E228:E242, SMALL(IF("V"=F228:F242, ROW(F228:F242)-MIN(ROW(F228:F242))+1, ""), ROW() -227 )), "")</f>
        <v>Haleigh Lawwell</v>
      </c>
      <c r="AF230" s="13" t="str">
        <f t="array" ref="AF230">IFERROR(INDEX(B228:B242, SMALL(IF(ISNUMBER(SEARCH("JV1",F228:F242)), ROW(F228:F242)-MIN(ROW(F228:F242))+1, ""), ROW() -227 )), "")</f>
        <v>University of the Cumberlands</v>
      </c>
      <c r="AG230" s="13">
        <f t="array" ref="AG230">IFERROR(INDEX(C228:C242, SMALL(IF(ISNUMBER(SEARCH("JV1",F228:F242)), ROW(F228:F242)-MIN(ROW(F228:F242))+1, ""), ROW() -227 )), "")</f>
        <v>0</v>
      </c>
      <c r="AH230" s="13" t="str">
        <f t="array" ref="AH230">IFERROR(INDEX(D228:D242, SMALL(IF(ISNUMBER(SEARCH("JV1",F228:F242)), ROW(F228:F242)-MIN(ROW(F228:F242))+1, ""), ROW() -227 )), "")</f>
        <v>15-131516</v>
      </c>
      <c r="AI230" s="13" t="str">
        <f t="array" ref="AI230">IFERROR(INDEX(E228:E242, SMALL(IF(ISNUMBER(SEARCH("JV1",F228:F242)), ROW(F228:F242)-MIN(ROW(F228:F242))+1, ""), ROW() -227 )), "")</f>
        <v>Kaitlyn Egan</v>
      </c>
      <c r="AJ230" s="13" t="str">
        <f t="array" ref="AJ230">IFERROR(INDEX(B228:B242, SMALL(IF(ISNUMBER(SEARCH("JV2",F228:F242)), ROW(F228:F242)-MIN(ROW(F228:F242))+1, ""), ROW() -227 )), "")</f>
        <v/>
      </c>
      <c r="AK230" s="13" t="str">
        <f t="array" ref="AK230">IFERROR(INDEX(C228:C242, SMALL(IF(ISNUMBER(SEARCH("JV2",F228:F242)), ROW(F228:F242)-MIN(ROW(F228:F242))+1, ""), ROW() -227 )), "")</f>
        <v/>
      </c>
      <c r="AL230" s="13" t="str">
        <f t="array" ref="AL230">IFERROR(INDEX(D228:D242, SMALL(IF(ISNUMBER(SEARCH("JV2",F228:F242)), ROW(F228:F242)-MIN(ROW(F228:F242))+1, ""), ROW() -227 )), "")</f>
        <v/>
      </c>
      <c r="AM230" s="13" t="str">
        <f t="array" ref="AM230">IFERROR(INDEX(E228:E242, SMALL(IF(ISNUMBER(SEARCH("JV2",F228:F242)), ROW(F228:F242)-MIN(ROW(F228:F242))+1, ""), ROW() -227 )), "")</f>
        <v/>
      </c>
    </row>
    <row r="231" spans="2:39" s="13" customFormat="1" ht="15" customHeight="1">
      <c r="B231" s="21" t="s">
        <v>698</v>
      </c>
      <c r="C231" s="1"/>
      <c r="D231" s="22" t="s">
        <v>1156</v>
      </c>
      <c r="E231" s="1" t="s">
        <v>1157</v>
      </c>
      <c r="F231" s="23" t="s">
        <v>17</v>
      </c>
      <c r="G231" s="24"/>
      <c r="H231" s="25">
        <v>4330</v>
      </c>
      <c r="I231" s="24"/>
      <c r="J231" s="25" t="b">
        <v>0</v>
      </c>
      <c r="K231" s="19"/>
      <c r="L231" s="26"/>
      <c r="M231" s="27"/>
      <c r="AB231" s="13" t="str">
        <f t="array" ref="AB231">IFERROR(INDEX(B228:B242, SMALL(IF("V"=F228:F242, ROW(F228:F242)-MIN(ROW(F228:F242))+1, ""), ROW() -227 )), "")</f>
        <v>University of the Cumberlands</v>
      </c>
      <c r="AC231" s="13">
        <f t="array" ref="AC231">IFERROR(INDEX(C228:C242, SMALL(IF("V"=F228:F242, ROW(F228:F242)-MIN(ROW(F228:F242))+1, ""), ROW() -227 )), "")</f>
        <v>0</v>
      </c>
      <c r="AD231" s="13" t="str">
        <f t="array" ref="AD231">IFERROR(INDEX(D228:D242, SMALL(IF("V"=F228:F242, ROW(F228:F242)-MIN(ROW(F228:F242))+1, ""), ROW() -227 )), "")</f>
        <v>11-419948</v>
      </c>
      <c r="AE231" s="13" t="str">
        <f t="array" ref="AE231">IFERROR(INDEX(E228:E242, SMALL(IF("V"=F228:F242, ROW(F228:F242)-MIN(ROW(F228:F242))+1, ""), ROW() -227 )), "")</f>
        <v>Kerrigan Welch</v>
      </c>
      <c r="AF231" s="13" t="str">
        <f t="array" ref="AF231">IFERROR(INDEX(B228:B242, SMALL(IF(ISNUMBER(SEARCH("JV1",F228:F242)), ROW(F228:F242)-MIN(ROW(F228:F242))+1, ""), ROW() -227 )), "")</f>
        <v>University of the Cumberlands</v>
      </c>
      <c r="AG231" s="13">
        <f t="array" ref="AG231">IFERROR(INDEX(C228:C242, SMALL(IF(ISNUMBER(SEARCH("JV1",F228:F242)), ROW(F228:F242)-MIN(ROW(F228:F242))+1, ""), ROW() -227 )), "")</f>
        <v>0</v>
      </c>
      <c r="AH231" s="13" t="str">
        <f t="array" ref="AH231">IFERROR(INDEX(D228:D242, SMALL(IF(ISNUMBER(SEARCH("JV1",F228:F242)), ROW(F228:F242)-MIN(ROW(F228:F242))+1, ""), ROW() -227 )), "")</f>
        <v>11-393852</v>
      </c>
      <c r="AI231" s="13" t="str">
        <f t="array" ref="AI231">IFERROR(INDEX(E228:E242, SMALL(IF(ISNUMBER(SEARCH("JV1",F228:F242)), ROW(F228:F242)-MIN(ROW(F228:F242))+1, ""), ROW() -227 )), "")</f>
        <v>Kaylie Sipes</v>
      </c>
      <c r="AJ231" s="13" t="str">
        <f t="array" ref="AJ231">IFERROR(INDEX(B228:B242, SMALL(IF(ISNUMBER(SEARCH("JV2",F228:F242)), ROW(F228:F242)-MIN(ROW(F228:F242))+1, ""), ROW() -227 )), "")</f>
        <v/>
      </c>
      <c r="AK231" s="13" t="str">
        <f t="array" ref="AK231">IFERROR(INDEX(C228:C242, SMALL(IF(ISNUMBER(SEARCH("JV2",F228:F242)), ROW(F228:F242)-MIN(ROW(F228:F242))+1, ""), ROW() -227 )), "")</f>
        <v/>
      </c>
      <c r="AL231" s="13" t="str">
        <f t="array" ref="AL231">IFERROR(INDEX(D228:D242, SMALL(IF(ISNUMBER(SEARCH("JV2",F228:F242)), ROW(F228:F242)-MIN(ROW(F228:F242))+1, ""), ROW() -227 )), "")</f>
        <v/>
      </c>
      <c r="AM231" s="13" t="str">
        <f t="array" ref="AM231">IFERROR(INDEX(E228:E242, SMALL(IF(ISNUMBER(SEARCH("JV2",F228:F242)), ROW(F228:F242)-MIN(ROW(F228:F242))+1, ""), ROW() -227 )), "")</f>
        <v/>
      </c>
    </row>
    <row r="232" spans="2:39" s="13" customFormat="1" ht="15" customHeight="1">
      <c r="B232" s="21" t="s">
        <v>698</v>
      </c>
      <c r="C232" s="1"/>
      <c r="D232" s="22" t="s">
        <v>1158</v>
      </c>
      <c r="E232" s="1" t="s">
        <v>1159</v>
      </c>
      <c r="F232" s="23" t="s">
        <v>17</v>
      </c>
      <c r="G232" s="24"/>
      <c r="H232" s="25">
        <v>4330</v>
      </c>
      <c r="I232" s="24"/>
      <c r="J232" s="25" t="b">
        <v>0</v>
      </c>
      <c r="K232" s="19"/>
      <c r="L232" s="26"/>
      <c r="M232" s="27"/>
      <c r="AB232" s="13" t="str">
        <f t="array" ref="AB232">IFERROR(INDEX(B228:B242, SMALL(IF("V"=F228:F242, ROW(F228:F242)-MIN(ROW(F228:F242))+1, ""), ROW() -227 )), "")</f>
        <v>University of the Cumberlands</v>
      </c>
      <c r="AC232" s="13">
        <f t="array" ref="AC232">IFERROR(INDEX(C228:C242, SMALL(IF("V"=F228:F242, ROW(F228:F242)-MIN(ROW(F228:F242))+1, ""), ROW() -227 )), "")</f>
        <v>0</v>
      </c>
      <c r="AD232" s="13" t="str">
        <f t="array" ref="AD232">IFERROR(INDEX(D228:D242, SMALL(IF("V"=F228:F242, ROW(F228:F242)-MIN(ROW(F228:F242))+1, ""), ROW() -227 )), "")</f>
        <v>11-406229</v>
      </c>
      <c r="AE232" s="13" t="str">
        <f t="array" ref="AE232">IFERROR(INDEX(E228:E242, SMALL(IF("V"=F228:F242, ROW(F228:F242)-MIN(ROW(F228:F242))+1, ""), ROW() -227 )), "")</f>
        <v>Kiara Abanto</v>
      </c>
      <c r="AF232" s="13" t="str">
        <f t="array" ref="AF232">IFERROR(INDEX(B228:B242, SMALL(IF(ISNUMBER(SEARCH("JV1",F228:F242)), ROW(F228:F242)-MIN(ROW(F228:F242))+1, ""), ROW() -227 )), "")</f>
        <v>University of the Cumberlands</v>
      </c>
      <c r="AG232" s="13">
        <f t="array" ref="AG232">IFERROR(INDEX(C228:C242, SMALL(IF(ISNUMBER(SEARCH("JV1",F228:F242)), ROW(F228:F242)-MIN(ROW(F228:F242))+1, ""), ROW() -227 )), "")</f>
        <v>0</v>
      </c>
      <c r="AH232" s="13" t="str">
        <f t="array" ref="AH232">IFERROR(INDEX(D228:D242, SMALL(IF(ISNUMBER(SEARCH("JV1",F228:F242)), ROW(F228:F242)-MIN(ROW(F228:F242))+1, ""), ROW() -227 )), "")</f>
        <v>15-191175</v>
      </c>
      <c r="AI232" s="13" t="str">
        <f t="array" ref="AI232">IFERROR(INDEX(E228:E242, SMALL(IF(ISNUMBER(SEARCH("JV1",F228:F242)), ROW(F228:F242)-MIN(ROW(F228:F242))+1, ""), ROW() -227 )), "")</f>
        <v>Mckenna Ellen</v>
      </c>
      <c r="AJ232" s="13" t="str">
        <f t="array" ref="AJ232">IFERROR(INDEX(B228:B242, SMALL(IF(ISNUMBER(SEARCH("JV2",F228:F242)), ROW(F228:F242)-MIN(ROW(F228:F242))+1, ""), ROW() -227 )), "")</f>
        <v/>
      </c>
      <c r="AK232" s="13" t="str">
        <f t="array" ref="AK232">IFERROR(INDEX(C228:C242, SMALL(IF(ISNUMBER(SEARCH("JV2",F228:F242)), ROW(F228:F242)-MIN(ROW(F228:F242))+1, ""), ROW() -227 )), "")</f>
        <v/>
      </c>
      <c r="AL232" s="13" t="str">
        <f t="array" ref="AL232">IFERROR(INDEX(D228:D242, SMALL(IF(ISNUMBER(SEARCH("JV2",F228:F242)), ROW(F228:F242)-MIN(ROW(F228:F242))+1, ""), ROW() -227 )), "")</f>
        <v/>
      </c>
      <c r="AM232" s="13" t="str">
        <f t="array" ref="AM232">IFERROR(INDEX(E228:E242, SMALL(IF(ISNUMBER(SEARCH("JV2",F228:F242)), ROW(F228:F242)-MIN(ROW(F228:F242))+1, ""), ROW() -227 )), "")</f>
        <v/>
      </c>
    </row>
    <row r="233" spans="2:39" s="13" customFormat="1" ht="15" customHeight="1">
      <c r="B233" s="21" t="s">
        <v>698</v>
      </c>
      <c r="C233" s="1"/>
      <c r="D233" s="22" t="s">
        <v>1160</v>
      </c>
      <c r="E233" s="1" t="s">
        <v>1161</v>
      </c>
      <c r="F233" s="23" t="s">
        <v>14</v>
      </c>
      <c r="G233" s="24"/>
      <c r="H233" s="25">
        <v>4330</v>
      </c>
      <c r="I233" s="24"/>
      <c r="J233" s="25" t="b">
        <v>0</v>
      </c>
      <c r="K233" s="19"/>
      <c r="L233" s="26"/>
      <c r="M233" s="27"/>
      <c r="AB233" s="13" t="str">
        <f t="array" ref="AB233">IFERROR(INDEX(B228:B242, SMALL(IF("V"=F228:F242, ROW(F228:F242)-MIN(ROW(F228:F242))+1, ""), ROW() -227 )), "")</f>
        <v>University of the Cumberlands</v>
      </c>
      <c r="AC233" s="13">
        <f t="array" ref="AC233">IFERROR(INDEX(C228:C242, SMALL(IF("V"=F228:F242, ROW(F228:F242)-MIN(ROW(F228:F242))+1, ""), ROW() -227 )), "")</f>
        <v>0</v>
      </c>
      <c r="AD233" s="13" t="str">
        <f t="array" ref="AD233">IFERROR(INDEX(D228:D242, SMALL(IF("V"=F228:F242, ROW(F228:F242)-MIN(ROW(F228:F242))+1, ""), ROW() -227 )), "")</f>
        <v>11-404466</v>
      </c>
      <c r="AE233" s="13" t="str">
        <f t="array" ref="AE233">IFERROR(INDEX(E228:E242, SMALL(IF("V"=F228:F242, ROW(F228:F242)-MIN(ROW(F228:F242))+1, ""), ROW() -227 )), "")</f>
        <v>Mickayla Shannon</v>
      </c>
      <c r="AF233" s="13" t="str">
        <f t="array" ref="AF233">IFERROR(INDEX(B228:B242, SMALL(IF(ISNUMBER(SEARCH("JV1",F228:F242)), ROW(F228:F242)-MIN(ROW(F228:F242))+1, ""), ROW() -227 )), "")</f>
        <v>University of the Cumberlands</v>
      </c>
      <c r="AG233" s="13">
        <f t="array" ref="AG233">IFERROR(INDEX(C228:C242, SMALL(IF(ISNUMBER(SEARCH("JV1",F228:F242)), ROW(F228:F242)-MIN(ROW(F228:F242))+1, ""), ROW() -227 )), "")</f>
        <v>0</v>
      </c>
      <c r="AH233" s="13" t="str">
        <f t="array" ref="AH233">IFERROR(INDEX(D228:D242, SMALL(IF(ISNUMBER(SEARCH("JV1",F228:F242)), ROW(F228:F242)-MIN(ROW(F228:F242))+1, ""), ROW() -227 )), "")</f>
        <v>19-85803</v>
      </c>
      <c r="AI233" s="13" t="str">
        <f t="array" ref="AI233">IFERROR(INDEX(E228:E242, SMALL(IF(ISNUMBER(SEARCH("JV1",F228:F242)), ROW(F228:F242)-MIN(ROW(F228:F242))+1, ""), ROW() -227 )), "")</f>
        <v>Ryleigh Withers</v>
      </c>
      <c r="AJ233" s="13" t="str">
        <f t="array" ref="AJ233">IFERROR(INDEX(B228:B242, SMALL(IF(ISNUMBER(SEARCH("JV2",F228:F242)), ROW(F228:F242)-MIN(ROW(F228:F242))+1, ""), ROW() -227 )), "")</f>
        <v/>
      </c>
      <c r="AK233" s="13" t="str">
        <f t="array" ref="AK233">IFERROR(INDEX(C228:C242, SMALL(IF(ISNUMBER(SEARCH("JV2",F228:F242)), ROW(F228:F242)-MIN(ROW(F228:F242))+1, ""), ROW() -227 )), "")</f>
        <v/>
      </c>
      <c r="AL233" s="13" t="str">
        <f t="array" ref="AL233">IFERROR(INDEX(D228:D242, SMALL(IF(ISNUMBER(SEARCH("JV2",F228:F242)), ROW(F228:F242)-MIN(ROW(F228:F242))+1, ""), ROW() -227 )), "")</f>
        <v/>
      </c>
      <c r="AM233" s="13" t="str">
        <f t="array" ref="AM233">IFERROR(INDEX(E228:E242, SMALL(IF(ISNUMBER(SEARCH("JV2",F228:F242)), ROW(F228:F242)-MIN(ROW(F228:F242))+1, ""), ROW() -227 )), "")</f>
        <v/>
      </c>
    </row>
    <row r="234" spans="2:39" s="13" customFormat="1" ht="15" customHeight="1">
      <c r="B234" s="21" t="s">
        <v>698</v>
      </c>
      <c r="C234" s="1"/>
      <c r="D234" s="22" t="s">
        <v>1162</v>
      </c>
      <c r="E234" s="1" t="s">
        <v>1163</v>
      </c>
      <c r="F234" s="23" t="s">
        <v>14</v>
      </c>
      <c r="G234" s="24"/>
      <c r="H234" s="25">
        <v>4330</v>
      </c>
      <c r="I234" s="24"/>
      <c r="J234" s="25" t="b">
        <v>0</v>
      </c>
      <c r="K234" s="19"/>
      <c r="L234" s="26"/>
      <c r="M234" s="27"/>
      <c r="AB234" s="13" t="str">
        <f t="array" ref="AB234">IFERROR(INDEX(B228:B242, SMALL(IF("V"=F228:F242, ROW(F228:F242)-MIN(ROW(F228:F242))+1, ""), ROW() -227 )), "")</f>
        <v/>
      </c>
      <c r="AC234" s="13" t="str">
        <f t="array" ref="AC234">IFERROR(INDEX(C228:C242, SMALL(IF("V"=F228:F242, ROW(F228:F242)-MIN(ROW(F228:F242))+1, ""), ROW() -227 )), "")</f>
        <v/>
      </c>
      <c r="AD234" s="13" t="str">
        <f t="array" ref="AD234">IFERROR(INDEX(D228:D242, SMALL(IF("V"=F228:F242, ROW(F228:F242)-MIN(ROW(F228:F242))+1, ""), ROW() -227 )), "")</f>
        <v/>
      </c>
      <c r="AE234" s="13" t="str">
        <f t="array" ref="AE234">IFERROR(INDEX(E228:E242, SMALL(IF("V"=F228:F242, ROW(F228:F242)-MIN(ROW(F228:F242))+1, ""), ROW() -227 )), "")</f>
        <v/>
      </c>
      <c r="AF234" s="13" t="str">
        <f t="array" ref="AF234">IFERROR(INDEX(B228:B242, SMALL(IF(ISNUMBER(SEARCH("JV1",F228:F242)), ROW(F228:F242)-MIN(ROW(F228:F242))+1, ""), ROW() -227 )), "")</f>
        <v/>
      </c>
      <c r="AG234" s="13" t="str">
        <f t="array" ref="AG234">IFERROR(INDEX(C228:C242, SMALL(IF(ISNUMBER(SEARCH("JV1",F228:F242)), ROW(F228:F242)-MIN(ROW(F228:F242))+1, ""), ROW() -227 )), "")</f>
        <v/>
      </c>
      <c r="AH234" s="13" t="str">
        <f t="array" ref="AH234">IFERROR(INDEX(D228:D242, SMALL(IF(ISNUMBER(SEARCH("JV1",F228:F242)), ROW(F228:F242)-MIN(ROW(F228:F242))+1, ""), ROW() -227 )), "")</f>
        <v/>
      </c>
      <c r="AI234" s="13" t="str">
        <f t="array" ref="AI234">IFERROR(INDEX(E228:E242, SMALL(IF(ISNUMBER(SEARCH("JV1",F228:F242)), ROW(F228:F242)-MIN(ROW(F228:F242))+1, ""), ROW() -227 )), "")</f>
        <v/>
      </c>
      <c r="AJ234" s="13" t="str">
        <f t="array" ref="AJ234">IFERROR(INDEX(B228:B242, SMALL(IF(ISNUMBER(SEARCH("JV2",F228:F242)), ROW(F228:F242)-MIN(ROW(F228:F242))+1, ""), ROW() -227 )), "")</f>
        <v/>
      </c>
      <c r="AK234" s="13" t="str">
        <f t="array" ref="AK234">IFERROR(INDEX(C228:C242, SMALL(IF(ISNUMBER(SEARCH("JV2",F228:F242)), ROW(F228:F242)-MIN(ROW(F228:F242))+1, ""), ROW() -227 )), "")</f>
        <v/>
      </c>
      <c r="AL234" s="13" t="str">
        <f t="array" ref="AL234">IFERROR(INDEX(D228:D242, SMALL(IF(ISNUMBER(SEARCH("JV2",F228:F242)), ROW(F228:F242)-MIN(ROW(F228:F242))+1, ""), ROW() -227 )), "")</f>
        <v/>
      </c>
      <c r="AM234" s="13" t="str">
        <f t="array" ref="AM234">IFERROR(INDEX(E228:E242, SMALL(IF(ISNUMBER(SEARCH("JV2",F228:F242)), ROW(F228:F242)-MIN(ROW(F228:F242))+1, ""), ROW() -227 )), "")</f>
        <v/>
      </c>
    </row>
    <row r="235" spans="2:39" s="13" customFormat="1" ht="15" customHeight="1">
      <c r="B235" s="21" t="s">
        <v>698</v>
      </c>
      <c r="C235" s="1"/>
      <c r="D235" s="22" t="s">
        <v>1164</v>
      </c>
      <c r="E235" s="1" t="s">
        <v>1165</v>
      </c>
      <c r="F235" s="23" t="s">
        <v>17</v>
      </c>
      <c r="G235" s="24"/>
      <c r="H235" s="25">
        <v>4330</v>
      </c>
      <c r="I235" s="24"/>
      <c r="J235" s="25" t="b">
        <v>0</v>
      </c>
      <c r="K235" s="19"/>
      <c r="L235" s="26"/>
      <c r="M235" s="27"/>
      <c r="AB235" s="13" t="str">
        <f t="array" ref="AB235">IFERROR(INDEX(B228:B242, SMALL(IF("V"=F228:F242, ROW(F228:F242)-MIN(ROW(F228:F242))+1, ""), ROW() -227 )), "")</f>
        <v/>
      </c>
      <c r="AC235" s="13" t="str">
        <f t="array" ref="AC235">IFERROR(INDEX(C228:C242, SMALL(IF("V"=F228:F242, ROW(F228:F242)-MIN(ROW(F228:F242))+1, ""), ROW() -227 )), "")</f>
        <v/>
      </c>
      <c r="AD235" s="13" t="str">
        <f t="array" ref="AD235">IFERROR(INDEX(D228:D242, SMALL(IF("V"=F228:F242, ROW(F228:F242)-MIN(ROW(F228:F242))+1, ""), ROW() -227 )), "")</f>
        <v/>
      </c>
      <c r="AE235" s="13" t="str">
        <f t="array" ref="AE235">IFERROR(INDEX(E228:E242, SMALL(IF("V"=F228:F242, ROW(F228:F242)-MIN(ROW(F228:F242))+1, ""), ROW() -227 )), "")</f>
        <v/>
      </c>
      <c r="AF235" s="13" t="str">
        <f t="array" ref="AF235">IFERROR(INDEX(B228:B242, SMALL(IF(ISNUMBER(SEARCH("JV1",F228:F242)), ROW(F228:F242)-MIN(ROW(F228:F242))+1, ""), ROW() -227 )), "")</f>
        <v/>
      </c>
      <c r="AG235" s="13" t="str">
        <f t="array" ref="AG235">IFERROR(INDEX(C228:C242, SMALL(IF(ISNUMBER(SEARCH("JV1",F228:F242)), ROW(F228:F242)-MIN(ROW(F228:F242))+1, ""), ROW() -227 )), "")</f>
        <v/>
      </c>
      <c r="AH235" s="13" t="str">
        <f t="array" ref="AH235">IFERROR(INDEX(D228:D242, SMALL(IF(ISNUMBER(SEARCH("JV1",F228:F242)), ROW(F228:F242)-MIN(ROW(F228:F242))+1, ""), ROW() -227 )), "")</f>
        <v/>
      </c>
      <c r="AI235" s="13" t="str">
        <f t="array" ref="AI235">IFERROR(INDEX(E228:E242, SMALL(IF(ISNUMBER(SEARCH("JV1",F228:F242)), ROW(F228:F242)-MIN(ROW(F228:F242))+1, ""), ROW() -227 )), "")</f>
        <v/>
      </c>
      <c r="AJ235" s="13" t="str">
        <f t="array" ref="AJ235">IFERROR(INDEX(B228:B242, SMALL(IF(ISNUMBER(SEARCH("JV2",F228:F242)), ROW(F228:F242)-MIN(ROW(F228:F242))+1, ""), ROW() -227 )), "")</f>
        <v/>
      </c>
      <c r="AK235" s="13" t="str">
        <f t="array" ref="AK235">IFERROR(INDEX(C228:C242, SMALL(IF(ISNUMBER(SEARCH("JV2",F228:F242)), ROW(F228:F242)-MIN(ROW(F228:F242))+1, ""), ROW() -227 )), "")</f>
        <v/>
      </c>
      <c r="AL235" s="13" t="str">
        <f t="array" ref="AL235">IFERROR(INDEX(D228:D242, SMALL(IF(ISNUMBER(SEARCH("JV2",F228:F242)), ROW(F228:F242)-MIN(ROW(F228:F242))+1, ""), ROW() -227 )), "")</f>
        <v/>
      </c>
      <c r="AM235" s="13" t="str">
        <f t="array" ref="AM235">IFERROR(INDEX(E228:E242, SMALL(IF(ISNUMBER(SEARCH("JV2",F228:F242)), ROW(F228:F242)-MIN(ROW(F228:F242))+1, ""), ROW() -227 )), "")</f>
        <v/>
      </c>
    </row>
    <row r="236" spans="2:39" s="13" customFormat="1" ht="15" customHeight="1">
      <c r="B236" s="21" t="s">
        <v>698</v>
      </c>
      <c r="C236" s="1"/>
      <c r="D236" s="22" t="s">
        <v>1166</v>
      </c>
      <c r="E236" s="1" t="s">
        <v>1167</v>
      </c>
      <c r="F236" s="23" t="s">
        <v>17</v>
      </c>
      <c r="G236" s="24"/>
      <c r="H236" s="25">
        <v>4330</v>
      </c>
      <c r="I236" s="24"/>
      <c r="J236" s="25" t="b">
        <v>0</v>
      </c>
      <c r="K236" s="19"/>
      <c r="L236" s="26"/>
      <c r="M236" s="27"/>
    </row>
    <row r="237" spans="2:39" s="13" customFormat="1" ht="15" customHeight="1">
      <c r="B237" s="21" t="s">
        <v>698</v>
      </c>
      <c r="C237" s="1"/>
      <c r="D237" s="22" t="s">
        <v>1168</v>
      </c>
      <c r="E237" s="1" t="s">
        <v>1169</v>
      </c>
      <c r="F237" s="23" t="s">
        <v>14</v>
      </c>
      <c r="G237" s="24"/>
      <c r="H237" s="25">
        <v>4330</v>
      </c>
      <c r="I237" s="24"/>
      <c r="J237" s="25" t="b">
        <v>0</v>
      </c>
      <c r="K237" s="19"/>
      <c r="L237" s="26"/>
      <c r="M237" s="27"/>
    </row>
    <row r="238" spans="2:39" s="13" customFormat="1" ht="15" customHeight="1">
      <c r="B238" s="21" t="s">
        <v>698</v>
      </c>
      <c r="C238" s="1"/>
      <c r="D238" s="22" t="s">
        <v>1170</v>
      </c>
      <c r="E238" s="1" t="s">
        <v>1171</v>
      </c>
      <c r="F238" s="23" t="s">
        <v>14</v>
      </c>
      <c r="G238" s="24"/>
      <c r="H238" s="25">
        <v>4330</v>
      </c>
      <c r="I238" s="24"/>
      <c r="J238" s="25" t="b">
        <v>0</v>
      </c>
      <c r="K238" s="19"/>
      <c r="L238" s="26"/>
      <c r="M238" s="27"/>
    </row>
    <row r="239" spans="2:39" s="13" customFormat="1" ht="15" customHeight="1">
      <c r="B239" s="21" t="s">
        <v>698</v>
      </c>
      <c r="C239" s="1"/>
      <c r="D239" s="22" t="s">
        <v>1172</v>
      </c>
      <c r="E239" s="1" t="s">
        <v>1173</v>
      </c>
      <c r="F239" s="23" t="s">
        <v>17</v>
      </c>
      <c r="G239" s="24"/>
      <c r="H239" s="25">
        <v>4330</v>
      </c>
      <c r="I239" s="24"/>
      <c r="J239" s="25" t="b">
        <v>0</v>
      </c>
      <c r="K239" s="19"/>
      <c r="L239" s="26"/>
      <c r="M239" s="27"/>
    </row>
    <row r="240" spans="2:39" s="13" customFormat="1" ht="15" customHeight="1">
      <c r="B240" s="21" t="s">
        <v>698</v>
      </c>
      <c r="C240" s="1"/>
      <c r="D240" s="22" t="s">
        <v>1174</v>
      </c>
      <c r="E240" s="1" t="s">
        <v>1175</v>
      </c>
      <c r="F240" s="23" t="s">
        <v>14</v>
      </c>
      <c r="G240" s="24"/>
      <c r="H240" s="25">
        <v>4330</v>
      </c>
      <c r="I240" s="24"/>
      <c r="J240" s="25" t="b">
        <v>0</v>
      </c>
      <c r="K240" s="19"/>
      <c r="L240" s="26"/>
      <c r="M240" s="27"/>
    </row>
    <row r="241" spans="2:13" s="13" customFormat="1" ht="15" customHeight="1">
      <c r="B241" s="21" t="s">
        <v>698</v>
      </c>
      <c r="C241" s="1"/>
      <c r="D241" s="22" t="s">
        <v>1176</v>
      </c>
      <c r="E241" s="1" t="s">
        <v>1177</v>
      </c>
      <c r="F241" s="23" t="s">
        <v>30</v>
      </c>
      <c r="G241" s="24"/>
      <c r="H241" s="25">
        <v>4330</v>
      </c>
      <c r="I241" s="24"/>
      <c r="J241" s="25" t="b">
        <v>0</v>
      </c>
      <c r="K241" s="19"/>
      <c r="L241" s="26"/>
      <c r="M241" s="27"/>
    </row>
    <row r="242" spans="2:13" s="13" customFormat="1" ht="15" customHeight="1">
      <c r="B242" s="21" t="s">
        <v>698</v>
      </c>
      <c r="C242" s="1"/>
      <c r="D242" s="22" t="s">
        <v>1178</v>
      </c>
      <c r="E242" s="1" t="s">
        <v>1179</v>
      </c>
      <c r="F242" s="23" t="s">
        <v>17</v>
      </c>
      <c r="G242" s="24"/>
      <c r="H242" s="25">
        <v>4330</v>
      </c>
      <c r="I242" s="24"/>
      <c r="J242" s="25" t="b">
        <v>0</v>
      </c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tabSelected="1" zoomScaleNormal="100" workbookViewId="0">
      <pane ySplit="11" topLeftCell="A19" activePane="bottomLeft" state="frozen"/>
      <selection pane="bottomLeft" activeCell="O41" sqref="O41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4" t="s">
        <v>1180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54" s="4" customFormat="1" ht="16.149999999999999" customHeight="1">
      <c r="AZ2" s="4" t="s">
        <v>1181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1182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1183</v>
      </c>
      <c r="H10" s="5" t="s">
        <v>1183</v>
      </c>
      <c r="I10" s="5" t="s">
        <v>1183</v>
      </c>
      <c r="J10" s="5" t="s">
        <v>1183</v>
      </c>
      <c r="K10" s="5" t="s">
        <v>1183</v>
      </c>
      <c r="L10" s="5" t="s">
        <v>1183</v>
      </c>
      <c r="M10" s="18" t="s">
        <v>1183</v>
      </c>
      <c r="N10" s="18" t="s">
        <v>1183</v>
      </c>
      <c r="O10" s="18" t="s">
        <v>1183</v>
      </c>
      <c r="P10" s="18"/>
      <c r="Q10" s="18" t="s">
        <v>1184</v>
      </c>
      <c r="R10" s="18" t="s">
        <v>1185</v>
      </c>
      <c r="S10" s="18"/>
      <c r="T10" s="18"/>
      <c r="U10" s="18"/>
    </row>
    <row r="11" spans="1:54" s="1" customFormat="1" ht="13.9" customHeight="1">
      <c r="B11" s="19" t="s">
        <v>1186</v>
      </c>
      <c r="C11" s="19" t="s">
        <v>24</v>
      </c>
      <c r="D11" s="19" t="s">
        <v>25</v>
      </c>
      <c r="E11" s="19" t="s">
        <v>1187</v>
      </c>
      <c r="F11" s="19" t="s">
        <v>1188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1189</v>
      </c>
      <c r="Q11" s="5" t="s">
        <v>1187</v>
      </c>
      <c r="R11" s="5" t="s">
        <v>1190</v>
      </c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Bethel University (TN) V </v>
      </c>
      <c r="C12" s="1" t="str">
        <f>Roster_Selection_Men!AD11</f>
        <v>17-84082</v>
      </c>
      <c r="D12" s="1" t="str">
        <f>Roster_Selection_Men!AE11</f>
        <v>Daniel Belew</v>
      </c>
      <c r="E12" s="23"/>
      <c r="F12" s="1" t="str">
        <f>IF(ISERROR([1]Baker_Scores_Men_Var!E12), " ", IF([1]Baker_Scores_Men_Var!E12 = "Yes", "Yes", "  "))</f>
        <v xml:space="preserve"> </v>
      </c>
      <c r="G12" s="29">
        <v>206</v>
      </c>
      <c r="H12" s="29">
        <v>200</v>
      </c>
      <c r="I12" s="29">
        <v>140</v>
      </c>
      <c r="J12" s="29">
        <v>186</v>
      </c>
      <c r="K12" s="29">
        <v>168</v>
      </c>
      <c r="L12" s="29">
        <v>172</v>
      </c>
      <c r="M12" s="29">
        <v>0</v>
      </c>
      <c r="N12" s="29">
        <v>197</v>
      </c>
      <c r="O12" s="29">
        <v>171</v>
      </c>
      <c r="P12" s="30">
        <f t="shared" ref="P12:P22" si="0">SUM(G12:O12)</f>
        <v>1440</v>
      </c>
      <c r="Q12" s="30">
        <f t="shared" ref="Q12:Q22" si="1">COUNTIF(G12:O12, "&gt;0" )</f>
        <v>8</v>
      </c>
      <c r="R12" s="30">
        <f t="shared" ref="R12:R22" si="2">IF(Q12=0,0,P12/Q12)</f>
        <v>180</v>
      </c>
    </row>
    <row r="13" spans="1:54" s="1" customFormat="1" ht="13.9" customHeight="1">
      <c r="B13" s="1" t="str">
        <f>Roster_Selection_Men!AB12&amp;" " &amp; "V "</f>
        <v xml:space="preserve">Bethel University (TN) V </v>
      </c>
      <c r="C13" s="1" t="str">
        <f>Roster_Selection_Men!AD12</f>
        <v>8914-2011</v>
      </c>
      <c r="D13" s="1" t="str">
        <f>Roster_Selection_Men!AE12</f>
        <v>Evan Kiefer</v>
      </c>
      <c r="E13" s="23"/>
      <c r="F13" s="1" t="str">
        <f>IF(ISERROR([1]Baker_Scores_Men_Var!E13), " ", IF([1]Baker_Scores_Men_Var!E13 = "Yes", "Yes", "  "))</f>
        <v xml:space="preserve"> </v>
      </c>
      <c r="G13" s="29">
        <v>171</v>
      </c>
      <c r="H13" s="29">
        <v>156</v>
      </c>
      <c r="I13" s="29">
        <v>0</v>
      </c>
      <c r="J13" s="29">
        <v>165</v>
      </c>
      <c r="K13" s="29">
        <v>187</v>
      </c>
      <c r="L13" s="29">
        <v>173</v>
      </c>
      <c r="M13" s="29">
        <v>178</v>
      </c>
      <c r="N13" s="29">
        <v>197</v>
      </c>
      <c r="O13" s="29">
        <v>213</v>
      </c>
      <c r="P13" s="30">
        <f t="shared" si="0"/>
        <v>1440</v>
      </c>
      <c r="Q13" s="30">
        <f t="shared" si="1"/>
        <v>8</v>
      </c>
      <c r="R13" s="30">
        <f t="shared" si="2"/>
        <v>180</v>
      </c>
    </row>
    <row r="14" spans="1:54" s="1" customFormat="1" ht="13.9" customHeight="1">
      <c r="B14" s="1" t="str">
        <f>Roster_Selection_Men!AB13&amp;" " &amp; "V "</f>
        <v xml:space="preserve">Bethel University (TN) V </v>
      </c>
      <c r="C14" s="1" t="str">
        <f>Roster_Selection_Men!AD13</f>
        <v>11-464349</v>
      </c>
      <c r="D14" s="1" t="str">
        <f>Roster_Selection_Men!AE13</f>
        <v>Logan Goodman</v>
      </c>
      <c r="E14" s="23"/>
      <c r="F14" s="1" t="str">
        <f>IF(ISERROR([1]Baker_Scores_Men_Var!E14), " ", IF([1]Baker_Scores_Men_Var!E14 = "Yes", "Yes", "  "))</f>
        <v xml:space="preserve"> </v>
      </c>
      <c r="G14" s="29">
        <v>116</v>
      </c>
      <c r="H14" s="29">
        <v>0</v>
      </c>
      <c r="I14" s="29">
        <v>166</v>
      </c>
      <c r="J14" s="29">
        <v>179</v>
      </c>
      <c r="K14" s="29">
        <v>147</v>
      </c>
      <c r="L14" s="29">
        <v>145</v>
      </c>
      <c r="M14" s="29">
        <v>154</v>
      </c>
      <c r="N14" s="29">
        <v>139</v>
      </c>
      <c r="O14" s="29">
        <v>0</v>
      </c>
      <c r="P14" s="30">
        <f t="shared" si="0"/>
        <v>1046</v>
      </c>
      <c r="Q14" s="30">
        <f t="shared" si="1"/>
        <v>7</v>
      </c>
      <c r="R14" s="30">
        <f t="shared" si="2"/>
        <v>149.42857142857142</v>
      </c>
    </row>
    <row r="15" spans="1:54" s="1" customFormat="1" ht="13.9" customHeight="1">
      <c r="B15" s="1" t="str">
        <f>Roster_Selection_Men!AB14&amp;" " &amp; "V "</f>
        <v xml:space="preserve">Bethel University (TN) V </v>
      </c>
      <c r="C15" s="1" t="str">
        <f>Roster_Selection_Men!AD14</f>
        <v>5569-7185</v>
      </c>
      <c r="D15" s="1" t="str">
        <f>Roster_Selection_Men!AE14</f>
        <v>Mathew Crawford</v>
      </c>
      <c r="E15" s="23"/>
      <c r="F15" s="1" t="str">
        <f>IF(ISERROR([1]Baker_Scores_Men_Var!E15), " ", IF([1]Baker_Scores_Men_Var!E15 = "Yes", "Yes", "  "))</f>
        <v xml:space="preserve"> </v>
      </c>
      <c r="G15" s="29">
        <v>156</v>
      </c>
      <c r="H15" s="29">
        <v>214</v>
      </c>
      <c r="I15" s="29">
        <v>222</v>
      </c>
      <c r="J15" s="29">
        <v>189</v>
      </c>
      <c r="K15" s="29">
        <v>203</v>
      </c>
      <c r="L15" s="29">
        <v>139</v>
      </c>
      <c r="M15" s="29">
        <v>153</v>
      </c>
      <c r="N15" s="29">
        <v>0</v>
      </c>
      <c r="O15" s="29">
        <v>165</v>
      </c>
      <c r="P15" s="30">
        <f t="shared" si="0"/>
        <v>1441</v>
      </c>
      <c r="Q15" s="30">
        <f t="shared" si="1"/>
        <v>8</v>
      </c>
      <c r="R15" s="30">
        <f t="shared" si="2"/>
        <v>180.125</v>
      </c>
    </row>
    <row r="16" spans="1:54" s="1" customFormat="1" ht="13.9" customHeight="1">
      <c r="B16" s="1" t="str">
        <f>Roster_Selection_Men!AB15&amp;" " &amp; "V "</f>
        <v xml:space="preserve">Bethel University (TN) V </v>
      </c>
      <c r="C16" s="1" t="str">
        <f>Roster_Selection_Men!AD15</f>
        <v>11-398807</v>
      </c>
      <c r="D16" s="1" t="str">
        <f>Roster_Selection_Men!AE15</f>
        <v>Richard (Trey) Martin</v>
      </c>
      <c r="E16" s="23"/>
      <c r="F16" s="1" t="str">
        <f>IF(ISERROR([1]Baker_Scores_Men_Var!E16), " ", IF([1]Baker_Scores_Men_Var!E16 = "Yes", "Yes", "  "))</f>
        <v xml:space="preserve"> </v>
      </c>
      <c r="G16" s="29">
        <v>166</v>
      </c>
      <c r="H16" s="29">
        <v>176</v>
      </c>
      <c r="I16" s="29">
        <v>138</v>
      </c>
      <c r="J16" s="29">
        <v>214</v>
      </c>
      <c r="K16" s="29">
        <v>236</v>
      </c>
      <c r="L16" s="29">
        <v>224</v>
      </c>
      <c r="M16" s="29">
        <v>138</v>
      </c>
      <c r="N16" s="29">
        <v>222</v>
      </c>
      <c r="O16" s="29">
        <v>193</v>
      </c>
      <c r="P16" s="30">
        <f t="shared" si="0"/>
        <v>1707</v>
      </c>
      <c r="Q16" s="30">
        <f t="shared" si="1"/>
        <v>9</v>
      </c>
      <c r="R16" s="30">
        <f t="shared" si="2"/>
        <v>189.66666666666666</v>
      </c>
    </row>
    <row r="17" spans="2:18" s="1" customFormat="1" ht="13.9" customHeight="1">
      <c r="B17" s="1" t="str">
        <f>Roster_Selection_Men!AB16&amp;" " &amp; "V "</f>
        <v xml:space="preserve">Bethel University (TN) V </v>
      </c>
      <c r="C17" s="1" t="str">
        <f>Roster_Selection_Men!AD16</f>
        <v>7914-1922</v>
      </c>
      <c r="D17" s="1" t="str">
        <f>Roster_Selection_Men!AE16</f>
        <v>Tommy Butler</v>
      </c>
      <c r="E17" s="23"/>
      <c r="F17" s="1" t="str">
        <f>IF(ISERROR([1]Baker_Scores_Men_Var!E17), " ", IF([1]Baker_Scores_Men_Var!E17 = "Yes", "Yes", "  "))</f>
        <v xml:space="preserve"> </v>
      </c>
      <c r="G17" s="29">
        <v>0</v>
      </c>
      <c r="H17" s="29">
        <v>158</v>
      </c>
      <c r="I17" s="29">
        <v>140</v>
      </c>
      <c r="J17" s="29">
        <v>0</v>
      </c>
      <c r="K17" s="29">
        <v>0</v>
      </c>
      <c r="L17" s="29">
        <v>0</v>
      </c>
      <c r="M17" s="29">
        <v>150</v>
      </c>
      <c r="N17" s="29">
        <v>210</v>
      </c>
      <c r="O17" s="29">
        <v>186</v>
      </c>
      <c r="P17" s="30">
        <f t="shared" si="0"/>
        <v>844</v>
      </c>
      <c r="Q17" s="30">
        <f t="shared" si="1"/>
        <v>5</v>
      </c>
      <c r="R17" s="30">
        <f t="shared" si="2"/>
        <v>168.8</v>
      </c>
    </row>
    <row r="18" spans="2:18" s="1" customFormat="1" ht="13.9" customHeight="1">
      <c r="B18" s="1" t="str">
        <f>Roster_Selection_Men!AB17&amp;" " &amp; "V "</f>
        <v xml:space="preserve"> V </v>
      </c>
      <c r="C18" s="1" t="str">
        <f>Roster_Selection_Men!AD17</f>
        <v/>
      </c>
      <c r="D18" s="1" t="str">
        <f>Roster_Selection_Men!AE17</f>
        <v/>
      </c>
      <c r="E18" s="23"/>
      <c r="F18" s="1" t="str">
        <f>IF(ISERROR([1]Baker_Scores_Men_Var!E18), " ", IF([1]Baker_Scores_Men_Var!E18 = "Yes", "Yes", "  "))</f>
        <v xml:space="preserve">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30">
        <f t="shared" si="0"/>
        <v>0</v>
      </c>
      <c r="Q18" s="30">
        <f t="shared" si="1"/>
        <v>0</v>
      </c>
      <c r="R18" s="30">
        <f t="shared" si="2"/>
        <v>0</v>
      </c>
    </row>
    <row r="19" spans="2:18" s="1" customFormat="1" ht="13.9" customHeight="1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IF(ISERROR([1]Baker_Scores_Men_Var!E19), " ", IF([1]Baker_Scores_Men_Var!E19 = "Yes", "Yes", "  "))</f>
        <v xml:space="preserve">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30">
        <f t="shared" si="0"/>
        <v>0</v>
      </c>
      <c r="Q19" s="30">
        <f t="shared" si="1"/>
        <v>0</v>
      </c>
      <c r="R19" s="30">
        <f t="shared" si="2"/>
        <v>0</v>
      </c>
    </row>
    <row r="20" spans="2:18" s="1" customFormat="1" ht="13.9" customHeight="1">
      <c r="B20" s="1" t="s">
        <v>1191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29"/>
      <c r="L20" s="29"/>
      <c r="M20" s="29"/>
      <c r="N20" s="29"/>
      <c r="O20" s="29"/>
      <c r="P20" s="30">
        <f t="shared" si="0"/>
        <v>0</v>
      </c>
      <c r="Q20" s="30">
        <f t="shared" si="1"/>
        <v>0</v>
      </c>
      <c r="R20" s="30">
        <f t="shared" si="2"/>
        <v>0</v>
      </c>
    </row>
    <row r="21" spans="2:18" s="1" customFormat="1" ht="13.9" customHeight="1">
      <c r="B21" s="1" t="s">
        <v>1191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29"/>
      <c r="L21" s="29"/>
      <c r="M21" s="29"/>
      <c r="N21" s="29"/>
      <c r="O21" s="29"/>
      <c r="P21" s="30">
        <f t="shared" si="0"/>
        <v>0</v>
      </c>
      <c r="Q21" s="30">
        <f t="shared" si="1"/>
        <v>0</v>
      </c>
      <c r="R21" s="30">
        <f t="shared" si="2"/>
        <v>0</v>
      </c>
    </row>
    <row r="22" spans="2:18" s="1" customFormat="1" ht="13.9" customHeight="1">
      <c r="B22" s="1" t="s">
        <v>1191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1"/>
      <c r="L22" s="31"/>
      <c r="M22" s="31"/>
      <c r="N22" s="31"/>
      <c r="O22" s="31"/>
      <c r="P22" s="32">
        <f t="shared" si="0"/>
        <v>0</v>
      </c>
      <c r="Q22" s="32">
        <f t="shared" si="1"/>
        <v>0</v>
      </c>
      <c r="R22" s="30">
        <f t="shared" si="2"/>
        <v>0</v>
      </c>
    </row>
    <row r="23" spans="2:18" s="1" customFormat="1" ht="13.9" customHeight="1">
      <c r="B23" s="33"/>
      <c r="G23" s="30">
        <f t="shared" ref="G23:Q23" si="3">SUM(G12:G22)</f>
        <v>815</v>
      </c>
      <c r="H23" s="30">
        <f t="shared" si="3"/>
        <v>904</v>
      </c>
      <c r="I23" s="30">
        <f t="shared" si="3"/>
        <v>806</v>
      </c>
      <c r="J23" s="30">
        <f t="shared" si="3"/>
        <v>933</v>
      </c>
      <c r="K23" s="30">
        <f t="shared" si="3"/>
        <v>941</v>
      </c>
      <c r="L23" s="30">
        <f t="shared" si="3"/>
        <v>853</v>
      </c>
      <c r="M23" s="30">
        <f t="shared" si="3"/>
        <v>773</v>
      </c>
      <c r="N23" s="30">
        <f t="shared" si="3"/>
        <v>965</v>
      </c>
      <c r="O23" s="30">
        <f t="shared" si="3"/>
        <v>928</v>
      </c>
      <c r="P23" s="34">
        <f t="shared" si="3"/>
        <v>7918</v>
      </c>
      <c r="Q23" s="34">
        <f t="shared" si="3"/>
        <v>45</v>
      </c>
    </row>
    <row r="24" spans="2:18" s="1" customFormat="1" ht="13.9" customHeight="1"/>
    <row r="25" spans="2:18" s="1" customFormat="1" ht="13.9" customHeight="1">
      <c r="B25" s="1" t="str">
        <f>Roster_Selection_Men!AB24&amp;" " &amp; "V "</f>
        <v xml:space="preserve">Blue Mountain College V </v>
      </c>
      <c r="C25" s="1" t="str">
        <f>Roster_Selection_Men!AD24</f>
        <v>19-67495</v>
      </c>
      <c r="D25" s="1" t="str">
        <f>Roster_Selection_Men!AE24</f>
        <v>Cole Tomlin</v>
      </c>
      <c r="E25" s="23"/>
      <c r="F25" s="1" t="str">
        <f>IF(ISERROR([1]Baker_Scores_Men_Var!E25), " ", IF([1]Baker_Scores_Men_Var!E25 = "Yes", "Yes", "  "))</f>
        <v xml:space="preserve"> </v>
      </c>
      <c r="G25" s="29">
        <v>169</v>
      </c>
      <c r="H25" s="29">
        <v>0</v>
      </c>
      <c r="I25" s="29">
        <v>0</v>
      </c>
      <c r="J25" s="29">
        <v>202</v>
      </c>
      <c r="K25" s="29">
        <v>233</v>
      </c>
      <c r="L25" s="29">
        <v>152</v>
      </c>
      <c r="M25" s="29">
        <v>157</v>
      </c>
      <c r="N25" s="29">
        <v>0</v>
      </c>
      <c r="O25" s="29">
        <v>153</v>
      </c>
      <c r="P25" s="30">
        <f t="shared" ref="P25:P35" si="4">SUM(G25:O25)</f>
        <v>1066</v>
      </c>
      <c r="Q25" s="30">
        <f t="shared" ref="Q25:Q35" si="5">COUNTIF(G25:O25, "&gt;0" )</f>
        <v>6</v>
      </c>
      <c r="R25" s="30">
        <f t="shared" ref="R25:R35" si="6">IF(Q25=0,0,P25/Q25)</f>
        <v>177.66666666666666</v>
      </c>
    </row>
    <row r="26" spans="2:18" s="1" customFormat="1" ht="13.9" customHeight="1">
      <c r="B26" s="1" t="str">
        <f>Roster_Selection_Men!AB25&amp;" " &amp; "V "</f>
        <v xml:space="preserve">Blue Mountain College V </v>
      </c>
      <c r="C26" s="1" t="str">
        <f>Roster_Selection_Men!AD25</f>
        <v>6114-221</v>
      </c>
      <c r="D26" s="1" t="str">
        <f>Roster_Selection_Men!AE25</f>
        <v>Drew Turberville</v>
      </c>
      <c r="E26" s="23"/>
      <c r="F26" s="1" t="str">
        <f>IF(ISERROR([1]Baker_Scores_Men_Var!E26), " ", IF([1]Baker_Scores_Men_Var!E26 = "Yes", "Yes", "  "))</f>
        <v xml:space="preserve"> </v>
      </c>
      <c r="G26" s="29">
        <v>200</v>
      </c>
      <c r="H26" s="29">
        <v>168</v>
      </c>
      <c r="I26" s="29">
        <v>196</v>
      </c>
      <c r="J26" s="29">
        <v>196</v>
      </c>
      <c r="K26" s="29">
        <v>216</v>
      </c>
      <c r="L26" s="29">
        <v>219</v>
      </c>
      <c r="M26" s="29">
        <v>214</v>
      </c>
      <c r="N26" s="29">
        <v>247</v>
      </c>
      <c r="O26" s="29">
        <v>198</v>
      </c>
      <c r="P26" s="30">
        <f t="shared" si="4"/>
        <v>1854</v>
      </c>
      <c r="Q26" s="30">
        <f t="shared" si="5"/>
        <v>9</v>
      </c>
      <c r="R26" s="30">
        <f t="shared" si="6"/>
        <v>206</v>
      </c>
    </row>
    <row r="27" spans="2:18" s="1" customFormat="1" ht="13.9" customHeight="1">
      <c r="B27" s="1" t="str">
        <f>Roster_Selection_Men!AB26&amp;" " &amp; "V "</f>
        <v xml:space="preserve">Blue Mountain College V </v>
      </c>
      <c r="C27" s="1" t="str">
        <f>Roster_Selection_Men!AD26</f>
        <v>6114-222</v>
      </c>
      <c r="D27" s="1" t="str">
        <f>Roster_Selection_Men!AE26</f>
        <v>Josh Turberville</v>
      </c>
      <c r="E27" s="23"/>
      <c r="F27" s="1" t="str">
        <f>IF(ISERROR([1]Baker_Scores_Men_Var!E27), " ", IF([1]Baker_Scores_Men_Var!E27 = "Yes", "Yes", "  "))</f>
        <v xml:space="preserve"> </v>
      </c>
      <c r="G27" s="29">
        <v>188</v>
      </c>
      <c r="H27" s="29">
        <v>176</v>
      </c>
      <c r="I27" s="29">
        <v>182</v>
      </c>
      <c r="J27" s="29">
        <v>173</v>
      </c>
      <c r="K27" s="29">
        <v>238</v>
      </c>
      <c r="L27" s="29">
        <v>197</v>
      </c>
      <c r="M27" s="29">
        <v>164</v>
      </c>
      <c r="N27" s="29">
        <v>192</v>
      </c>
      <c r="O27" s="29">
        <v>178</v>
      </c>
      <c r="P27" s="30">
        <f t="shared" si="4"/>
        <v>1688</v>
      </c>
      <c r="Q27" s="30">
        <f t="shared" si="5"/>
        <v>9</v>
      </c>
      <c r="R27" s="30">
        <f t="shared" si="6"/>
        <v>187.55555555555554</v>
      </c>
    </row>
    <row r="28" spans="2:18" s="1" customFormat="1" ht="13.9" customHeight="1">
      <c r="B28" s="1" t="str">
        <f>Roster_Selection_Men!AB27&amp;" " &amp; "V "</f>
        <v xml:space="preserve">Blue Mountain College V </v>
      </c>
      <c r="C28" s="1" t="str">
        <f>Roster_Selection_Men!AD27</f>
        <v>6114-203</v>
      </c>
      <c r="D28" s="1" t="str">
        <f>Roster_Selection_Men!AE27</f>
        <v>Lucas Hartigan</v>
      </c>
      <c r="E28" s="23"/>
      <c r="F28" s="1" t="str">
        <f>IF(ISERROR([1]Baker_Scores_Men_Var!E28), " ", IF([1]Baker_Scores_Men_Var!E28 = "Yes", "Yes", "  "))</f>
        <v xml:space="preserve"> </v>
      </c>
      <c r="G28" s="29">
        <v>180</v>
      </c>
      <c r="H28" s="29">
        <v>188</v>
      </c>
      <c r="I28" s="29">
        <v>200</v>
      </c>
      <c r="J28" s="29">
        <v>146</v>
      </c>
      <c r="K28" s="29">
        <v>213</v>
      </c>
      <c r="L28" s="29">
        <v>204</v>
      </c>
      <c r="M28" s="29">
        <v>201</v>
      </c>
      <c r="N28" s="29">
        <v>200</v>
      </c>
      <c r="O28" s="29">
        <v>158</v>
      </c>
      <c r="P28" s="30">
        <f t="shared" si="4"/>
        <v>1690</v>
      </c>
      <c r="Q28" s="30">
        <f t="shared" si="5"/>
        <v>9</v>
      </c>
      <c r="R28" s="30">
        <f t="shared" si="6"/>
        <v>187.77777777777777</v>
      </c>
    </row>
    <row r="29" spans="2:18" s="1" customFormat="1" ht="13.9" customHeight="1">
      <c r="B29" s="1" t="str">
        <f>Roster_Selection_Men!AB28&amp;" " &amp; "V "</f>
        <v xml:space="preserve">Blue Mountain College V </v>
      </c>
      <c r="C29" s="1" t="str">
        <f>Roster_Selection_Men!AD28</f>
        <v>20-20285</v>
      </c>
      <c r="D29" s="1" t="str">
        <f>Roster_Selection_Men!AE28</f>
        <v>Nikolas Wilcher</v>
      </c>
      <c r="E29" s="23"/>
      <c r="F29" s="1" t="str">
        <f>IF(ISERROR([1]Baker_Scores_Men_Var!E29), " ", IF([1]Baker_Scores_Men_Var!E29 = "Yes", "Yes", "  "))</f>
        <v xml:space="preserve"> </v>
      </c>
      <c r="G29" s="29">
        <v>157</v>
      </c>
      <c r="H29" s="29">
        <v>229</v>
      </c>
      <c r="I29" s="29">
        <v>173</v>
      </c>
      <c r="J29" s="29">
        <v>211</v>
      </c>
      <c r="K29" s="29">
        <v>201</v>
      </c>
      <c r="L29" s="29">
        <v>169</v>
      </c>
      <c r="M29" s="29">
        <v>159</v>
      </c>
      <c r="N29" s="29">
        <v>183</v>
      </c>
      <c r="O29" s="29">
        <v>167</v>
      </c>
      <c r="P29" s="30">
        <f t="shared" si="4"/>
        <v>1649</v>
      </c>
      <c r="Q29" s="30">
        <f t="shared" si="5"/>
        <v>9</v>
      </c>
      <c r="R29" s="30">
        <f t="shared" si="6"/>
        <v>183.22222222222223</v>
      </c>
    </row>
    <row r="30" spans="2:18" s="1" customFormat="1" ht="13.9" customHeight="1">
      <c r="B30" s="1" t="str">
        <f>Roster_Selection_Men!AB29&amp;" " &amp; "V "</f>
        <v xml:space="preserve">Blue Mountain College V </v>
      </c>
      <c r="C30" s="1" t="str">
        <f>Roster_Selection_Men!AD29</f>
        <v>17-23688</v>
      </c>
      <c r="D30" s="1" t="str">
        <f>Roster_Selection_Men!AE29</f>
        <v>Peter Moore</v>
      </c>
      <c r="E30" s="23"/>
      <c r="F30" s="1" t="str">
        <f>IF(ISERROR([1]Baker_Scores_Men_Var!E30), " ", IF([1]Baker_Scores_Men_Var!E30 = "Yes", "Yes", "  "))</f>
        <v xml:space="preserve"> </v>
      </c>
      <c r="G30" s="29">
        <v>0</v>
      </c>
      <c r="H30" s="29">
        <v>139</v>
      </c>
      <c r="I30" s="29">
        <v>138</v>
      </c>
      <c r="J30" s="29">
        <v>0</v>
      </c>
      <c r="K30" s="29">
        <v>0</v>
      </c>
      <c r="L30" s="29">
        <v>0</v>
      </c>
      <c r="M30" s="29">
        <v>0</v>
      </c>
      <c r="N30" s="29">
        <v>129</v>
      </c>
      <c r="O30" s="29">
        <v>0</v>
      </c>
      <c r="P30" s="30">
        <f t="shared" si="4"/>
        <v>406</v>
      </c>
      <c r="Q30" s="30">
        <f t="shared" si="5"/>
        <v>3</v>
      </c>
      <c r="R30" s="30">
        <f t="shared" si="6"/>
        <v>135.33333333333334</v>
      </c>
    </row>
    <row r="31" spans="2:18" s="1" customFormat="1" ht="13.9" customHeight="1">
      <c r="B31" s="1" t="str">
        <f>Roster_Selection_Men!AB30&amp;" " &amp; "V "</f>
        <v xml:space="preserve"> V </v>
      </c>
      <c r="C31" s="1" t="str">
        <f>Roster_Selection_Men!AD30</f>
        <v/>
      </c>
      <c r="D31" s="1" t="str">
        <f>Roster_Selection_Men!AE30</f>
        <v/>
      </c>
      <c r="E31" s="23"/>
      <c r="F31" s="1" t="str">
        <f>IF(ISERROR([1]Baker_Scores_Men_Var!E31), " ", IF([1]Baker_Scores_Men_Var!E31 = "Yes", "Yes", "  "))</f>
        <v xml:space="preserve"> 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30">
        <f t="shared" si="4"/>
        <v>0</v>
      </c>
      <c r="Q31" s="30">
        <f t="shared" si="5"/>
        <v>0</v>
      </c>
      <c r="R31" s="30">
        <f t="shared" si="6"/>
        <v>0</v>
      </c>
    </row>
    <row r="32" spans="2:18" s="1" customFormat="1" ht="13.9" customHeight="1">
      <c r="B32" s="1" t="str">
        <f>Roster_Selection_Men!AB31&amp;" " &amp; "V "</f>
        <v xml:space="preserve"> V </v>
      </c>
      <c r="C32" s="1" t="str">
        <f>Roster_Selection_Men!AD31</f>
        <v/>
      </c>
      <c r="D32" s="1" t="str">
        <f>Roster_Selection_Men!AE31</f>
        <v/>
      </c>
      <c r="E32" s="23"/>
      <c r="F32" s="1" t="str">
        <f>IF(ISERROR([1]Baker_Scores_Men_Var!E32), " ", IF([1]Baker_Scores_Men_Var!E32 = "Yes", "Yes", "  "))</f>
        <v xml:space="preserve">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30">
        <f t="shared" si="4"/>
        <v>0</v>
      </c>
      <c r="Q32" s="30">
        <f t="shared" si="5"/>
        <v>0</v>
      </c>
      <c r="R32" s="30">
        <f t="shared" si="6"/>
        <v>0</v>
      </c>
    </row>
    <row r="33" spans="2:18" s="1" customFormat="1" ht="13.9" customHeight="1">
      <c r="B33" s="1" t="s">
        <v>1192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29"/>
      <c r="L33" s="29"/>
      <c r="M33" s="29"/>
      <c r="N33" s="29"/>
      <c r="O33" s="29"/>
      <c r="P33" s="30">
        <f t="shared" si="4"/>
        <v>0</v>
      </c>
      <c r="Q33" s="30">
        <f t="shared" si="5"/>
        <v>0</v>
      </c>
      <c r="R33" s="30">
        <f t="shared" si="6"/>
        <v>0</v>
      </c>
    </row>
    <row r="34" spans="2:18" s="1" customFormat="1" ht="13.9" customHeight="1">
      <c r="B34" s="1" t="s">
        <v>1192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29"/>
      <c r="L34" s="29"/>
      <c r="M34" s="29"/>
      <c r="N34" s="29"/>
      <c r="O34" s="29"/>
      <c r="P34" s="30">
        <f t="shared" si="4"/>
        <v>0</v>
      </c>
      <c r="Q34" s="30">
        <f t="shared" si="5"/>
        <v>0</v>
      </c>
      <c r="R34" s="30">
        <f t="shared" si="6"/>
        <v>0</v>
      </c>
    </row>
    <row r="35" spans="2:18" s="1" customFormat="1" ht="13.9" customHeight="1">
      <c r="B35" s="1" t="s">
        <v>1192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1"/>
      <c r="L35" s="31"/>
      <c r="M35" s="31"/>
      <c r="N35" s="31"/>
      <c r="O35" s="31"/>
      <c r="P35" s="32">
        <f t="shared" si="4"/>
        <v>0</v>
      </c>
      <c r="Q35" s="32">
        <f t="shared" si="5"/>
        <v>0</v>
      </c>
      <c r="R35" s="30">
        <f t="shared" si="6"/>
        <v>0</v>
      </c>
    </row>
    <row r="36" spans="2:18" s="1" customFormat="1" ht="13.9" customHeight="1">
      <c r="B36" s="33"/>
      <c r="G36" s="30">
        <f t="shared" ref="G36:Q36" si="7">SUM(G25:G35)</f>
        <v>894</v>
      </c>
      <c r="H36" s="30">
        <f t="shared" si="7"/>
        <v>900</v>
      </c>
      <c r="I36" s="30">
        <f t="shared" si="7"/>
        <v>889</v>
      </c>
      <c r="J36" s="30">
        <f t="shared" si="7"/>
        <v>928</v>
      </c>
      <c r="K36" s="30">
        <f t="shared" si="7"/>
        <v>1101</v>
      </c>
      <c r="L36" s="30">
        <f t="shared" si="7"/>
        <v>941</v>
      </c>
      <c r="M36" s="30">
        <f t="shared" si="7"/>
        <v>895</v>
      </c>
      <c r="N36" s="30">
        <f t="shared" si="7"/>
        <v>951</v>
      </c>
      <c r="O36" s="30">
        <f t="shared" si="7"/>
        <v>854</v>
      </c>
      <c r="P36" s="34">
        <f t="shared" si="7"/>
        <v>8353</v>
      </c>
      <c r="Q36" s="34">
        <f t="shared" si="7"/>
        <v>45</v>
      </c>
    </row>
    <row r="37" spans="2:18" s="1" customFormat="1" ht="13.9" customHeight="1"/>
    <row r="38" spans="2:18" s="1" customFormat="1" ht="13.9" customHeight="1">
      <c r="B38" s="1" t="str">
        <f>Roster_Selection_Men!AB35&amp;" " &amp; "V "</f>
        <v xml:space="preserve">Campbellsville University V </v>
      </c>
      <c r="C38" s="1" t="str">
        <f>Roster_Selection_Men!AD35</f>
        <v>8985-5022</v>
      </c>
      <c r="D38" s="1" t="str">
        <f>Roster_Selection_Men!AE35</f>
        <v>Ambrose Shirk</v>
      </c>
      <c r="E38" s="23"/>
      <c r="F38" s="1" t="str">
        <f>IF(ISERROR([1]Baker_Scores_Men_Var!E38), " ", IF([1]Baker_Scores_Men_Var!E38 = "Yes", "Yes", "  "))</f>
        <v xml:space="preserve"> </v>
      </c>
      <c r="G38" s="29">
        <v>186</v>
      </c>
      <c r="H38" s="29">
        <v>164</v>
      </c>
      <c r="I38" s="29">
        <v>173</v>
      </c>
      <c r="J38" s="29">
        <v>163</v>
      </c>
      <c r="K38" s="29">
        <v>210</v>
      </c>
      <c r="L38" s="29">
        <v>221</v>
      </c>
      <c r="M38" s="29">
        <v>207</v>
      </c>
      <c r="N38" s="29">
        <v>246</v>
      </c>
      <c r="O38" s="29">
        <v>211</v>
      </c>
      <c r="P38" s="30">
        <f t="shared" ref="P38:P48" si="8">SUM(G38:O38)</f>
        <v>1781</v>
      </c>
      <c r="Q38" s="30">
        <f t="shared" ref="Q38:Q48" si="9">COUNTIF(G38:O38, "&gt;0" )</f>
        <v>9</v>
      </c>
      <c r="R38" s="30">
        <f t="shared" ref="R38:R48" si="10">IF(Q38=0,0,P38/Q38)</f>
        <v>197.88888888888889</v>
      </c>
    </row>
    <row r="39" spans="2:18" s="1" customFormat="1" ht="13.9" customHeight="1">
      <c r="B39" s="1" t="str">
        <f>Roster_Selection_Men!AB36&amp;" " &amp; "V "</f>
        <v xml:space="preserve">Campbellsville University V </v>
      </c>
      <c r="C39" s="1" t="str">
        <f>Roster_Selection_Men!AD36</f>
        <v>17-69158</v>
      </c>
      <c r="D39" s="1" t="str">
        <f>Roster_Selection_Men!AE36</f>
        <v>Andrew McWhorter</v>
      </c>
      <c r="E39" s="23"/>
      <c r="F39" s="1" t="str">
        <f>IF(ISERROR([1]Baker_Scores_Men_Var!E39), " ", IF([1]Baker_Scores_Men_Var!E39 = "Yes", "Yes", "  "))</f>
        <v xml:space="preserve"> </v>
      </c>
      <c r="G39" s="29">
        <v>205</v>
      </c>
      <c r="H39" s="29">
        <v>162</v>
      </c>
      <c r="I39" s="29">
        <v>0</v>
      </c>
      <c r="J39" s="29">
        <v>173</v>
      </c>
      <c r="K39" s="29">
        <v>183</v>
      </c>
      <c r="L39" s="29">
        <v>211</v>
      </c>
      <c r="M39" s="29">
        <v>161</v>
      </c>
      <c r="N39" s="29">
        <v>181</v>
      </c>
      <c r="O39" s="29">
        <v>0</v>
      </c>
      <c r="P39" s="30">
        <f t="shared" si="8"/>
        <v>1276</v>
      </c>
      <c r="Q39" s="30">
        <f t="shared" si="9"/>
        <v>7</v>
      </c>
      <c r="R39" s="30">
        <f t="shared" si="10"/>
        <v>182.28571428571428</v>
      </c>
    </row>
    <row r="40" spans="2:18" s="1" customFormat="1" ht="13.9" customHeight="1">
      <c r="B40" s="1" t="str">
        <f>Roster_Selection_Men!AB37&amp;" " &amp; "V "</f>
        <v xml:space="preserve">Campbellsville University V </v>
      </c>
      <c r="C40" s="1" t="str">
        <f>Roster_Selection_Men!AD37</f>
        <v>18-86967</v>
      </c>
      <c r="D40" s="1" t="str">
        <f>Roster_Selection_Men!AE37</f>
        <v>Andrew Swift</v>
      </c>
      <c r="E40" s="23"/>
      <c r="F40" s="1" t="str">
        <f>IF(ISERROR([1]Baker_Scores_Men_Var!E40), " ", IF([1]Baker_Scores_Men_Var!E40 = "Yes", "Yes", "  "))</f>
        <v xml:space="preserve"> </v>
      </c>
      <c r="G40" s="29">
        <v>0</v>
      </c>
      <c r="H40" s="29">
        <v>0</v>
      </c>
      <c r="I40" s="29">
        <v>158</v>
      </c>
      <c r="J40" s="29">
        <v>0</v>
      </c>
      <c r="K40" s="29">
        <v>0</v>
      </c>
      <c r="L40" s="29">
        <v>231</v>
      </c>
      <c r="M40" s="29">
        <v>133</v>
      </c>
      <c r="N40" s="29">
        <v>0</v>
      </c>
      <c r="O40" s="29">
        <v>200</v>
      </c>
      <c r="P40" s="30">
        <f t="shared" si="8"/>
        <v>722</v>
      </c>
      <c r="Q40" s="30">
        <f t="shared" si="9"/>
        <v>4</v>
      </c>
      <c r="R40" s="30">
        <f t="shared" si="10"/>
        <v>180.5</v>
      </c>
    </row>
    <row r="41" spans="2:18" s="1" customFormat="1" ht="13.9" customHeight="1">
      <c r="B41" s="1" t="str">
        <f>Roster_Selection_Men!AB38&amp;" " &amp; "V "</f>
        <v xml:space="preserve">Campbellsville University V </v>
      </c>
      <c r="C41" s="1" t="str">
        <f>Roster_Selection_Men!AD38</f>
        <v>7914-11696</v>
      </c>
      <c r="D41" s="1" t="str">
        <f>Roster_Selection_Men!AE38</f>
        <v>Blake Roberts</v>
      </c>
      <c r="E41" s="23"/>
      <c r="F41" s="1" t="str">
        <f>IF(ISERROR([1]Baker_Scores_Men_Var!E41), " ", IF([1]Baker_Scores_Men_Var!E41 = "Yes", "Yes", "  "))</f>
        <v xml:space="preserve"> </v>
      </c>
      <c r="G41" s="29">
        <v>149</v>
      </c>
      <c r="H41" s="29">
        <v>0</v>
      </c>
      <c r="I41" s="29">
        <v>192</v>
      </c>
      <c r="J41" s="29">
        <v>196</v>
      </c>
      <c r="K41" s="29">
        <v>180</v>
      </c>
      <c r="L41" s="29">
        <v>190</v>
      </c>
      <c r="M41" s="29">
        <v>188</v>
      </c>
      <c r="N41" s="29">
        <v>164</v>
      </c>
      <c r="O41" s="29">
        <v>157</v>
      </c>
      <c r="P41" s="30">
        <f t="shared" si="8"/>
        <v>1416</v>
      </c>
      <c r="Q41" s="30">
        <f t="shared" si="9"/>
        <v>8</v>
      </c>
      <c r="R41" s="30">
        <f t="shared" si="10"/>
        <v>177</v>
      </c>
    </row>
    <row r="42" spans="2:18" s="1" customFormat="1" ht="13.9" customHeight="1">
      <c r="B42" s="1" t="str">
        <f>Roster_Selection_Men!AB39&amp;" " &amp; "V "</f>
        <v xml:space="preserve">Campbellsville University V </v>
      </c>
      <c r="C42" s="1" t="str">
        <f>Roster_Selection_Men!AD39</f>
        <v>7914-43718</v>
      </c>
      <c r="D42" s="1" t="str">
        <f>Roster_Selection_Men!AE39</f>
        <v>Emanuel Casillas</v>
      </c>
      <c r="E42" s="23"/>
      <c r="F42" s="1" t="str">
        <f>IF(ISERROR([1]Baker_Scores_Men_Var!E42), " ", IF([1]Baker_Scores_Men_Var!E42 = "Yes", "Yes", "  "))</f>
        <v xml:space="preserve"> </v>
      </c>
      <c r="G42" s="29">
        <v>184</v>
      </c>
      <c r="H42" s="29">
        <v>171</v>
      </c>
      <c r="I42" s="29">
        <v>153</v>
      </c>
      <c r="J42" s="29">
        <v>171</v>
      </c>
      <c r="K42" s="29">
        <v>169</v>
      </c>
      <c r="L42" s="29">
        <v>144</v>
      </c>
      <c r="M42" s="29">
        <v>0</v>
      </c>
      <c r="N42" s="29">
        <v>212</v>
      </c>
      <c r="O42" s="29">
        <v>158</v>
      </c>
      <c r="P42" s="30">
        <f t="shared" si="8"/>
        <v>1362</v>
      </c>
      <c r="Q42" s="30">
        <f t="shared" si="9"/>
        <v>8</v>
      </c>
      <c r="R42" s="30">
        <f t="shared" si="10"/>
        <v>170.25</v>
      </c>
    </row>
    <row r="43" spans="2:18" s="1" customFormat="1" ht="13.9" customHeight="1">
      <c r="B43" s="1" t="str">
        <f>Roster_Selection_Men!AB40&amp;" " &amp; "V "</f>
        <v xml:space="preserve">Campbellsville University V </v>
      </c>
      <c r="C43" s="1" t="str">
        <f>Roster_Selection_Men!AD40</f>
        <v>15-117269</v>
      </c>
      <c r="D43" s="1" t="str">
        <f>Roster_Selection_Men!AE40</f>
        <v>Michael Kendrick</v>
      </c>
      <c r="E43" s="23"/>
      <c r="F43" s="1" t="str">
        <f>IF(ISERROR([1]Baker_Scores_Men_Var!E43), " ", IF([1]Baker_Scores_Men_Var!E43 = "Yes", "Yes", "  "))</f>
        <v xml:space="preserve"> </v>
      </c>
      <c r="G43" s="29">
        <v>0</v>
      </c>
      <c r="H43" s="29">
        <v>174</v>
      </c>
      <c r="I43" s="29">
        <v>172</v>
      </c>
      <c r="J43" s="29">
        <v>155</v>
      </c>
      <c r="K43" s="29">
        <v>0</v>
      </c>
      <c r="L43" s="29">
        <v>0</v>
      </c>
      <c r="M43" s="29">
        <v>0</v>
      </c>
      <c r="N43" s="29">
        <v>157</v>
      </c>
      <c r="O43" s="29">
        <v>0</v>
      </c>
      <c r="P43" s="30">
        <f t="shared" si="8"/>
        <v>658</v>
      </c>
      <c r="Q43" s="30">
        <f t="shared" si="9"/>
        <v>4</v>
      </c>
      <c r="R43" s="30">
        <f t="shared" si="10"/>
        <v>164.5</v>
      </c>
    </row>
    <row r="44" spans="2:18" s="1" customFormat="1" ht="13.9" customHeight="1">
      <c r="B44" s="1" t="str">
        <f>Roster_Selection_Men!AB41&amp;" " &amp; "V "</f>
        <v xml:space="preserve">Campbellsville University V </v>
      </c>
      <c r="C44" s="1" t="str">
        <f>Roster_Selection_Men!AD41</f>
        <v>15-181729</v>
      </c>
      <c r="D44" s="1" t="str">
        <f>Roster_Selection_Men!AE41</f>
        <v>Noah Mardis</v>
      </c>
      <c r="E44" s="23"/>
      <c r="F44" s="1" t="str">
        <f>IF(ISERROR([1]Baker_Scores_Men_Var!E44), " ", IF([1]Baker_Scores_Men_Var!E44 = "Yes", "Yes", "  "))</f>
        <v xml:space="preserve"> </v>
      </c>
      <c r="G44" s="29">
        <v>0</v>
      </c>
      <c r="H44" s="29">
        <v>0</v>
      </c>
      <c r="I44" s="29">
        <v>0</v>
      </c>
      <c r="J44" s="29">
        <v>0</v>
      </c>
      <c r="K44" s="29">
        <v>189</v>
      </c>
      <c r="L44" s="29">
        <v>0</v>
      </c>
      <c r="M44" s="29">
        <v>0</v>
      </c>
      <c r="N44" s="29">
        <v>0</v>
      </c>
      <c r="O44" s="29">
        <v>126</v>
      </c>
      <c r="P44" s="30">
        <f t="shared" si="8"/>
        <v>315</v>
      </c>
      <c r="Q44" s="30">
        <f t="shared" si="9"/>
        <v>2</v>
      </c>
      <c r="R44" s="30">
        <f t="shared" si="10"/>
        <v>157.5</v>
      </c>
    </row>
    <row r="45" spans="2:18" s="1" customFormat="1" ht="13.9" customHeight="1">
      <c r="B45" s="1" t="str">
        <f>Roster_Selection_Men!AB42&amp;" " &amp; "V "</f>
        <v xml:space="preserve">Campbellsville University V </v>
      </c>
      <c r="C45" s="1" t="str">
        <f>Roster_Selection_Men!AD42</f>
        <v>19-5596</v>
      </c>
      <c r="D45" s="1" t="str">
        <f>Roster_Selection_Men!AE42</f>
        <v>Zachary Budd</v>
      </c>
      <c r="E45" s="23"/>
      <c r="F45" s="1" t="str">
        <f>IF(ISERROR([1]Baker_Scores_Men_Var!E45), " ", IF([1]Baker_Scores_Men_Var!E45 = "Yes", "Yes", "  "))</f>
        <v xml:space="preserve"> </v>
      </c>
      <c r="G45" s="29">
        <v>132</v>
      </c>
      <c r="H45" s="29">
        <v>150</v>
      </c>
      <c r="I45" s="29">
        <v>0</v>
      </c>
      <c r="J45" s="29">
        <v>0</v>
      </c>
      <c r="K45" s="29">
        <v>0</v>
      </c>
      <c r="L45" s="29">
        <v>0</v>
      </c>
      <c r="M45" s="29">
        <v>126</v>
      </c>
      <c r="N45" s="29">
        <v>0</v>
      </c>
      <c r="O45" s="29">
        <v>0</v>
      </c>
      <c r="P45" s="30">
        <f t="shared" si="8"/>
        <v>408</v>
      </c>
      <c r="Q45" s="30">
        <f t="shared" si="9"/>
        <v>3</v>
      </c>
      <c r="R45" s="30">
        <f t="shared" si="10"/>
        <v>136</v>
      </c>
    </row>
    <row r="46" spans="2:18" s="1" customFormat="1" ht="13.9" customHeight="1">
      <c r="B46" s="1" t="s">
        <v>1193</v>
      </c>
      <c r="C46" s="28" t="s">
        <v>8</v>
      </c>
      <c r="D46" s="23" t="s">
        <v>8</v>
      </c>
      <c r="E46" s="23"/>
      <c r="F46" s="23"/>
      <c r="G46" s="29"/>
      <c r="H46" s="29"/>
      <c r="I46" s="29"/>
      <c r="J46" s="29"/>
      <c r="K46" s="29"/>
      <c r="L46" s="29"/>
      <c r="M46" s="29"/>
      <c r="N46" s="29"/>
      <c r="O46" s="29"/>
      <c r="P46" s="30">
        <f t="shared" si="8"/>
        <v>0</v>
      </c>
      <c r="Q46" s="30">
        <f t="shared" si="9"/>
        <v>0</v>
      </c>
      <c r="R46" s="30">
        <f t="shared" si="10"/>
        <v>0</v>
      </c>
    </row>
    <row r="47" spans="2:18" s="1" customFormat="1" ht="13.9" customHeight="1">
      <c r="B47" s="1" t="s">
        <v>1193</v>
      </c>
      <c r="C47" s="28" t="s">
        <v>8</v>
      </c>
      <c r="D47" s="23" t="s">
        <v>8</v>
      </c>
      <c r="E47" s="23"/>
      <c r="F47" s="23"/>
      <c r="G47" s="29"/>
      <c r="H47" s="29"/>
      <c r="I47" s="29"/>
      <c r="J47" s="29"/>
      <c r="K47" s="29"/>
      <c r="L47" s="29"/>
      <c r="M47" s="29"/>
      <c r="N47" s="29"/>
      <c r="O47" s="29"/>
      <c r="P47" s="30">
        <f t="shared" si="8"/>
        <v>0</v>
      </c>
      <c r="Q47" s="30">
        <f t="shared" si="9"/>
        <v>0</v>
      </c>
      <c r="R47" s="30">
        <f t="shared" si="10"/>
        <v>0</v>
      </c>
    </row>
    <row r="48" spans="2:18" s="1" customFormat="1" ht="13.9" customHeight="1">
      <c r="B48" s="1" t="s">
        <v>1193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1"/>
      <c r="L48" s="31"/>
      <c r="M48" s="31"/>
      <c r="N48" s="31"/>
      <c r="O48" s="31"/>
      <c r="P48" s="32">
        <f t="shared" si="8"/>
        <v>0</v>
      </c>
      <c r="Q48" s="32">
        <f t="shared" si="9"/>
        <v>0</v>
      </c>
      <c r="R48" s="30">
        <f t="shared" si="10"/>
        <v>0</v>
      </c>
    </row>
    <row r="49" spans="2:18" s="1" customFormat="1" ht="13.9" customHeight="1">
      <c r="B49" s="33"/>
      <c r="G49" s="30">
        <f t="shared" ref="G49:Q49" si="11">SUM(G38:G48)</f>
        <v>856</v>
      </c>
      <c r="H49" s="30">
        <f t="shared" si="11"/>
        <v>821</v>
      </c>
      <c r="I49" s="30">
        <f t="shared" si="11"/>
        <v>848</v>
      </c>
      <c r="J49" s="30">
        <f t="shared" si="11"/>
        <v>858</v>
      </c>
      <c r="K49" s="30">
        <f t="shared" si="11"/>
        <v>931</v>
      </c>
      <c r="L49" s="30">
        <f t="shared" si="11"/>
        <v>997</v>
      </c>
      <c r="M49" s="30">
        <f t="shared" si="11"/>
        <v>815</v>
      </c>
      <c r="N49" s="30">
        <f t="shared" si="11"/>
        <v>960</v>
      </c>
      <c r="O49" s="30">
        <f t="shared" si="11"/>
        <v>852</v>
      </c>
      <c r="P49" s="34">
        <f t="shared" si="11"/>
        <v>7938</v>
      </c>
      <c r="Q49" s="34">
        <f t="shared" si="11"/>
        <v>45</v>
      </c>
    </row>
    <row r="50" spans="2:18" s="1" customFormat="1" ht="13.9" customHeight="1"/>
    <row r="51" spans="2:18" s="1" customFormat="1" ht="13.9" customHeight="1">
      <c r="B51" s="1" t="str">
        <f>Roster_Selection_Men!AB48&amp;" " &amp; "V "</f>
        <v xml:space="preserve">Cincinnati ,University Of V </v>
      </c>
      <c r="C51" s="1" t="str">
        <f>Roster_Selection_Men!AD48</f>
        <v>11-94682</v>
      </c>
      <c r="D51" s="1" t="str">
        <f>Roster_Selection_Men!AE48</f>
        <v>Ethan Walton</v>
      </c>
      <c r="E51" s="23"/>
      <c r="F51" s="1" t="str">
        <f>IF(ISERROR([1]Baker_Scores_Men_Var!E51), " ", IF([1]Baker_Scores_Men_Var!E51 = "Yes", "Yes", "  "))</f>
        <v xml:space="preserve"> </v>
      </c>
      <c r="G51" s="29">
        <v>168</v>
      </c>
      <c r="H51" s="29">
        <v>196</v>
      </c>
      <c r="I51" s="29">
        <v>165</v>
      </c>
      <c r="J51" s="29">
        <v>171</v>
      </c>
      <c r="K51" s="29">
        <v>148</v>
      </c>
      <c r="L51" s="29">
        <v>168</v>
      </c>
      <c r="M51" s="29">
        <v>188</v>
      </c>
      <c r="N51" s="29">
        <v>165</v>
      </c>
      <c r="O51" s="29">
        <v>199</v>
      </c>
      <c r="P51" s="30">
        <f t="shared" ref="P51:P61" si="12">SUM(G51:O51)</f>
        <v>1568</v>
      </c>
      <c r="Q51" s="30">
        <f t="shared" ref="Q51:Q61" si="13">COUNTIF(G51:O51, "&gt;0" )</f>
        <v>9</v>
      </c>
      <c r="R51" s="30">
        <f t="shared" ref="R51:R61" si="14">IF(Q51=0,0,P51/Q51)</f>
        <v>174.22222222222223</v>
      </c>
    </row>
    <row r="52" spans="2:18" s="1" customFormat="1" ht="13.9" customHeight="1">
      <c r="B52" s="1" t="str">
        <f>Roster_Selection_Men!AB49&amp;" " &amp; "V "</f>
        <v xml:space="preserve">Cincinnati ,University Of V </v>
      </c>
      <c r="C52" s="1" t="str">
        <f>Roster_Selection_Men!AD49</f>
        <v>21-14278</v>
      </c>
      <c r="D52" s="1" t="str">
        <f>Roster_Selection_Men!AE49</f>
        <v>Jack Wilson</v>
      </c>
      <c r="E52" s="23"/>
      <c r="F52" s="1" t="str">
        <f>IF(ISERROR([1]Baker_Scores_Men_Var!E52), " ", IF([1]Baker_Scores_Men_Var!E52 = "Yes", "Yes", "  "))</f>
        <v xml:space="preserve"> </v>
      </c>
      <c r="G52" s="29">
        <v>0</v>
      </c>
      <c r="H52" s="29">
        <v>0</v>
      </c>
      <c r="I52" s="29">
        <v>141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30">
        <f t="shared" si="12"/>
        <v>141</v>
      </c>
      <c r="Q52" s="30">
        <f t="shared" si="13"/>
        <v>1</v>
      </c>
      <c r="R52" s="30">
        <f t="shared" si="14"/>
        <v>141</v>
      </c>
    </row>
    <row r="53" spans="2:18" s="1" customFormat="1" ht="13.9" customHeight="1">
      <c r="B53" s="1" t="str">
        <f>Roster_Selection_Men!AB50&amp;" " &amp; "V "</f>
        <v xml:space="preserve">Cincinnati ,University Of V </v>
      </c>
      <c r="C53" s="1" t="str">
        <f>Roster_Selection_Men!AD50</f>
        <v>15-125144</v>
      </c>
      <c r="D53" s="1" t="str">
        <f>Roster_Selection_Men!AE50</f>
        <v>Justin Bartholomew</v>
      </c>
      <c r="E53" s="23"/>
      <c r="F53" s="1" t="str">
        <f>IF(ISERROR([1]Baker_Scores_Men_Var!E53), " ", IF([1]Baker_Scores_Men_Var!E53 = "Yes", "Yes", "  "))</f>
        <v xml:space="preserve"> </v>
      </c>
      <c r="G53" s="29">
        <v>160</v>
      </c>
      <c r="H53" s="29">
        <v>186</v>
      </c>
      <c r="I53" s="29">
        <v>161</v>
      </c>
      <c r="J53" s="29">
        <v>170</v>
      </c>
      <c r="K53" s="29">
        <v>166</v>
      </c>
      <c r="L53" s="29">
        <v>140</v>
      </c>
      <c r="M53" s="29">
        <v>169</v>
      </c>
      <c r="N53" s="29">
        <v>205</v>
      </c>
      <c r="O53" s="29">
        <v>235</v>
      </c>
      <c r="P53" s="30">
        <f t="shared" si="12"/>
        <v>1592</v>
      </c>
      <c r="Q53" s="30">
        <f t="shared" si="13"/>
        <v>9</v>
      </c>
      <c r="R53" s="30">
        <f t="shared" si="14"/>
        <v>176.88888888888889</v>
      </c>
    </row>
    <row r="54" spans="2:18" s="1" customFormat="1" ht="13.9" customHeight="1">
      <c r="B54" s="1" t="str">
        <f>Roster_Selection_Men!AB51&amp;" " &amp; "V "</f>
        <v xml:space="preserve">Cincinnati ,University Of V </v>
      </c>
      <c r="C54" s="1" t="str">
        <f>Roster_Selection_Men!AD51</f>
        <v>18-91634</v>
      </c>
      <c r="D54" s="1" t="str">
        <f>Roster_Selection_Men!AE51</f>
        <v>Nathan Hartness</v>
      </c>
      <c r="E54" s="23"/>
      <c r="F54" s="1" t="str">
        <f>IF(ISERROR([1]Baker_Scores_Men_Var!E54), " ", IF([1]Baker_Scores_Men_Var!E54 = "Yes", "Yes", "  "))</f>
        <v xml:space="preserve"> 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30">
        <f t="shared" si="12"/>
        <v>0</v>
      </c>
      <c r="Q54" s="30">
        <f t="shared" si="13"/>
        <v>0</v>
      </c>
      <c r="R54" s="30">
        <f t="shared" si="14"/>
        <v>0</v>
      </c>
    </row>
    <row r="55" spans="2:18" s="1" customFormat="1" ht="13.9" customHeight="1">
      <c r="B55" s="1" t="str">
        <f>Roster_Selection_Men!AB52&amp;" " &amp; "V "</f>
        <v xml:space="preserve">Cincinnati ,University Of V </v>
      </c>
      <c r="C55" s="1" t="str">
        <f>Roster_Selection_Men!AD52</f>
        <v>9440-68575</v>
      </c>
      <c r="D55" s="1" t="str">
        <f>Roster_Selection_Men!AE52</f>
        <v>Robert Kelly</v>
      </c>
      <c r="E55" s="23"/>
      <c r="F55" s="1" t="str">
        <f>IF(ISERROR([1]Baker_Scores_Men_Var!E55), " ", IF([1]Baker_Scores_Men_Var!E55 = "Yes", "Yes", "  "))</f>
        <v xml:space="preserve"> </v>
      </c>
      <c r="G55" s="29">
        <v>198</v>
      </c>
      <c r="H55" s="29">
        <v>205</v>
      </c>
      <c r="I55" s="29">
        <v>198</v>
      </c>
      <c r="J55" s="29">
        <v>161</v>
      </c>
      <c r="K55" s="29">
        <v>224</v>
      </c>
      <c r="L55" s="29">
        <v>192</v>
      </c>
      <c r="M55" s="29">
        <v>193</v>
      </c>
      <c r="N55" s="29">
        <v>177</v>
      </c>
      <c r="O55" s="29">
        <v>178</v>
      </c>
      <c r="P55" s="30">
        <f t="shared" si="12"/>
        <v>1726</v>
      </c>
      <c r="Q55" s="30">
        <f t="shared" si="13"/>
        <v>9</v>
      </c>
      <c r="R55" s="30">
        <f t="shared" si="14"/>
        <v>191.77777777777777</v>
      </c>
    </row>
    <row r="56" spans="2:18" s="1" customFormat="1" ht="13.9" customHeight="1">
      <c r="B56" s="1" t="str">
        <f>Roster_Selection_Men!AB53&amp;" " &amp; "V "</f>
        <v xml:space="preserve"> V </v>
      </c>
      <c r="C56" s="1" t="str">
        <f>Roster_Selection_Men!AD53</f>
        <v/>
      </c>
      <c r="D56" s="1" t="str">
        <f>Roster_Selection_Men!AE53</f>
        <v/>
      </c>
      <c r="E56" s="23"/>
      <c r="F56" s="1" t="str">
        <f>IF(ISERROR([1]Baker_Scores_Men_Var!E56), " ", IF([1]Baker_Scores_Men_Var!E56 = "Yes", "Yes", "  "))</f>
        <v xml:space="preserve"> 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30">
        <f t="shared" si="12"/>
        <v>0</v>
      </c>
      <c r="Q56" s="30">
        <f t="shared" si="13"/>
        <v>0</v>
      </c>
      <c r="R56" s="30">
        <f t="shared" si="14"/>
        <v>0</v>
      </c>
    </row>
    <row r="57" spans="2:18" s="1" customFormat="1" ht="13.9" customHeight="1">
      <c r="B57" s="1" t="str">
        <f>Roster_Selection_Men!AB54&amp;" " &amp; "V "</f>
        <v xml:space="preserve"> V </v>
      </c>
      <c r="C57" s="1" t="str">
        <f>Roster_Selection_Men!AD54</f>
        <v/>
      </c>
      <c r="D57" s="1" t="str">
        <f>Roster_Selection_Men!AE54</f>
        <v/>
      </c>
      <c r="E57" s="23"/>
      <c r="F57" s="1" t="str">
        <f>IF(ISERROR([1]Baker_Scores_Men_Var!E57), " ", IF([1]Baker_Scores_Men_Var!E57 = "Yes", "Yes", "  "))</f>
        <v xml:space="preserve"> 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30">
        <f t="shared" si="12"/>
        <v>0</v>
      </c>
      <c r="Q57" s="30">
        <f t="shared" si="13"/>
        <v>0</v>
      </c>
      <c r="R57" s="30">
        <f t="shared" si="14"/>
        <v>0</v>
      </c>
    </row>
    <row r="58" spans="2:18" s="1" customFormat="1" ht="13.9" customHeight="1">
      <c r="B58" s="1" t="str">
        <f>Roster_Selection_Men!AB55&amp;" " &amp; "V "</f>
        <v xml:space="preserve"> V </v>
      </c>
      <c r="C58" s="1" t="str">
        <f>Roster_Selection_Men!AD55</f>
        <v/>
      </c>
      <c r="D58" s="1" t="str">
        <f>Roster_Selection_Men!AE55</f>
        <v/>
      </c>
      <c r="E58" s="23"/>
      <c r="F58" s="1" t="str">
        <f>IF(ISERROR([1]Baker_Scores_Men_Var!E58), " ", IF([1]Baker_Scores_Men_Var!E58 = "Yes", "Yes", "  "))</f>
        <v xml:space="preserve">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30">
        <f t="shared" si="12"/>
        <v>0</v>
      </c>
      <c r="Q58" s="30">
        <f t="shared" si="13"/>
        <v>0</v>
      </c>
      <c r="R58" s="30">
        <f t="shared" si="14"/>
        <v>0</v>
      </c>
    </row>
    <row r="59" spans="2:18" s="1" customFormat="1" ht="13.9" customHeight="1">
      <c r="B59" s="1" t="s">
        <v>1194</v>
      </c>
      <c r="C59" s="28" t="s">
        <v>8</v>
      </c>
      <c r="D59" s="23" t="s">
        <v>1525</v>
      </c>
      <c r="E59" s="23"/>
      <c r="F59" s="23"/>
      <c r="G59" s="29">
        <v>159</v>
      </c>
      <c r="H59" s="29">
        <v>148</v>
      </c>
      <c r="I59" s="29">
        <v>0</v>
      </c>
      <c r="J59" s="29">
        <v>130</v>
      </c>
      <c r="K59" s="29">
        <v>0</v>
      </c>
      <c r="L59" s="29">
        <v>188</v>
      </c>
      <c r="M59" s="29">
        <v>202</v>
      </c>
      <c r="N59" s="29">
        <v>187</v>
      </c>
      <c r="O59" s="29">
        <v>194</v>
      </c>
      <c r="P59" s="30">
        <f t="shared" si="12"/>
        <v>1208</v>
      </c>
      <c r="Q59" s="30">
        <f t="shared" si="13"/>
        <v>7</v>
      </c>
      <c r="R59" s="30">
        <f t="shared" si="14"/>
        <v>172.57142857142858</v>
      </c>
    </row>
    <row r="60" spans="2:18" s="1" customFormat="1" ht="13.9" customHeight="1">
      <c r="B60" s="1" t="s">
        <v>1194</v>
      </c>
      <c r="C60" s="28" t="s">
        <v>8</v>
      </c>
      <c r="D60" s="23" t="s">
        <v>1526</v>
      </c>
      <c r="E60" s="23"/>
      <c r="F60" s="23"/>
      <c r="G60" s="29">
        <v>161</v>
      </c>
      <c r="H60" s="29">
        <v>200</v>
      </c>
      <c r="I60" s="29">
        <v>138</v>
      </c>
      <c r="J60" s="29">
        <v>233</v>
      </c>
      <c r="K60" s="29">
        <v>107</v>
      </c>
      <c r="L60" s="29">
        <v>172</v>
      </c>
      <c r="M60" s="29">
        <v>123</v>
      </c>
      <c r="N60" s="29">
        <v>0</v>
      </c>
      <c r="O60" s="29">
        <v>181</v>
      </c>
      <c r="P60" s="30">
        <f t="shared" si="12"/>
        <v>1315</v>
      </c>
      <c r="Q60" s="30">
        <f t="shared" si="13"/>
        <v>8</v>
      </c>
      <c r="R60" s="30">
        <f t="shared" si="14"/>
        <v>164.375</v>
      </c>
    </row>
    <row r="61" spans="2:18" s="1" customFormat="1" ht="13.9" customHeight="1">
      <c r="B61" s="1" t="s">
        <v>1194</v>
      </c>
      <c r="C61" s="28" t="s">
        <v>8</v>
      </c>
      <c r="D61" s="23" t="s">
        <v>1527</v>
      </c>
      <c r="E61" s="23"/>
      <c r="F61" s="23"/>
      <c r="G61" s="31">
        <v>0</v>
      </c>
      <c r="H61" s="31">
        <v>0</v>
      </c>
      <c r="I61" s="31">
        <v>0</v>
      </c>
      <c r="J61" s="31">
        <v>0</v>
      </c>
      <c r="K61" s="31">
        <v>180</v>
      </c>
      <c r="L61" s="31">
        <v>0</v>
      </c>
      <c r="M61" s="31">
        <v>0</v>
      </c>
      <c r="N61" s="31">
        <v>116</v>
      </c>
      <c r="O61" s="31">
        <v>0</v>
      </c>
      <c r="P61" s="32">
        <f t="shared" si="12"/>
        <v>296</v>
      </c>
      <c r="Q61" s="32">
        <f t="shared" si="13"/>
        <v>2</v>
      </c>
      <c r="R61" s="30">
        <f t="shared" si="14"/>
        <v>148</v>
      </c>
    </row>
    <row r="62" spans="2:18" s="1" customFormat="1" ht="13.9" customHeight="1">
      <c r="B62" s="33"/>
      <c r="G62" s="30">
        <f t="shared" ref="G62:Q62" si="15">SUM(G51:G61)</f>
        <v>846</v>
      </c>
      <c r="H62" s="30">
        <f t="shared" si="15"/>
        <v>935</v>
      </c>
      <c r="I62" s="30">
        <f t="shared" si="15"/>
        <v>803</v>
      </c>
      <c r="J62" s="30">
        <f t="shared" si="15"/>
        <v>865</v>
      </c>
      <c r="K62" s="30">
        <f t="shared" si="15"/>
        <v>825</v>
      </c>
      <c r="L62" s="30">
        <f t="shared" si="15"/>
        <v>860</v>
      </c>
      <c r="M62" s="30">
        <f t="shared" si="15"/>
        <v>875</v>
      </c>
      <c r="N62" s="30">
        <f t="shared" si="15"/>
        <v>850</v>
      </c>
      <c r="O62" s="30">
        <f t="shared" si="15"/>
        <v>987</v>
      </c>
      <c r="P62" s="34">
        <f t="shared" si="15"/>
        <v>7846</v>
      </c>
      <c r="Q62" s="34">
        <f t="shared" si="15"/>
        <v>45</v>
      </c>
    </row>
    <row r="63" spans="2:18" s="1" customFormat="1" ht="13.9" customHeight="1"/>
    <row r="64" spans="2:18" s="1" customFormat="1" ht="13.9" customHeight="1">
      <c r="B64" s="1" t="str">
        <f>Roster_Selection_Men!AB56&amp;" " &amp; "V "</f>
        <v xml:space="preserve">Cumberland University V </v>
      </c>
      <c r="C64" s="1" t="str">
        <f>Roster_Selection_Men!AD56</f>
        <v>8546-1764</v>
      </c>
      <c r="D64" s="1" t="str">
        <f>Roster_Selection_Men!AE56</f>
        <v>Caleb Gregory</v>
      </c>
      <c r="E64" s="23"/>
      <c r="F64" s="1" t="str">
        <f>IF(ISERROR([1]Baker_Scores_Men_Var!E64), " ", IF([1]Baker_Scores_Men_Var!E64 = "Yes", "Yes", "  "))</f>
        <v xml:space="preserve"> </v>
      </c>
      <c r="G64" s="29">
        <v>173</v>
      </c>
      <c r="H64" s="29">
        <v>185</v>
      </c>
      <c r="I64" s="29">
        <v>159</v>
      </c>
      <c r="J64" s="29">
        <v>0</v>
      </c>
      <c r="K64" s="29">
        <v>162</v>
      </c>
      <c r="L64" s="29">
        <v>164</v>
      </c>
      <c r="M64" s="29">
        <v>200</v>
      </c>
      <c r="N64" s="29">
        <v>236</v>
      </c>
      <c r="O64" s="29">
        <v>226</v>
      </c>
      <c r="P64" s="30">
        <f t="shared" ref="P64:P74" si="16">SUM(G64:O64)</f>
        <v>1505</v>
      </c>
      <c r="Q64" s="30">
        <f t="shared" ref="Q64:Q74" si="17">COUNTIF(G64:O64, "&gt;0" )</f>
        <v>8</v>
      </c>
      <c r="R64" s="30">
        <f t="shared" ref="R64:R74" si="18">IF(Q64=0,0,P64/Q64)</f>
        <v>188.125</v>
      </c>
    </row>
    <row r="65" spans="2:18" s="1" customFormat="1" ht="13.9" customHeight="1">
      <c r="B65" s="1" t="str">
        <f>Roster_Selection_Men!AB57&amp;" " &amp; "V "</f>
        <v xml:space="preserve">Cumberland University V </v>
      </c>
      <c r="C65" s="1" t="str">
        <f>Roster_Selection_Men!AD57</f>
        <v>18-52843</v>
      </c>
      <c r="D65" s="1" t="str">
        <f>Roster_Selection_Men!AE57</f>
        <v>Grayson Hemontolor</v>
      </c>
      <c r="E65" s="23"/>
      <c r="F65" s="1" t="str">
        <f>IF(ISERROR([1]Baker_Scores_Men_Var!E65), " ", IF([1]Baker_Scores_Men_Var!E65 = "Yes", "Yes", "  "))</f>
        <v xml:space="preserve"> </v>
      </c>
      <c r="G65" s="29">
        <v>147</v>
      </c>
      <c r="H65" s="29">
        <v>0</v>
      </c>
      <c r="I65" s="29">
        <v>207</v>
      </c>
      <c r="J65" s="29">
        <v>141</v>
      </c>
      <c r="K65" s="29">
        <v>0</v>
      </c>
      <c r="L65" s="29">
        <v>158</v>
      </c>
      <c r="M65" s="29">
        <v>137</v>
      </c>
      <c r="N65" s="29">
        <v>0</v>
      </c>
      <c r="O65" s="29">
        <v>0</v>
      </c>
      <c r="P65" s="30">
        <f t="shared" si="16"/>
        <v>790</v>
      </c>
      <c r="Q65" s="30">
        <f t="shared" si="17"/>
        <v>5</v>
      </c>
      <c r="R65" s="30">
        <f t="shared" si="18"/>
        <v>158</v>
      </c>
    </row>
    <row r="66" spans="2:18" s="1" customFormat="1" ht="13.9" customHeight="1">
      <c r="B66" s="1" t="str">
        <f>Roster_Selection_Men!AB58&amp;" " &amp; "V "</f>
        <v xml:space="preserve">Cumberland University V </v>
      </c>
      <c r="C66" s="1" t="str">
        <f>Roster_Selection_Men!AD58</f>
        <v>17-77117</v>
      </c>
      <c r="D66" s="1" t="str">
        <f>Roster_Selection_Men!AE58</f>
        <v>Matthew Charlton</v>
      </c>
      <c r="E66" s="23"/>
      <c r="F66" s="1" t="str">
        <f>IF(ISERROR([1]Baker_Scores_Men_Var!E66), " ", IF([1]Baker_Scores_Men_Var!E66 = "Yes", "Yes", "  "))</f>
        <v xml:space="preserve"> </v>
      </c>
      <c r="G66" s="29">
        <v>162</v>
      </c>
      <c r="H66" s="29">
        <v>183</v>
      </c>
      <c r="I66" s="29">
        <v>164</v>
      </c>
      <c r="J66" s="29">
        <v>172</v>
      </c>
      <c r="K66" s="29">
        <v>181</v>
      </c>
      <c r="L66" s="29">
        <v>158</v>
      </c>
      <c r="M66" s="29">
        <v>186</v>
      </c>
      <c r="N66" s="29">
        <v>204</v>
      </c>
      <c r="O66" s="29">
        <v>196</v>
      </c>
      <c r="P66" s="30">
        <f t="shared" si="16"/>
        <v>1606</v>
      </c>
      <c r="Q66" s="30">
        <f t="shared" si="17"/>
        <v>9</v>
      </c>
      <c r="R66" s="30">
        <f t="shared" si="18"/>
        <v>178.44444444444446</v>
      </c>
    </row>
    <row r="67" spans="2:18" s="1" customFormat="1" ht="13.9" customHeight="1">
      <c r="B67" s="1" t="str">
        <f>Roster_Selection_Men!AB59&amp;" " &amp; "V "</f>
        <v xml:space="preserve">Cumberland University V </v>
      </c>
      <c r="C67" s="1" t="str">
        <f>Roster_Selection_Men!AD59</f>
        <v>19-6124</v>
      </c>
      <c r="D67" s="1" t="str">
        <f>Roster_Selection_Men!AE59</f>
        <v>Matthew Dominey</v>
      </c>
      <c r="E67" s="23"/>
      <c r="F67" s="1" t="str">
        <f>IF(ISERROR([1]Baker_Scores_Men_Var!E67), " ", IF([1]Baker_Scores_Men_Var!E67 = "Yes", "Yes", "  "))</f>
        <v xml:space="preserve"> </v>
      </c>
      <c r="G67" s="29">
        <v>161</v>
      </c>
      <c r="H67" s="29">
        <v>131</v>
      </c>
      <c r="I67" s="29">
        <v>0</v>
      </c>
      <c r="J67" s="29">
        <v>213</v>
      </c>
      <c r="K67" s="29">
        <v>205</v>
      </c>
      <c r="L67" s="29">
        <v>153</v>
      </c>
      <c r="M67" s="29">
        <v>202</v>
      </c>
      <c r="N67" s="29">
        <v>202</v>
      </c>
      <c r="O67" s="29">
        <v>199</v>
      </c>
      <c r="P67" s="30">
        <f t="shared" si="16"/>
        <v>1466</v>
      </c>
      <c r="Q67" s="30">
        <f t="shared" si="17"/>
        <v>8</v>
      </c>
      <c r="R67" s="30">
        <f t="shared" si="18"/>
        <v>183.25</v>
      </c>
    </row>
    <row r="68" spans="2:18" s="1" customFormat="1" ht="13.9" customHeight="1">
      <c r="B68" s="1" t="str">
        <f>Roster_Selection_Men!AB60&amp;" " &amp; "V "</f>
        <v xml:space="preserve">Cumberland University V </v>
      </c>
      <c r="C68" s="1" t="str">
        <f>Roster_Selection_Men!AD60</f>
        <v>8252-21992</v>
      </c>
      <c r="D68" s="1" t="str">
        <f>Roster_Selection_Men!AE60</f>
        <v>Nathan Parrott</v>
      </c>
      <c r="E68" s="23"/>
      <c r="F68" s="1" t="str">
        <f>IF(ISERROR([1]Baker_Scores_Men_Var!E68), " ", IF([1]Baker_Scores_Men_Var!E68 = "Yes", "Yes", "  "))</f>
        <v xml:space="preserve"> </v>
      </c>
      <c r="G68" s="29">
        <v>159</v>
      </c>
      <c r="H68" s="29">
        <v>177</v>
      </c>
      <c r="I68" s="29">
        <v>234</v>
      </c>
      <c r="J68" s="29">
        <v>189</v>
      </c>
      <c r="K68" s="29">
        <v>170</v>
      </c>
      <c r="L68" s="29">
        <v>0</v>
      </c>
      <c r="M68" s="29">
        <v>0</v>
      </c>
      <c r="N68" s="29">
        <v>171</v>
      </c>
      <c r="O68" s="29">
        <v>199</v>
      </c>
      <c r="P68" s="30">
        <f t="shared" si="16"/>
        <v>1299</v>
      </c>
      <c r="Q68" s="30">
        <f t="shared" si="17"/>
        <v>7</v>
      </c>
      <c r="R68" s="30">
        <f t="shared" si="18"/>
        <v>185.57142857142858</v>
      </c>
    </row>
    <row r="69" spans="2:18" s="1" customFormat="1" ht="13.9" customHeight="1">
      <c r="B69" s="1" t="str">
        <f>Roster_Selection_Men!AB61&amp;" " &amp; "V "</f>
        <v xml:space="preserve">Cumberland University V </v>
      </c>
      <c r="C69" s="1" t="str">
        <f>Roster_Selection_Men!AD61</f>
        <v>16-99164</v>
      </c>
      <c r="D69" s="1" t="str">
        <f>Roster_Selection_Men!AE61</f>
        <v>Taylor Fielder</v>
      </c>
      <c r="E69" s="23"/>
      <c r="F69" s="1" t="str">
        <f>IF(ISERROR([1]Baker_Scores_Men_Var!E69), " ", IF([1]Baker_Scores_Men_Var!E69 = "Yes", "Yes", "  "))</f>
        <v xml:space="preserve"> </v>
      </c>
      <c r="G69" s="29">
        <v>0</v>
      </c>
      <c r="H69" s="29">
        <v>195</v>
      </c>
      <c r="I69" s="29">
        <v>192</v>
      </c>
      <c r="J69" s="29">
        <v>179</v>
      </c>
      <c r="K69" s="29">
        <v>182</v>
      </c>
      <c r="L69" s="29">
        <v>197</v>
      </c>
      <c r="M69" s="29">
        <v>187</v>
      </c>
      <c r="N69" s="29">
        <v>205</v>
      </c>
      <c r="O69" s="29">
        <v>180</v>
      </c>
      <c r="P69" s="30">
        <f t="shared" si="16"/>
        <v>1517</v>
      </c>
      <c r="Q69" s="30">
        <f t="shared" si="17"/>
        <v>8</v>
      </c>
      <c r="R69" s="30">
        <f t="shared" si="18"/>
        <v>189.625</v>
      </c>
    </row>
    <row r="70" spans="2:18" s="1" customFormat="1" ht="13.9" customHeight="1">
      <c r="B70" s="1" t="str">
        <f>Roster_Selection_Men!AB62&amp;" " &amp; "V "</f>
        <v xml:space="preserve"> V </v>
      </c>
      <c r="C70" s="1" t="str">
        <f>Roster_Selection_Men!AD62</f>
        <v/>
      </c>
      <c r="D70" s="1" t="str">
        <f>Roster_Selection_Men!AE62</f>
        <v/>
      </c>
      <c r="E70" s="23"/>
      <c r="F70" s="1" t="str">
        <f>IF(ISERROR([1]Baker_Scores_Men_Var!E70), " ", IF([1]Baker_Scores_Men_Var!E70 = "Yes", "Yes", "  "))</f>
        <v xml:space="preserve">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30">
        <f t="shared" si="16"/>
        <v>0</v>
      </c>
      <c r="Q70" s="30">
        <f t="shared" si="17"/>
        <v>0</v>
      </c>
      <c r="R70" s="30">
        <f t="shared" si="18"/>
        <v>0</v>
      </c>
    </row>
    <row r="71" spans="2:18" s="1" customFormat="1" ht="13.9" customHeight="1">
      <c r="B71" s="1" t="str">
        <f>Roster_Selection_Men!AB63&amp;" " &amp; "V "</f>
        <v xml:space="preserve"> V </v>
      </c>
      <c r="C71" s="1" t="str">
        <f>Roster_Selection_Men!AD63</f>
        <v/>
      </c>
      <c r="D71" s="1" t="str">
        <f>Roster_Selection_Men!AE63</f>
        <v/>
      </c>
      <c r="E71" s="23"/>
      <c r="F71" s="1" t="str">
        <f>IF(ISERROR([1]Baker_Scores_Men_Var!E71), " ", IF([1]Baker_Scores_Men_Var!E71 = "Yes", "Yes", "  "))</f>
        <v xml:space="preserve">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30">
        <f t="shared" si="16"/>
        <v>0</v>
      </c>
      <c r="Q71" s="30">
        <f t="shared" si="17"/>
        <v>0</v>
      </c>
      <c r="R71" s="30">
        <f t="shared" si="18"/>
        <v>0</v>
      </c>
    </row>
    <row r="72" spans="2:18" s="1" customFormat="1" ht="13.9" customHeight="1">
      <c r="B72" s="1" t="s">
        <v>1195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</row>
    <row r="73" spans="2:18" s="1" customFormat="1" ht="13.9" customHeight="1">
      <c r="B73" s="1" t="s">
        <v>1195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</row>
    <row r="74" spans="2:18" s="1" customFormat="1" ht="13.9" customHeight="1">
      <c r="B74" s="1" t="s">
        <v>1195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</row>
    <row r="75" spans="2:18" s="1" customFormat="1" ht="13.9" customHeight="1">
      <c r="B75" s="33"/>
      <c r="G75" s="30">
        <f t="shared" ref="G75:Q75" si="19">SUM(G64:G74)</f>
        <v>802</v>
      </c>
      <c r="H75" s="30">
        <f t="shared" si="19"/>
        <v>871</v>
      </c>
      <c r="I75" s="30">
        <f t="shared" si="19"/>
        <v>956</v>
      </c>
      <c r="J75" s="30">
        <f t="shared" si="19"/>
        <v>894</v>
      </c>
      <c r="K75" s="30">
        <f t="shared" si="19"/>
        <v>900</v>
      </c>
      <c r="L75" s="30">
        <f t="shared" si="19"/>
        <v>830</v>
      </c>
      <c r="M75" s="30">
        <f t="shared" si="19"/>
        <v>912</v>
      </c>
      <c r="N75" s="30">
        <f t="shared" si="19"/>
        <v>1018</v>
      </c>
      <c r="O75" s="30">
        <f t="shared" si="19"/>
        <v>1000</v>
      </c>
      <c r="P75" s="34">
        <f t="shared" si="19"/>
        <v>8183</v>
      </c>
      <c r="Q75" s="34">
        <f t="shared" si="19"/>
        <v>45</v>
      </c>
    </row>
    <row r="76" spans="2:18" s="1" customFormat="1" ht="13.9" customHeight="1"/>
    <row r="77" spans="2:18" s="1" customFormat="1" ht="13.9" customHeight="1">
      <c r="B77" s="1" t="str">
        <f>Roster_Selection_Men!AB68&amp;" " &amp; "V "</f>
        <v xml:space="preserve">Kentucky Wesleyan V </v>
      </c>
      <c r="C77" s="1" t="str">
        <f>Roster_Selection_Men!AD68</f>
        <v>7914-3283</v>
      </c>
      <c r="D77" s="1" t="str">
        <f>Roster_Selection_Men!AE68</f>
        <v>Austin Vickers</v>
      </c>
      <c r="E77" s="23"/>
      <c r="F77" s="1" t="str">
        <f>IF(ISERROR([1]Baker_Scores_Men_Var!E77), " ", IF([1]Baker_Scores_Men_Var!E77 = "Yes", "Yes", "  "))</f>
        <v xml:space="preserve"> </v>
      </c>
      <c r="G77" s="29">
        <v>0</v>
      </c>
      <c r="H77" s="29">
        <v>0</v>
      </c>
      <c r="I77" s="29">
        <v>173</v>
      </c>
      <c r="J77" s="29">
        <v>143</v>
      </c>
      <c r="K77" s="29">
        <v>0</v>
      </c>
      <c r="L77" s="29">
        <v>218</v>
      </c>
      <c r="M77" s="29">
        <v>149</v>
      </c>
      <c r="N77" s="29">
        <v>0</v>
      </c>
      <c r="O77" s="29">
        <v>0</v>
      </c>
      <c r="P77" s="30">
        <f t="shared" ref="P77:P87" si="20">SUM(G77:O77)</f>
        <v>683</v>
      </c>
      <c r="Q77" s="30">
        <f t="shared" ref="Q77:Q87" si="21">COUNTIF(G77:O77, "&gt;0" )</f>
        <v>4</v>
      </c>
      <c r="R77" s="30">
        <f t="shared" ref="R77:R87" si="22">IF(Q77=0,0,P77/Q77)</f>
        <v>170.75</v>
      </c>
    </row>
    <row r="78" spans="2:18" s="1" customFormat="1" ht="13.9" customHeight="1">
      <c r="B78" s="1" t="str">
        <f>Roster_Selection_Men!AB69&amp;" " &amp; "V "</f>
        <v xml:space="preserve">Kentucky Wesleyan V </v>
      </c>
      <c r="C78" s="1" t="str">
        <f>Roster_Selection_Men!AD69</f>
        <v>19-63574</v>
      </c>
      <c r="D78" s="1" t="str">
        <f>Roster_Selection_Men!AE69</f>
        <v>Cole Hoehler</v>
      </c>
      <c r="E78" s="23"/>
      <c r="F78" s="1" t="str">
        <f>IF(ISERROR([1]Baker_Scores_Men_Var!E78), " ", IF([1]Baker_Scores_Men_Var!E78 = "Yes", "Yes", "  "))</f>
        <v xml:space="preserve"> </v>
      </c>
      <c r="G78" s="29">
        <v>0</v>
      </c>
      <c r="H78" s="29">
        <v>177</v>
      </c>
      <c r="I78" s="29">
        <v>146</v>
      </c>
      <c r="J78" s="29">
        <v>0</v>
      </c>
      <c r="K78" s="29">
        <v>181</v>
      </c>
      <c r="L78" s="29">
        <v>156</v>
      </c>
      <c r="M78" s="29">
        <v>0</v>
      </c>
      <c r="N78" s="29">
        <v>0</v>
      </c>
      <c r="O78" s="29">
        <v>0</v>
      </c>
      <c r="P78" s="30">
        <f t="shared" si="20"/>
        <v>660</v>
      </c>
      <c r="Q78" s="30">
        <f t="shared" si="21"/>
        <v>4</v>
      </c>
      <c r="R78" s="30">
        <f t="shared" si="22"/>
        <v>165</v>
      </c>
    </row>
    <row r="79" spans="2:18" s="1" customFormat="1" ht="13.9" customHeight="1">
      <c r="B79" s="1" t="str">
        <f>Roster_Selection_Men!AB70&amp;" " &amp; "V "</f>
        <v xml:space="preserve">Kentucky Wesleyan V </v>
      </c>
      <c r="C79" s="1" t="str">
        <f>Roster_Selection_Men!AD70</f>
        <v>15-145728</v>
      </c>
      <c r="D79" s="1" t="str">
        <f>Roster_Selection_Men!AE70</f>
        <v>Dalton Karstens</v>
      </c>
      <c r="E79" s="23"/>
      <c r="F79" s="1" t="str">
        <f>IF(ISERROR([1]Baker_Scores_Men_Var!E79), " ", IF([1]Baker_Scores_Men_Var!E79 = "Yes", "Yes", "  "))</f>
        <v xml:space="preserve"> </v>
      </c>
      <c r="G79" s="29">
        <v>196</v>
      </c>
      <c r="H79" s="29">
        <v>204</v>
      </c>
      <c r="I79" s="29">
        <v>181</v>
      </c>
      <c r="J79" s="29">
        <v>144</v>
      </c>
      <c r="K79" s="29">
        <v>0</v>
      </c>
      <c r="L79" s="29">
        <v>216</v>
      </c>
      <c r="M79" s="29">
        <v>172</v>
      </c>
      <c r="N79" s="29">
        <v>206</v>
      </c>
      <c r="O79" s="29">
        <v>177</v>
      </c>
      <c r="P79" s="30">
        <f t="shared" si="20"/>
        <v>1496</v>
      </c>
      <c r="Q79" s="30">
        <f t="shared" si="21"/>
        <v>8</v>
      </c>
      <c r="R79" s="30">
        <f t="shared" si="22"/>
        <v>187</v>
      </c>
    </row>
    <row r="80" spans="2:18" s="1" customFormat="1" ht="13.9" customHeight="1">
      <c r="B80" s="1" t="str">
        <f>Roster_Selection_Men!AB71&amp;" " &amp; "V "</f>
        <v xml:space="preserve">Kentucky Wesleyan V </v>
      </c>
      <c r="C80" s="1" t="str">
        <f>Roster_Selection_Men!AD71</f>
        <v>11-45217</v>
      </c>
      <c r="D80" s="1" t="str">
        <f>Roster_Selection_Men!AE71</f>
        <v>Evan Decker</v>
      </c>
      <c r="E80" s="23"/>
      <c r="F80" s="1" t="str">
        <f>IF(ISERROR([1]Baker_Scores_Men_Var!E80), " ", IF([1]Baker_Scores_Men_Var!E80 = "Yes", "Yes", "  "))</f>
        <v xml:space="preserve"> 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30">
        <f t="shared" si="20"/>
        <v>0</v>
      </c>
      <c r="Q80" s="30">
        <f t="shared" si="21"/>
        <v>0</v>
      </c>
      <c r="R80" s="30">
        <f t="shared" si="22"/>
        <v>0</v>
      </c>
    </row>
    <row r="81" spans="2:18" s="1" customFormat="1" ht="13.9" customHeight="1">
      <c r="B81" s="1" t="str">
        <f>Roster_Selection_Men!AB72&amp;" " &amp; "V "</f>
        <v xml:space="preserve">Kentucky Wesleyan V </v>
      </c>
      <c r="C81" s="1" t="str">
        <f>Roster_Selection_Men!AD72</f>
        <v>5914-7547</v>
      </c>
      <c r="D81" s="1" t="str">
        <f>Roster_Selection_Men!AE72</f>
        <v>George (Trey) Ravens</v>
      </c>
      <c r="E81" s="23"/>
      <c r="F81" s="1" t="str">
        <f>IF(ISERROR([1]Baker_Scores_Men_Var!E81), " ", IF([1]Baker_Scores_Men_Var!E81 = "Yes", "Yes", "  "))</f>
        <v xml:space="preserve"> </v>
      </c>
      <c r="G81" s="29">
        <v>168</v>
      </c>
      <c r="H81" s="29">
        <v>146</v>
      </c>
      <c r="I81" s="29">
        <v>0</v>
      </c>
      <c r="J81" s="29">
        <v>0</v>
      </c>
      <c r="K81" s="29">
        <v>169</v>
      </c>
      <c r="L81" s="29">
        <v>0</v>
      </c>
      <c r="M81" s="29">
        <v>166</v>
      </c>
      <c r="N81" s="29">
        <v>179</v>
      </c>
      <c r="O81" s="29">
        <v>168</v>
      </c>
      <c r="P81" s="30">
        <f t="shared" si="20"/>
        <v>996</v>
      </c>
      <c r="Q81" s="30">
        <f t="shared" si="21"/>
        <v>6</v>
      </c>
      <c r="R81" s="30">
        <f t="shared" si="22"/>
        <v>166</v>
      </c>
    </row>
    <row r="82" spans="2:18" s="1" customFormat="1" ht="13.9" customHeight="1">
      <c r="B82" s="1" t="str">
        <f>Roster_Selection_Men!AB73&amp;" " &amp; "V "</f>
        <v xml:space="preserve">Kentucky Wesleyan V </v>
      </c>
      <c r="C82" s="1" t="str">
        <f>Roster_Selection_Men!AD73</f>
        <v>11-327794</v>
      </c>
      <c r="D82" s="1" t="str">
        <f>Roster_Selection_Men!AE73</f>
        <v>Kelton Boyland</v>
      </c>
      <c r="E82" s="23"/>
      <c r="F82" s="1" t="str">
        <f>IF(ISERROR([1]Baker_Scores_Men_Var!E82), " ", IF([1]Baker_Scores_Men_Var!E82 = "Yes", "Yes", "  "))</f>
        <v xml:space="preserve"> </v>
      </c>
      <c r="G82" s="29">
        <v>239</v>
      </c>
      <c r="H82" s="29">
        <v>133</v>
      </c>
      <c r="I82" s="29">
        <v>0</v>
      </c>
      <c r="J82" s="29">
        <v>203</v>
      </c>
      <c r="K82" s="29">
        <v>210</v>
      </c>
      <c r="L82" s="29">
        <v>157</v>
      </c>
      <c r="M82" s="29">
        <v>194</v>
      </c>
      <c r="N82" s="29">
        <v>168</v>
      </c>
      <c r="O82" s="29">
        <v>154</v>
      </c>
      <c r="P82" s="30">
        <f t="shared" si="20"/>
        <v>1458</v>
      </c>
      <c r="Q82" s="30">
        <f t="shared" si="21"/>
        <v>8</v>
      </c>
      <c r="R82" s="30">
        <f t="shared" si="22"/>
        <v>182.25</v>
      </c>
    </row>
    <row r="83" spans="2:18" s="1" customFormat="1" ht="13.9" customHeight="1">
      <c r="B83" s="1" t="str">
        <f>Roster_Selection_Men!AB74&amp;" " &amp; "V "</f>
        <v xml:space="preserve">Kentucky Wesleyan V </v>
      </c>
      <c r="C83" s="1" t="str">
        <f>Roster_Selection_Men!AD74</f>
        <v>6455-5764</v>
      </c>
      <c r="D83" s="1" t="str">
        <f>Roster_Selection_Men!AE74</f>
        <v>Seth Koloski</v>
      </c>
      <c r="E83" s="23"/>
      <c r="F83" s="1" t="str">
        <f>IF(ISERROR([1]Baker_Scores_Men_Var!E83), " ", IF([1]Baker_Scores_Men_Var!E83 = "Yes", "Yes", "  "))</f>
        <v xml:space="preserve"> </v>
      </c>
      <c r="G83" s="29">
        <v>173</v>
      </c>
      <c r="H83" s="29">
        <v>183</v>
      </c>
      <c r="I83" s="29">
        <v>182</v>
      </c>
      <c r="J83" s="29">
        <v>195</v>
      </c>
      <c r="K83" s="29">
        <v>155</v>
      </c>
      <c r="L83" s="29">
        <v>196</v>
      </c>
      <c r="M83" s="29">
        <v>185</v>
      </c>
      <c r="N83" s="29">
        <v>188</v>
      </c>
      <c r="O83" s="29">
        <v>181</v>
      </c>
      <c r="P83" s="30">
        <f t="shared" si="20"/>
        <v>1638</v>
      </c>
      <c r="Q83" s="30">
        <f t="shared" si="21"/>
        <v>9</v>
      </c>
      <c r="R83" s="30">
        <f t="shared" si="22"/>
        <v>182</v>
      </c>
    </row>
    <row r="84" spans="2:18" s="1" customFormat="1" ht="13.9" customHeight="1">
      <c r="B84" s="1" t="str">
        <f>Roster_Selection_Men!AB75&amp;" " &amp; "V "</f>
        <v xml:space="preserve">Kentucky Wesleyan V </v>
      </c>
      <c r="C84" s="1" t="str">
        <f>Roster_Selection_Men!AD75</f>
        <v>11-380457</v>
      </c>
      <c r="D84" s="1" t="str">
        <f>Roster_Selection_Men!AE75</f>
        <v>Trent Stacy</v>
      </c>
      <c r="E84" s="23"/>
      <c r="F84" s="1" t="str">
        <f>IF(ISERROR([1]Baker_Scores_Men_Var!E84), " ", IF([1]Baker_Scores_Men_Var!E84 = "Yes", "Yes", "  "))</f>
        <v xml:space="preserve"> </v>
      </c>
      <c r="G84" s="29">
        <v>137</v>
      </c>
      <c r="H84" s="29">
        <v>0</v>
      </c>
      <c r="I84" s="29">
        <v>171</v>
      </c>
      <c r="J84" s="29">
        <v>179</v>
      </c>
      <c r="K84" s="29">
        <v>157</v>
      </c>
      <c r="L84" s="29">
        <v>0</v>
      </c>
      <c r="M84" s="29">
        <v>0</v>
      </c>
      <c r="N84" s="29">
        <v>185</v>
      </c>
      <c r="O84" s="29">
        <v>181</v>
      </c>
      <c r="P84" s="30">
        <f t="shared" si="20"/>
        <v>1010</v>
      </c>
      <c r="Q84" s="30">
        <f t="shared" si="21"/>
        <v>6</v>
      </c>
      <c r="R84" s="30">
        <f t="shared" si="22"/>
        <v>168.33333333333334</v>
      </c>
    </row>
    <row r="85" spans="2:18" s="1" customFormat="1" ht="13.9" customHeight="1">
      <c r="B85" s="1" t="s">
        <v>1196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</row>
    <row r="86" spans="2:18" s="1" customFormat="1" ht="13.9" customHeight="1">
      <c r="B86" s="1" t="s">
        <v>1196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</row>
    <row r="87" spans="2:18" s="1" customFormat="1" ht="13.9" customHeight="1">
      <c r="B87" s="1" t="s">
        <v>1196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</row>
    <row r="88" spans="2:18" s="1" customFormat="1" ht="13.9" customHeight="1">
      <c r="B88" s="33"/>
      <c r="G88" s="30">
        <f t="shared" ref="G88:Q88" si="23">SUM(G77:G87)</f>
        <v>913</v>
      </c>
      <c r="H88" s="30">
        <f t="shared" si="23"/>
        <v>843</v>
      </c>
      <c r="I88" s="30">
        <f t="shared" si="23"/>
        <v>853</v>
      </c>
      <c r="J88" s="30">
        <f t="shared" si="23"/>
        <v>864</v>
      </c>
      <c r="K88" s="30">
        <f t="shared" si="23"/>
        <v>872</v>
      </c>
      <c r="L88" s="30">
        <f t="shared" si="23"/>
        <v>943</v>
      </c>
      <c r="M88" s="30">
        <f t="shared" si="23"/>
        <v>866</v>
      </c>
      <c r="N88" s="30">
        <f t="shared" si="23"/>
        <v>926</v>
      </c>
      <c r="O88" s="30">
        <f t="shared" si="23"/>
        <v>861</v>
      </c>
      <c r="P88" s="34">
        <f t="shared" si="23"/>
        <v>7941</v>
      </c>
      <c r="Q88" s="34">
        <f t="shared" si="23"/>
        <v>45</v>
      </c>
    </row>
    <row r="89" spans="2:18" s="1" customFormat="1" ht="13.9" customHeight="1"/>
    <row r="90" spans="2:18" s="1" customFormat="1" ht="13.9" customHeight="1">
      <c r="B90" s="1" t="str">
        <f>Roster_Selection_Men!AB77&amp;" " &amp; "V "</f>
        <v xml:space="preserve"> V </v>
      </c>
      <c r="C90" s="1" t="str">
        <f>Roster_Selection_Men!AD77</f>
        <v/>
      </c>
      <c r="D90" s="1" t="str">
        <f>Roster_Selection_Men!AE77</f>
        <v/>
      </c>
      <c r="E90" s="23"/>
      <c r="F90" s="1" t="str">
        <f>IF(ISERROR([1]Baker_Scores_Men_Var!E90), " ", IF([1]Baker_Scores_Men_Var!E90 = "Yes", "Yes", "  "))</f>
        <v xml:space="preserve"> 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30">
        <f t="shared" ref="P90:P100" si="24">SUM(G90:O90)</f>
        <v>0</v>
      </c>
      <c r="Q90" s="30">
        <f t="shared" ref="Q90:Q100" si="25">COUNTIF(G90:O90, "&gt;0" )</f>
        <v>0</v>
      </c>
      <c r="R90" s="30">
        <f t="shared" ref="R90:R100" si="26">IF(Q90=0,0,P90/Q90)</f>
        <v>0</v>
      </c>
    </row>
    <row r="91" spans="2:18" s="1" customFormat="1" ht="13.9" customHeight="1">
      <c r="B91" s="1" t="str">
        <f>Roster_Selection_Men!AB78&amp;" " &amp; "V "</f>
        <v xml:space="preserve"> V </v>
      </c>
      <c r="C91" s="1" t="str">
        <f>Roster_Selection_Men!AD78</f>
        <v/>
      </c>
      <c r="D91" s="1" t="str">
        <f>Roster_Selection_Men!AE78</f>
        <v/>
      </c>
      <c r="E91" s="23"/>
      <c r="F91" s="1" t="str">
        <f>IF(ISERROR([1]Baker_Scores_Men_Var!E91), " ", IF([1]Baker_Scores_Men_Var!E91 = "Yes", "Yes", "  "))</f>
        <v xml:space="preserve"> 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30">
        <f t="shared" si="24"/>
        <v>0</v>
      </c>
      <c r="Q91" s="30">
        <f t="shared" si="25"/>
        <v>0</v>
      </c>
      <c r="R91" s="30">
        <f t="shared" si="26"/>
        <v>0</v>
      </c>
    </row>
    <row r="92" spans="2:18" s="1" customFormat="1" ht="13.9" customHeight="1">
      <c r="B92" s="1" t="str">
        <f>Roster_Selection_Men!AB79&amp;" " &amp; "V "</f>
        <v xml:space="preserve"> V </v>
      </c>
      <c r="C92" s="1" t="str">
        <f>Roster_Selection_Men!AD79</f>
        <v/>
      </c>
      <c r="D92" s="1" t="str">
        <f>Roster_Selection_Men!AE79</f>
        <v/>
      </c>
      <c r="E92" s="23"/>
      <c r="F92" s="1" t="str">
        <f>IF(ISERROR([1]Baker_Scores_Men_Var!E92), " ", IF([1]Baker_Scores_Men_Var!E92 = "Yes", "Yes", "  "))</f>
        <v xml:space="preserve"> 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30">
        <f t="shared" si="24"/>
        <v>0</v>
      </c>
      <c r="Q92" s="30">
        <f t="shared" si="25"/>
        <v>0</v>
      </c>
      <c r="R92" s="30">
        <f t="shared" si="26"/>
        <v>0</v>
      </c>
    </row>
    <row r="93" spans="2:18" s="1" customFormat="1" ht="13.9" customHeight="1">
      <c r="B93" s="1" t="str">
        <f>Roster_Selection_Men!AB80&amp;" " &amp; "V "</f>
        <v xml:space="preserve"> V </v>
      </c>
      <c r="C93" s="1" t="str">
        <f>Roster_Selection_Men!AD80</f>
        <v/>
      </c>
      <c r="D93" s="1" t="str">
        <f>Roster_Selection_Men!AE80</f>
        <v/>
      </c>
      <c r="E93" s="23"/>
      <c r="F93" s="1" t="str">
        <f>IF(ISERROR([1]Baker_Scores_Men_Var!E93), " ", IF([1]Baker_Scores_Men_Var!E93 = "Yes", "Yes", "  "))</f>
        <v xml:space="preserve"> 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30">
        <f t="shared" si="24"/>
        <v>0</v>
      </c>
      <c r="Q93" s="30">
        <f t="shared" si="25"/>
        <v>0</v>
      </c>
      <c r="R93" s="30">
        <f t="shared" si="26"/>
        <v>0</v>
      </c>
    </row>
    <row r="94" spans="2:18" s="1" customFormat="1" ht="13.9" customHeight="1">
      <c r="B94" s="1" t="str">
        <f>Roster_Selection_Men!AB81&amp;" " &amp; "V "</f>
        <v xml:space="preserve"> V </v>
      </c>
      <c r="C94" s="1" t="str">
        <f>Roster_Selection_Men!AD81</f>
        <v/>
      </c>
      <c r="D94" s="1" t="str">
        <f>Roster_Selection_Men!AE81</f>
        <v/>
      </c>
      <c r="E94" s="23"/>
      <c r="F94" s="1" t="str">
        <f>IF(ISERROR([1]Baker_Scores_Men_Var!E94), " ", IF([1]Baker_Scores_Men_Var!E94 = "Yes", "Yes", "  "))</f>
        <v xml:space="preserve"> 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30">
        <f t="shared" si="24"/>
        <v>0</v>
      </c>
      <c r="Q94" s="30">
        <f t="shared" si="25"/>
        <v>0</v>
      </c>
      <c r="R94" s="30">
        <f t="shared" si="26"/>
        <v>0</v>
      </c>
    </row>
    <row r="95" spans="2:18" s="1" customFormat="1" ht="13.9" customHeight="1">
      <c r="B95" s="1" t="str">
        <f>Roster_Selection_Men!AB82&amp;" " &amp; "V "</f>
        <v xml:space="preserve"> V </v>
      </c>
      <c r="C95" s="1" t="str">
        <f>Roster_Selection_Men!AD82</f>
        <v/>
      </c>
      <c r="D95" s="1" t="str">
        <f>Roster_Selection_Men!AE82</f>
        <v/>
      </c>
      <c r="E95" s="23"/>
      <c r="F95" s="1" t="str">
        <f>IF(ISERROR([1]Baker_Scores_Men_Var!E95), " ", IF([1]Baker_Scores_Men_Var!E95 = "Yes", "Yes", "  "))</f>
        <v xml:space="preserve"> 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30">
        <f t="shared" si="24"/>
        <v>0</v>
      </c>
      <c r="Q95" s="30">
        <f t="shared" si="25"/>
        <v>0</v>
      </c>
      <c r="R95" s="30">
        <f t="shared" si="26"/>
        <v>0</v>
      </c>
    </row>
    <row r="96" spans="2:18" s="1" customFormat="1" ht="13.9" customHeight="1">
      <c r="B96" s="1" t="str">
        <f>Roster_Selection_Men!AB83&amp;" " &amp; "V "</f>
        <v xml:space="preserve"> V </v>
      </c>
      <c r="C96" s="1" t="str">
        <f>Roster_Selection_Men!AD83</f>
        <v/>
      </c>
      <c r="D96" s="1" t="str">
        <f>Roster_Selection_Men!AE83</f>
        <v/>
      </c>
      <c r="E96" s="23"/>
      <c r="F96" s="1" t="str">
        <f>IF(ISERROR([1]Baker_Scores_Men_Var!E96), " ", IF([1]Baker_Scores_Men_Var!E96 = "Yes", "Yes", "  "))</f>
        <v xml:space="preserve">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30">
        <f t="shared" si="24"/>
        <v>0</v>
      </c>
      <c r="Q96" s="30">
        <f t="shared" si="25"/>
        <v>0</v>
      </c>
      <c r="R96" s="30">
        <f t="shared" si="26"/>
        <v>0</v>
      </c>
    </row>
    <row r="97" spans="2:18" s="1" customFormat="1" ht="13.9" customHeight="1">
      <c r="B97" s="1" t="str">
        <f>Roster_Selection_Men!AB84&amp;" " &amp; "V "</f>
        <v xml:space="preserve"> V </v>
      </c>
      <c r="C97" s="1" t="str">
        <f>Roster_Selection_Men!AD84</f>
        <v/>
      </c>
      <c r="D97" s="1" t="str">
        <f>Roster_Selection_Men!AE84</f>
        <v/>
      </c>
      <c r="E97" s="23"/>
      <c r="F97" s="1" t="str">
        <f>IF(ISERROR([1]Baker_Scores_Men_Var!E97), " ", IF([1]Baker_Scores_Men_Var!E97 = "Yes", "Yes", "  "))</f>
        <v xml:space="preserve">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30">
        <f t="shared" si="24"/>
        <v>0</v>
      </c>
      <c r="Q97" s="30">
        <f t="shared" si="25"/>
        <v>0</v>
      </c>
      <c r="R97" s="30">
        <f t="shared" si="26"/>
        <v>0</v>
      </c>
    </row>
    <row r="98" spans="2:18" s="1" customFormat="1" ht="13.9" customHeight="1">
      <c r="B98" s="1" t="s">
        <v>1197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</row>
    <row r="99" spans="2:18" s="1" customFormat="1" ht="13.9" customHeight="1">
      <c r="B99" s="1" t="s">
        <v>1197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</row>
    <row r="100" spans="2:18" s="1" customFormat="1" ht="13.9" customHeight="1">
      <c r="B100" s="1" t="s">
        <v>1197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</row>
    <row r="101" spans="2:18" s="1" customFormat="1" ht="13.9" customHeight="1">
      <c r="B101" s="33"/>
      <c r="G101" s="30">
        <f t="shared" ref="G101:Q101" si="27">SUM(G90:G100)</f>
        <v>0</v>
      </c>
      <c r="H101" s="30">
        <f t="shared" si="27"/>
        <v>0</v>
      </c>
      <c r="I101" s="30">
        <f t="shared" si="27"/>
        <v>0</v>
      </c>
      <c r="J101" s="30">
        <f t="shared" si="27"/>
        <v>0</v>
      </c>
      <c r="K101" s="30">
        <f t="shared" si="27"/>
        <v>0</v>
      </c>
      <c r="L101" s="30">
        <f t="shared" si="27"/>
        <v>0</v>
      </c>
      <c r="M101" s="30">
        <f t="shared" si="27"/>
        <v>0</v>
      </c>
      <c r="N101" s="30">
        <f t="shared" si="27"/>
        <v>0</v>
      </c>
      <c r="O101" s="30">
        <f t="shared" si="27"/>
        <v>0</v>
      </c>
      <c r="P101" s="34">
        <f t="shared" si="27"/>
        <v>0</v>
      </c>
      <c r="Q101" s="34">
        <f t="shared" si="27"/>
        <v>0</v>
      </c>
    </row>
    <row r="102" spans="2:18" s="1" customFormat="1" ht="13.9" customHeight="1"/>
    <row r="103" spans="2:18" s="1" customFormat="1" ht="13.9" customHeight="1">
      <c r="B103" s="1" t="str">
        <f>Roster_Selection_Men!AB89&amp;" " &amp; "V "</f>
        <v xml:space="preserve"> V </v>
      </c>
      <c r="C103" s="1" t="str">
        <f>Roster_Selection_Men!AD89</f>
        <v/>
      </c>
      <c r="D103" s="1" t="str">
        <f>Roster_Selection_Men!AE89</f>
        <v/>
      </c>
      <c r="E103" s="23"/>
      <c r="F103" s="1" t="str">
        <f>IF(ISERROR([1]Baker_Scores_Men_Var!E103), " ", IF([1]Baker_Scores_Men_Var!E103 = "Yes", "Yes", "  "))</f>
        <v xml:space="preserve"> 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30">
        <f t="shared" ref="P103:P113" si="28">SUM(G103:O103)</f>
        <v>0</v>
      </c>
      <c r="Q103" s="30">
        <f t="shared" ref="Q103:Q113" si="29">COUNTIF(G103:O103, "&gt;0" )</f>
        <v>0</v>
      </c>
      <c r="R103" s="30">
        <f t="shared" ref="R103:R113" si="30">IF(Q103=0,0,P103/Q103)</f>
        <v>0</v>
      </c>
    </row>
    <row r="104" spans="2:18" s="1" customFormat="1" ht="13.9" customHeight="1">
      <c r="B104" s="1" t="str">
        <f>Roster_Selection_Men!AB90&amp;" " &amp; "V "</f>
        <v xml:space="preserve"> V </v>
      </c>
      <c r="C104" s="1" t="str">
        <f>Roster_Selection_Men!AD90</f>
        <v/>
      </c>
      <c r="D104" s="1" t="str">
        <f>Roster_Selection_Men!AE90</f>
        <v/>
      </c>
      <c r="E104" s="23"/>
      <c r="F104" s="1" t="str">
        <f>IF(ISERROR([1]Baker_Scores_Men_Var!E104), " ", IF([1]Baker_Scores_Men_Var!E104 = "Yes", "Yes", "  "))</f>
        <v xml:space="preserve"> 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30">
        <f t="shared" si="28"/>
        <v>0</v>
      </c>
      <c r="Q104" s="30">
        <f t="shared" si="29"/>
        <v>0</v>
      </c>
      <c r="R104" s="30">
        <f t="shared" si="30"/>
        <v>0</v>
      </c>
    </row>
    <row r="105" spans="2:18" s="1" customFormat="1" ht="13.9" customHeight="1">
      <c r="B105" s="1" t="str">
        <f>Roster_Selection_Men!AB91&amp;" " &amp; "V "</f>
        <v xml:space="preserve"> V </v>
      </c>
      <c r="C105" s="1" t="str">
        <f>Roster_Selection_Men!AD91</f>
        <v/>
      </c>
      <c r="D105" s="1" t="str">
        <f>Roster_Selection_Men!AE91</f>
        <v/>
      </c>
      <c r="E105" s="23"/>
      <c r="F105" s="1" t="str">
        <f>IF(ISERROR([1]Baker_Scores_Men_Var!E105), " ", IF([1]Baker_Scores_Men_Var!E105 = "Yes", "Yes", "  "))</f>
        <v xml:space="preserve"> 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30">
        <f t="shared" si="28"/>
        <v>0</v>
      </c>
      <c r="Q105" s="30">
        <f t="shared" si="29"/>
        <v>0</v>
      </c>
      <c r="R105" s="30">
        <f t="shared" si="30"/>
        <v>0</v>
      </c>
    </row>
    <row r="106" spans="2:18" s="1" customFormat="1" ht="13.9" customHeight="1">
      <c r="B106" s="1" t="str">
        <f>Roster_Selection_Men!AB92&amp;" " &amp; "V "</f>
        <v xml:space="preserve"> V </v>
      </c>
      <c r="C106" s="1" t="str">
        <f>Roster_Selection_Men!AD92</f>
        <v/>
      </c>
      <c r="D106" s="1" t="str">
        <f>Roster_Selection_Men!AE92</f>
        <v/>
      </c>
      <c r="E106" s="23"/>
      <c r="F106" s="1" t="str">
        <f>IF(ISERROR([1]Baker_Scores_Men_Var!E106), " ", IF([1]Baker_Scores_Men_Var!E106 = "Yes", "Yes", "  "))</f>
        <v xml:space="preserve"> 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30">
        <f t="shared" si="28"/>
        <v>0</v>
      </c>
      <c r="Q106" s="30">
        <f t="shared" si="29"/>
        <v>0</v>
      </c>
      <c r="R106" s="30">
        <f t="shared" si="30"/>
        <v>0</v>
      </c>
    </row>
    <row r="107" spans="2:18" s="1" customFormat="1" ht="13.9" customHeight="1">
      <c r="B107" s="1" t="str">
        <f>Roster_Selection_Men!AB93&amp;" " &amp; "V "</f>
        <v xml:space="preserve"> V </v>
      </c>
      <c r="C107" s="1" t="str">
        <f>Roster_Selection_Men!AD93</f>
        <v/>
      </c>
      <c r="D107" s="1" t="str">
        <f>Roster_Selection_Men!AE93</f>
        <v/>
      </c>
      <c r="E107" s="23"/>
      <c r="F107" s="1" t="str">
        <f>IF(ISERROR([1]Baker_Scores_Men_Var!E107), " ", IF([1]Baker_Scores_Men_Var!E107 = "Yes", "Yes", "  "))</f>
        <v xml:space="preserve"> 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30">
        <f t="shared" si="28"/>
        <v>0</v>
      </c>
      <c r="Q107" s="30">
        <f t="shared" si="29"/>
        <v>0</v>
      </c>
      <c r="R107" s="30">
        <f t="shared" si="30"/>
        <v>0</v>
      </c>
    </row>
    <row r="108" spans="2:18" s="1" customFormat="1" ht="13.9" customHeight="1">
      <c r="B108" s="1" t="str">
        <f>Roster_Selection_Men!AB94&amp;" " &amp; "V "</f>
        <v xml:space="preserve"> V </v>
      </c>
      <c r="C108" s="1" t="str">
        <f>Roster_Selection_Men!AD94</f>
        <v/>
      </c>
      <c r="D108" s="1" t="str">
        <f>Roster_Selection_Men!AE94</f>
        <v/>
      </c>
      <c r="E108" s="23"/>
      <c r="F108" s="1" t="str">
        <f>IF(ISERROR([1]Baker_Scores_Men_Var!E108), " ", IF([1]Baker_Scores_Men_Var!E108 = "Yes", "Yes", "  "))</f>
        <v xml:space="preserve"> 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30">
        <f t="shared" si="28"/>
        <v>0</v>
      </c>
      <c r="Q108" s="30">
        <f t="shared" si="29"/>
        <v>0</v>
      </c>
      <c r="R108" s="30">
        <f t="shared" si="30"/>
        <v>0</v>
      </c>
    </row>
    <row r="109" spans="2:18" s="1" customFormat="1" ht="13.9" customHeight="1">
      <c r="B109" s="1" t="str">
        <f>Roster_Selection_Men!AB95&amp;" " &amp; "V "</f>
        <v xml:space="preserve"> V </v>
      </c>
      <c r="C109" s="1" t="str">
        <f>Roster_Selection_Men!AD95</f>
        <v/>
      </c>
      <c r="D109" s="1" t="str">
        <f>Roster_Selection_Men!AE95</f>
        <v/>
      </c>
      <c r="E109" s="23"/>
      <c r="F109" s="1" t="str">
        <f>IF(ISERROR([1]Baker_Scores_Men_Var!E109), " ", IF([1]Baker_Scores_Men_Var!E109 = "Yes", "Yes", "  "))</f>
        <v xml:space="preserve">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30">
        <f t="shared" si="28"/>
        <v>0</v>
      </c>
      <c r="Q109" s="30">
        <f t="shared" si="29"/>
        <v>0</v>
      </c>
      <c r="R109" s="30">
        <f t="shared" si="30"/>
        <v>0</v>
      </c>
    </row>
    <row r="110" spans="2:18" s="1" customFormat="1" ht="13.9" customHeight="1">
      <c r="B110" s="1" t="str">
        <f>Roster_Selection_Men!AB96&amp;" " &amp; "V "</f>
        <v xml:space="preserve"> V </v>
      </c>
      <c r="C110" s="1" t="str">
        <f>Roster_Selection_Men!AD96</f>
        <v/>
      </c>
      <c r="D110" s="1" t="str">
        <f>Roster_Selection_Men!AE96</f>
        <v/>
      </c>
      <c r="E110" s="23"/>
      <c r="F110" s="1" t="str">
        <f>IF(ISERROR([1]Baker_Scores_Men_Var!E110), " ", IF([1]Baker_Scores_Men_Var!E110 = "Yes", "Yes", "  "))</f>
        <v xml:space="preserve">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30">
        <f t="shared" si="28"/>
        <v>0</v>
      </c>
      <c r="Q110" s="30">
        <f t="shared" si="29"/>
        <v>0</v>
      </c>
      <c r="R110" s="30">
        <f t="shared" si="30"/>
        <v>0</v>
      </c>
    </row>
    <row r="111" spans="2:18" s="1" customFormat="1" ht="13.9" customHeight="1">
      <c r="B111" s="1" t="s">
        <v>1198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</row>
    <row r="112" spans="2:18" s="1" customFormat="1" ht="13.9" customHeight="1">
      <c r="B112" s="1" t="s">
        <v>1198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</row>
    <row r="113" spans="2:18" s="1" customFormat="1" ht="13.9" customHeight="1">
      <c r="B113" s="1" t="s">
        <v>1198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</row>
    <row r="114" spans="2:18" s="1" customFormat="1" ht="13.9" customHeight="1">
      <c r="B114" s="33"/>
      <c r="G114" s="30">
        <f t="shared" ref="G114:Q114" si="31">SUM(G103:G113)</f>
        <v>0</v>
      </c>
      <c r="H114" s="30">
        <f t="shared" si="31"/>
        <v>0</v>
      </c>
      <c r="I114" s="30">
        <f t="shared" si="31"/>
        <v>0</v>
      </c>
      <c r="J114" s="30">
        <f t="shared" si="31"/>
        <v>0</v>
      </c>
      <c r="K114" s="30">
        <f t="shared" si="31"/>
        <v>0</v>
      </c>
      <c r="L114" s="30">
        <f t="shared" si="31"/>
        <v>0</v>
      </c>
      <c r="M114" s="30">
        <f t="shared" si="31"/>
        <v>0</v>
      </c>
      <c r="N114" s="30">
        <f t="shared" si="31"/>
        <v>0</v>
      </c>
      <c r="O114" s="30">
        <f t="shared" si="31"/>
        <v>0</v>
      </c>
      <c r="P114" s="34">
        <f t="shared" si="31"/>
        <v>0</v>
      </c>
      <c r="Q114" s="34">
        <f t="shared" si="31"/>
        <v>0</v>
      </c>
    </row>
    <row r="115" spans="2:18" s="1" customFormat="1" ht="13.9" customHeight="1"/>
    <row r="116" spans="2:18" s="1" customFormat="1" ht="13.9" customHeight="1">
      <c r="B116" s="1" t="str">
        <f>Roster_Selection_Men!AB101&amp;" " &amp; "V "</f>
        <v xml:space="preserve">Lindenwood University V </v>
      </c>
      <c r="C116" s="1" t="str">
        <f>Roster_Selection_Men!AD101</f>
        <v>6455-5561</v>
      </c>
      <c r="D116" s="1" t="str">
        <f>Roster_Selection_Men!AE101</f>
        <v>Andrew Sacks</v>
      </c>
      <c r="E116" s="23"/>
      <c r="F116" s="1" t="str">
        <f>IF(ISERROR([1]Baker_Scores_Men_Var!E116), " ", IF([1]Baker_Scores_Men_Var!E116 = "Yes", "Yes", "  "))</f>
        <v xml:space="preserve"> </v>
      </c>
      <c r="G116" s="29">
        <v>205</v>
      </c>
      <c r="H116" s="29">
        <v>186</v>
      </c>
      <c r="I116" s="29">
        <v>186</v>
      </c>
      <c r="J116" s="29">
        <v>199</v>
      </c>
      <c r="K116" s="29">
        <v>223</v>
      </c>
      <c r="L116" s="29">
        <v>226</v>
      </c>
      <c r="M116" s="29">
        <v>208</v>
      </c>
      <c r="N116" s="29">
        <v>173</v>
      </c>
      <c r="O116" s="29">
        <v>268</v>
      </c>
      <c r="P116" s="30">
        <f t="shared" ref="P116:P126" si="32">SUM(G116:O116)</f>
        <v>1874</v>
      </c>
      <c r="Q116" s="30">
        <f t="shared" ref="Q116:Q126" si="33">COUNTIF(G116:O116, "&gt;0" )</f>
        <v>9</v>
      </c>
      <c r="R116" s="30">
        <f t="shared" ref="R116:R126" si="34">IF(Q116=0,0,P116/Q116)</f>
        <v>208.22222222222223</v>
      </c>
    </row>
    <row r="117" spans="2:18" s="1" customFormat="1" ht="13.9" customHeight="1">
      <c r="B117" s="1" t="str">
        <f>Roster_Selection_Men!AB102&amp;" " &amp; "V "</f>
        <v xml:space="preserve">Lindenwood University V </v>
      </c>
      <c r="C117" s="1" t="str">
        <f>Roster_Selection_Men!AD102</f>
        <v>11-305608</v>
      </c>
      <c r="D117" s="1" t="str">
        <f>Roster_Selection_Men!AE102</f>
        <v>Blake Reiger</v>
      </c>
      <c r="E117" s="23"/>
      <c r="F117" s="1" t="str">
        <f>IF(ISERROR([1]Baker_Scores_Men_Var!E117), " ", IF([1]Baker_Scores_Men_Var!E117 = "Yes", "Yes", "  "))</f>
        <v xml:space="preserve"> </v>
      </c>
      <c r="G117" s="29">
        <v>168</v>
      </c>
      <c r="H117" s="29">
        <v>211</v>
      </c>
      <c r="I117" s="29">
        <v>220</v>
      </c>
      <c r="J117" s="29">
        <v>200</v>
      </c>
      <c r="K117" s="29">
        <v>164</v>
      </c>
      <c r="L117" s="29">
        <v>235</v>
      </c>
      <c r="M117" s="29">
        <v>180</v>
      </c>
      <c r="N117" s="29">
        <v>190</v>
      </c>
      <c r="O117" s="29">
        <v>208</v>
      </c>
      <c r="P117" s="30">
        <f t="shared" si="32"/>
        <v>1776</v>
      </c>
      <c r="Q117" s="30">
        <f t="shared" si="33"/>
        <v>9</v>
      </c>
      <c r="R117" s="30">
        <f t="shared" si="34"/>
        <v>197.33333333333334</v>
      </c>
    </row>
    <row r="118" spans="2:18" s="1" customFormat="1" ht="13.9" customHeight="1">
      <c r="B118" s="1" t="str">
        <f>Roster_Selection_Men!AB103&amp;" " &amp; "V "</f>
        <v xml:space="preserve">Lindenwood University V </v>
      </c>
      <c r="C118" s="1" t="str">
        <f>Roster_Selection_Men!AD103</f>
        <v>5581-5925</v>
      </c>
      <c r="D118" s="1" t="str">
        <f>Roster_Selection_Men!AE103</f>
        <v>Brandon Cruz</v>
      </c>
      <c r="E118" s="23"/>
      <c r="F118" s="1" t="str">
        <f>IF(ISERROR([1]Baker_Scores_Men_Var!E118), " ", IF([1]Baker_Scores_Men_Var!E118 = "Yes", "Yes", "  "))</f>
        <v xml:space="preserve"> </v>
      </c>
      <c r="G118" s="29">
        <v>135</v>
      </c>
      <c r="H118" s="29">
        <v>207</v>
      </c>
      <c r="I118" s="29">
        <v>164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30">
        <f t="shared" si="32"/>
        <v>506</v>
      </c>
      <c r="Q118" s="30">
        <f t="shared" si="33"/>
        <v>3</v>
      </c>
      <c r="R118" s="30">
        <f t="shared" si="34"/>
        <v>168.66666666666666</v>
      </c>
    </row>
    <row r="119" spans="2:18" s="1" customFormat="1" ht="13.9" customHeight="1">
      <c r="B119" s="1" t="str">
        <f>Roster_Selection_Men!AB104&amp;" " &amp; "V "</f>
        <v xml:space="preserve">Lindenwood University V </v>
      </c>
      <c r="C119" s="1" t="str">
        <f>Roster_Selection_Men!AD104</f>
        <v>11-645936</v>
      </c>
      <c r="D119" s="1" t="str">
        <f>Roster_Selection_Men!AE104</f>
        <v>Caleb Horton</v>
      </c>
      <c r="E119" s="23"/>
      <c r="F119" s="1" t="str">
        <f>IF(ISERROR([1]Baker_Scores_Men_Var!E119), " ", IF([1]Baker_Scores_Men_Var!E119 = "Yes", "Yes", "  "))</f>
        <v xml:space="preserve"> 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30">
        <f t="shared" si="32"/>
        <v>0</v>
      </c>
      <c r="Q119" s="30">
        <f t="shared" si="33"/>
        <v>0</v>
      </c>
      <c r="R119" s="30">
        <f t="shared" si="34"/>
        <v>0</v>
      </c>
    </row>
    <row r="120" spans="2:18" s="1" customFormat="1" ht="13.9" customHeight="1">
      <c r="B120" s="1" t="str">
        <f>Roster_Selection_Men!AB105&amp;" " &amp; "V "</f>
        <v xml:space="preserve">Lindenwood University V </v>
      </c>
      <c r="C120" s="1" t="str">
        <f>Roster_Selection_Men!AD105</f>
        <v>7063-2626</v>
      </c>
      <c r="D120" s="1" t="str">
        <f>Roster_Selection_Men!AE105</f>
        <v>Javier Muniz Vega</v>
      </c>
      <c r="E120" s="23"/>
      <c r="F120" s="1" t="str">
        <f>IF(ISERROR([1]Baker_Scores_Men_Var!E120), " ", IF([1]Baker_Scores_Men_Var!E120 = "Yes", "Yes", "  "))</f>
        <v xml:space="preserve"> 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168</v>
      </c>
      <c r="M120" s="29">
        <v>209</v>
      </c>
      <c r="N120" s="29">
        <v>185</v>
      </c>
      <c r="O120" s="29">
        <v>156</v>
      </c>
      <c r="P120" s="30">
        <f t="shared" si="32"/>
        <v>718</v>
      </c>
      <c r="Q120" s="30">
        <f t="shared" si="33"/>
        <v>4</v>
      </c>
      <c r="R120" s="30">
        <f t="shared" si="34"/>
        <v>179.5</v>
      </c>
    </row>
    <row r="121" spans="2:18" s="1" customFormat="1" ht="13.9" customHeight="1">
      <c r="B121" s="1" t="str">
        <f>Roster_Selection_Men!AB106&amp;" " &amp; "V "</f>
        <v xml:space="preserve">Lindenwood University V </v>
      </c>
      <c r="C121" s="1" t="str">
        <f>Roster_Selection_Men!AD106</f>
        <v>5828-911</v>
      </c>
      <c r="D121" s="1" t="str">
        <f>Roster_Selection_Men!AE106</f>
        <v>Paul Bakoylis</v>
      </c>
      <c r="E121" s="23"/>
      <c r="F121" s="1" t="str">
        <f>IF(ISERROR([1]Baker_Scores_Men_Var!E121), " ", IF([1]Baker_Scores_Men_Var!E121 = "Yes", "Yes", "  "))</f>
        <v xml:space="preserve"> </v>
      </c>
      <c r="G121" s="29">
        <v>213</v>
      </c>
      <c r="H121" s="29">
        <v>217</v>
      </c>
      <c r="I121" s="29">
        <v>202</v>
      </c>
      <c r="J121" s="29">
        <v>204</v>
      </c>
      <c r="K121" s="29">
        <v>228</v>
      </c>
      <c r="L121" s="29">
        <v>191</v>
      </c>
      <c r="M121" s="29">
        <v>189</v>
      </c>
      <c r="N121" s="29">
        <v>190</v>
      </c>
      <c r="O121" s="29">
        <v>203</v>
      </c>
      <c r="P121" s="30">
        <f t="shared" si="32"/>
        <v>1837</v>
      </c>
      <c r="Q121" s="30">
        <f t="shared" si="33"/>
        <v>9</v>
      </c>
      <c r="R121" s="30">
        <f t="shared" si="34"/>
        <v>204.11111111111111</v>
      </c>
    </row>
    <row r="122" spans="2:18" s="1" customFormat="1" ht="13.9" customHeight="1">
      <c r="B122" s="1" t="str">
        <f>Roster_Selection_Men!AB107&amp;" " &amp; "V "</f>
        <v xml:space="preserve">Lindenwood University V </v>
      </c>
      <c r="C122" s="1" t="str">
        <f>Roster_Selection_Men!AD107</f>
        <v>11-275404</v>
      </c>
      <c r="D122" s="1" t="str">
        <f>Roster_Selection_Men!AE107</f>
        <v>Seth Cushman</v>
      </c>
      <c r="E122" s="23"/>
      <c r="F122" s="1" t="str">
        <f>IF(ISERROR([1]Baker_Scores_Men_Var!E122), " ", IF([1]Baker_Scores_Men_Var!E122 = "Yes", "Yes", "  "))</f>
        <v xml:space="preserve"> </v>
      </c>
      <c r="G122" s="29">
        <v>0</v>
      </c>
      <c r="H122" s="29">
        <v>0</v>
      </c>
      <c r="I122" s="29">
        <v>0</v>
      </c>
      <c r="J122" s="29">
        <v>181</v>
      </c>
      <c r="K122" s="29">
        <v>245</v>
      </c>
      <c r="L122" s="29">
        <v>0</v>
      </c>
      <c r="M122" s="29">
        <v>0</v>
      </c>
      <c r="N122" s="29">
        <v>0</v>
      </c>
      <c r="O122" s="29">
        <v>0</v>
      </c>
      <c r="P122" s="30">
        <f t="shared" si="32"/>
        <v>426</v>
      </c>
      <c r="Q122" s="30">
        <f t="shared" si="33"/>
        <v>2</v>
      </c>
      <c r="R122" s="30">
        <f t="shared" si="34"/>
        <v>213</v>
      </c>
    </row>
    <row r="123" spans="2:18" s="1" customFormat="1" ht="13.9" customHeight="1">
      <c r="B123" s="1" t="str">
        <f>Roster_Selection_Men!AB108&amp;" " &amp; "V "</f>
        <v xml:space="preserve">Lindenwood University V </v>
      </c>
      <c r="C123" s="1" t="str">
        <f>Roster_Selection_Men!AD108</f>
        <v>11-120819</v>
      </c>
      <c r="D123" s="1" t="str">
        <f>Roster_Selection_Men!AE108</f>
        <v>Troy Owens</v>
      </c>
      <c r="E123" s="23"/>
      <c r="F123" s="1" t="str">
        <f>IF(ISERROR([1]Baker_Scores_Men_Var!E123), " ", IF([1]Baker_Scores_Men_Var!E123 = "Yes", "Yes", "  "))</f>
        <v xml:space="preserve"> </v>
      </c>
      <c r="G123" s="29">
        <v>193</v>
      </c>
      <c r="H123" s="29">
        <v>169</v>
      </c>
      <c r="I123" s="29">
        <v>209</v>
      </c>
      <c r="J123" s="29">
        <v>213</v>
      </c>
      <c r="K123" s="29">
        <v>234</v>
      </c>
      <c r="L123" s="29">
        <v>226</v>
      </c>
      <c r="M123" s="29">
        <v>193</v>
      </c>
      <c r="N123" s="29">
        <v>173</v>
      </c>
      <c r="O123" s="29">
        <v>189</v>
      </c>
      <c r="P123" s="30">
        <f t="shared" si="32"/>
        <v>1799</v>
      </c>
      <c r="Q123" s="30">
        <f t="shared" si="33"/>
        <v>9</v>
      </c>
      <c r="R123" s="30">
        <f t="shared" si="34"/>
        <v>199.88888888888889</v>
      </c>
    </row>
    <row r="124" spans="2:18" s="1" customFormat="1" ht="13.9" customHeight="1">
      <c r="B124" s="1" t="s">
        <v>1199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</row>
    <row r="125" spans="2:18" s="1" customFormat="1" ht="13.9" customHeight="1">
      <c r="B125" s="1" t="s">
        <v>1199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</row>
    <row r="126" spans="2:18" s="1" customFormat="1" ht="13.9" customHeight="1">
      <c r="B126" s="1" t="s">
        <v>1199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</row>
    <row r="127" spans="2:18" s="1" customFormat="1" ht="13.9" customHeight="1">
      <c r="B127" s="33"/>
      <c r="G127" s="30">
        <f t="shared" ref="G127:Q127" si="35">SUM(G116:G126)</f>
        <v>914</v>
      </c>
      <c r="H127" s="30">
        <f t="shared" si="35"/>
        <v>990</v>
      </c>
      <c r="I127" s="30">
        <f t="shared" si="35"/>
        <v>981</v>
      </c>
      <c r="J127" s="30">
        <f t="shared" si="35"/>
        <v>997</v>
      </c>
      <c r="K127" s="30">
        <f t="shared" si="35"/>
        <v>1094</v>
      </c>
      <c r="L127" s="30">
        <f t="shared" si="35"/>
        <v>1046</v>
      </c>
      <c r="M127" s="30">
        <f t="shared" si="35"/>
        <v>979</v>
      </c>
      <c r="N127" s="30">
        <f t="shared" si="35"/>
        <v>911</v>
      </c>
      <c r="O127" s="30">
        <f t="shared" si="35"/>
        <v>1024</v>
      </c>
      <c r="P127" s="34">
        <f t="shared" si="35"/>
        <v>8936</v>
      </c>
      <c r="Q127" s="34">
        <f t="shared" si="35"/>
        <v>45</v>
      </c>
    </row>
    <row r="128" spans="2:18" s="1" customFormat="1" ht="13.9" customHeight="1"/>
    <row r="129" spans="2:18" s="1" customFormat="1" ht="13.9" customHeight="1">
      <c r="B129" s="1" t="str">
        <f>Roster_Selection_Men!AB126&amp;" " &amp; "V "</f>
        <v xml:space="preserve">Lindsey Wilson College V </v>
      </c>
      <c r="C129" s="1" t="str">
        <f>Roster_Selection_Men!AD126</f>
        <v>7914-10905</v>
      </c>
      <c r="D129" s="1" t="str">
        <f>Roster_Selection_Men!AE126</f>
        <v>Andrew O'Dell</v>
      </c>
      <c r="E129" s="23"/>
      <c r="F129" s="1" t="str">
        <f>IF(ISERROR([1]Baker_Scores_Men_Var!E129), " ", IF([1]Baker_Scores_Men_Var!E129 = "Yes", "Yes", "  "))</f>
        <v xml:space="preserve"> </v>
      </c>
      <c r="G129" s="29">
        <v>216</v>
      </c>
      <c r="H129" s="29">
        <v>193</v>
      </c>
      <c r="I129" s="29">
        <v>155</v>
      </c>
      <c r="J129" s="29">
        <v>0</v>
      </c>
      <c r="K129" s="29">
        <v>0</v>
      </c>
      <c r="L129" s="29">
        <v>0</v>
      </c>
      <c r="M129" s="29">
        <v>126</v>
      </c>
      <c r="N129" s="29">
        <v>141</v>
      </c>
      <c r="O129" s="29">
        <v>0</v>
      </c>
      <c r="P129" s="30">
        <f t="shared" ref="P129:P139" si="36">SUM(G129:O129)</f>
        <v>831</v>
      </c>
      <c r="Q129" s="30">
        <f t="shared" ref="Q129:Q139" si="37">COUNTIF(G129:O129, "&gt;0" )</f>
        <v>5</v>
      </c>
      <c r="R129" s="30">
        <f t="shared" ref="R129:R139" si="38">IF(Q129=0,0,P129/Q129)</f>
        <v>166.2</v>
      </c>
    </row>
    <row r="130" spans="2:18" s="1" customFormat="1" ht="13.9" customHeight="1">
      <c r="B130" s="1" t="str">
        <f>Roster_Selection_Men!AB127&amp;" " &amp; "V "</f>
        <v xml:space="preserve">Lindsey Wilson College V </v>
      </c>
      <c r="C130" s="1" t="str">
        <f>Roster_Selection_Men!AD127</f>
        <v>5919-634</v>
      </c>
      <c r="D130" s="1" t="str">
        <f>Roster_Selection_Men!AE127</f>
        <v>Brandon Pendley</v>
      </c>
      <c r="E130" s="23"/>
      <c r="F130" s="1" t="str">
        <f>IF(ISERROR([1]Baker_Scores_Men_Var!E130), " ", IF([1]Baker_Scores_Men_Var!E130 = "Yes", "Yes", "  "))</f>
        <v xml:space="preserve"> </v>
      </c>
      <c r="G130" s="29">
        <v>181</v>
      </c>
      <c r="H130" s="29">
        <v>226</v>
      </c>
      <c r="I130" s="29">
        <v>223</v>
      </c>
      <c r="J130" s="29">
        <v>178</v>
      </c>
      <c r="K130" s="29">
        <v>175</v>
      </c>
      <c r="L130" s="29">
        <v>163</v>
      </c>
      <c r="M130" s="29">
        <v>163</v>
      </c>
      <c r="N130" s="29">
        <v>191</v>
      </c>
      <c r="O130" s="29">
        <v>209</v>
      </c>
      <c r="P130" s="30">
        <f t="shared" si="36"/>
        <v>1709</v>
      </c>
      <c r="Q130" s="30">
        <f t="shared" si="37"/>
        <v>9</v>
      </c>
      <c r="R130" s="30">
        <f t="shared" si="38"/>
        <v>189.88888888888889</v>
      </c>
    </row>
    <row r="131" spans="2:18" s="1" customFormat="1" ht="13.9" customHeight="1">
      <c r="B131" s="1" t="str">
        <f>Roster_Selection_Men!AB128&amp;" " &amp; "V "</f>
        <v xml:space="preserve">Lindsey Wilson College V </v>
      </c>
      <c r="C131" s="1" t="str">
        <f>Roster_Selection_Men!AD128</f>
        <v>7914-42150</v>
      </c>
      <c r="D131" s="1" t="str">
        <f>Roster_Selection_Men!AE128</f>
        <v>Jason Womack</v>
      </c>
      <c r="E131" s="23"/>
      <c r="F131" s="1" t="str">
        <f>IF(ISERROR([1]Baker_Scores_Men_Var!E131), " ", IF([1]Baker_Scores_Men_Var!E131 = "Yes", "Yes", "  "))</f>
        <v xml:space="preserve"> </v>
      </c>
      <c r="G131" s="29">
        <v>177</v>
      </c>
      <c r="H131" s="29">
        <v>183</v>
      </c>
      <c r="I131" s="29">
        <v>169</v>
      </c>
      <c r="J131" s="29">
        <v>233</v>
      </c>
      <c r="K131" s="29">
        <v>137</v>
      </c>
      <c r="L131" s="29">
        <v>178</v>
      </c>
      <c r="M131" s="29">
        <v>139</v>
      </c>
      <c r="N131" s="29">
        <v>0</v>
      </c>
      <c r="O131" s="29">
        <v>161</v>
      </c>
      <c r="P131" s="30">
        <f t="shared" si="36"/>
        <v>1377</v>
      </c>
      <c r="Q131" s="30">
        <f t="shared" si="37"/>
        <v>8</v>
      </c>
      <c r="R131" s="30">
        <f t="shared" si="38"/>
        <v>172.125</v>
      </c>
    </row>
    <row r="132" spans="2:18" s="1" customFormat="1" ht="13.9" customHeight="1">
      <c r="B132" s="1" t="str">
        <f>Roster_Selection_Men!AB129&amp;" " &amp; "V "</f>
        <v xml:space="preserve">Lindsey Wilson College V </v>
      </c>
      <c r="C132" s="1" t="str">
        <f>Roster_Selection_Men!AD129</f>
        <v>16-149154</v>
      </c>
      <c r="D132" s="1" t="str">
        <f>Roster_Selection_Men!AE129</f>
        <v>Patrick Walker</v>
      </c>
      <c r="E132" s="23"/>
      <c r="F132" s="1" t="str">
        <f>IF(ISERROR([1]Baker_Scores_Men_Var!E132), " ", IF([1]Baker_Scores_Men_Var!E132 = "Yes", "Yes", "  "))</f>
        <v xml:space="preserve"> </v>
      </c>
      <c r="G132" s="29">
        <v>0</v>
      </c>
      <c r="H132" s="29">
        <v>0</v>
      </c>
      <c r="I132" s="29">
        <v>0</v>
      </c>
      <c r="J132" s="29">
        <v>170</v>
      </c>
      <c r="K132" s="29">
        <v>182</v>
      </c>
      <c r="L132" s="29">
        <v>140</v>
      </c>
      <c r="M132" s="29">
        <v>0</v>
      </c>
      <c r="N132" s="29">
        <v>165</v>
      </c>
      <c r="O132" s="29">
        <v>138</v>
      </c>
      <c r="P132" s="30">
        <f t="shared" si="36"/>
        <v>795</v>
      </c>
      <c r="Q132" s="30">
        <f t="shared" si="37"/>
        <v>5</v>
      </c>
      <c r="R132" s="30">
        <f t="shared" si="38"/>
        <v>159</v>
      </c>
    </row>
    <row r="133" spans="2:18" s="1" customFormat="1" ht="13.9" customHeight="1">
      <c r="B133" s="1" t="str">
        <f>Roster_Selection_Men!AB130&amp;" " &amp; "V "</f>
        <v xml:space="preserve">Lindsey Wilson College V </v>
      </c>
      <c r="C133" s="1" t="str">
        <f>Roster_Selection_Men!AD130</f>
        <v>11-448902</v>
      </c>
      <c r="D133" s="1" t="str">
        <f>Roster_Selection_Men!AE130</f>
        <v>Payton Redmon</v>
      </c>
      <c r="E133" s="23"/>
      <c r="F133" s="1" t="str">
        <f>IF(ISERROR([1]Baker_Scores_Men_Var!E133), " ", IF([1]Baker_Scores_Men_Var!E133 = "Yes", "Yes", "  "))</f>
        <v xml:space="preserve"> 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115</v>
      </c>
      <c r="N133" s="29">
        <v>0</v>
      </c>
      <c r="O133" s="29">
        <v>0</v>
      </c>
      <c r="P133" s="30">
        <f t="shared" si="36"/>
        <v>115</v>
      </c>
      <c r="Q133" s="30">
        <f t="shared" si="37"/>
        <v>1</v>
      </c>
      <c r="R133" s="30">
        <f t="shared" si="38"/>
        <v>115</v>
      </c>
    </row>
    <row r="134" spans="2:18" s="1" customFormat="1" ht="13.9" customHeight="1">
      <c r="B134" s="1" t="str">
        <f>Roster_Selection_Men!AB131&amp;" " &amp; "V "</f>
        <v xml:space="preserve">Lindsey Wilson College V </v>
      </c>
      <c r="C134" s="1" t="str">
        <f>Roster_Selection_Men!AD131</f>
        <v>16-88860</v>
      </c>
      <c r="D134" s="1" t="str">
        <f>Roster_Selection_Men!AE131</f>
        <v>Peyton Huskey</v>
      </c>
      <c r="E134" s="23"/>
      <c r="F134" s="1" t="str">
        <f>IF(ISERROR([1]Baker_Scores_Men_Var!E134), " ", IF([1]Baker_Scores_Men_Var!E134 = "Yes", "Yes", "  "))</f>
        <v xml:space="preserve"> </v>
      </c>
      <c r="G134" s="29">
        <v>195</v>
      </c>
      <c r="H134" s="29">
        <v>256</v>
      </c>
      <c r="I134" s="29">
        <v>163</v>
      </c>
      <c r="J134" s="29">
        <v>193</v>
      </c>
      <c r="K134" s="29">
        <v>170</v>
      </c>
      <c r="L134" s="29">
        <v>114</v>
      </c>
      <c r="M134" s="29">
        <v>0</v>
      </c>
      <c r="N134" s="29">
        <v>175</v>
      </c>
      <c r="O134" s="29">
        <v>172</v>
      </c>
      <c r="P134" s="30">
        <f t="shared" si="36"/>
        <v>1438</v>
      </c>
      <c r="Q134" s="30">
        <f t="shared" si="37"/>
        <v>8</v>
      </c>
      <c r="R134" s="30">
        <f t="shared" si="38"/>
        <v>179.75</v>
      </c>
    </row>
    <row r="135" spans="2:18" s="1" customFormat="1" ht="13.9" customHeight="1">
      <c r="B135" s="1" t="str">
        <f>Roster_Selection_Men!AB132&amp;" " &amp; "V "</f>
        <v xml:space="preserve">Lindsey Wilson College V </v>
      </c>
      <c r="C135" s="1" t="str">
        <f>Roster_Selection_Men!AD132</f>
        <v>7914-23206</v>
      </c>
      <c r="D135" s="1" t="str">
        <f>Roster_Selection_Men!AE132</f>
        <v>Tanner Goodman</v>
      </c>
      <c r="E135" s="23"/>
      <c r="F135" s="1" t="str">
        <f>IF(ISERROR([1]Baker_Scores_Men_Var!E135), " ", IF([1]Baker_Scores_Men_Var!E135 = "Yes", "Yes", "  "))</f>
        <v xml:space="preserve"> </v>
      </c>
      <c r="G135" s="29">
        <v>207</v>
      </c>
      <c r="H135" s="29">
        <v>194</v>
      </c>
      <c r="I135" s="29">
        <v>204</v>
      </c>
      <c r="J135" s="29">
        <v>166</v>
      </c>
      <c r="K135" s="29">
        <v>201</v>
      </c>
      <c r="L135" s="29">
        <v>183</v>
      </c>
      <c r="M135" s="29">
        <v>203</v>
      </c>
      <c r="N135" s="29">
        <v>181</v>
      </c>
      <c r="O135" s="29">
        <v>170</v>
      </c>
      <c r="P135" s="30">
        <f t="shared" si="36"/>
        <v>1709</v>
      </c>
      <c r="Q135" s="30">
        <f t="shared" si="37"/>
        <v>9</v>
      </c>
      <c r="R135" s="30">
        <f t="shared" si="38"/>
        <v>189.88888888888889</v>
      </c>
    </row>
    <row r="136" spans="2:18" s="1" customFormat="1" ht="13.9" customHeight="1">
      <c r="B136" s="1" t="str">
        <f>Roster_Selection_Men!AB133&amp;" " &amp; "V "</f>
        <v xml:space="preserve"> V </v>
      </c>
      <c r="C136" s="1" t="str">
        <f>Roster_Selection_Men!AD133</f>
        <v/>
      </c>
      <c r="D136" s="1" t="str">
        <f>Roster_Selection_Men!AE133</f>
        <v/>
      </c>
      <c r="E136" s="23"/>
      <c r="F136" s="1" t="str">
        <f>IF(ISERROR([1]Baker_Scores_Men_Var!E136), " ", IF([1]Baker_Scores_Men_Var!E136 = "Yes", "Yes", "  "))</f>
        <v xml:space="preserve">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30">
        <f t="shared" si="36"/>
        <v>0</v>
      </c>
      <c r="Q136" s="30">
        <f t="shared" si="37"/>
        <v>0</v>
      </c>
      <c r="R136" s="30">
        <f t="shared" si="38"/>
        <v>0</v>
      </c>
    </row>
    <row r="137" spans="2:18" s="1" customFormat="1" ht="13.9" customHeight="1">
      <c r="B137" s="1" t="s">
        <v>1200</v>
      </c>
      <c r="C137" s="28" t="s">
        <v>1524</v>
      </c>
      <c r="D137" s="23" t="s">
        <v>1517</v>
      </c>
      <c r="E137" s="23"/>
      <c r="F137" s="23"/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30">
        <f t="shared" si="36"/>
        <v>0</v>
      </c>
      <c r="Q137" s="30">
        <f t="shared" si="37"/>
        <v>0</v>
      </c>
      <c r="R137" s="30">
        <f t="shared" si="38"/>
        <v>0</v>
      </c>
    </row>
    <row r="138" spans="2:18" s="1" customFormat="1" ht="13.9" customHeight="1">
      <c r="B138" s="1" t="s">
        <v>1200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</row>
    <row r="139" spans="2:18" s="1" customFormat="1" ht="13.9" customHeight="1">
      <c r="B139" s="1" t="s">
        <v>1200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</row>
    <row r="140" spans="2:18" s="1" customFormat="1" ht="13.9" customHeight="1">
      <c r="B140" s="33"/>
      <c r="G140" s="30">
        <f t="shared" ref="G140:Q140" si="39">SUM(G129:G139)</f>
        <v>976</v>
      </c>
      <c r="H140" s="30">
        <f t="shared" si="39"/>
        <v>1052</v>
      </c>
      <c r="I140" s="30">
        <f t="shared" si="39"/>
        <v>914</v>
      </c>
      <c r="J140" s="30">
        <f t="shared" si="39"/>
        <v>940</v>
      </c>
      <c r="K140" s="30">
        <f t="shared" si="39"/>
        <v>865</v>
      </c>
      <c r="L140" s="30">
        <f t="shared" si="39"/>
        <v>778</v>
      </c>
      <c r="M140" s="30">
        <f t="shared" si="39"/>
        <v>746</v>
      </c>
      <c r="N140" s="30">
        <f t="shared" si="39"/>
        <v>853</v>
      </c>
      <c r="O140" s="30">
        <f t="shared" si="39"/>
        <v>850</v>
      </c>
      <c r="P140" s="34">
        <f t="shared" si="39"/>
        <v>7974</v>
      </c>
      <c r="Q140" s="34">
        <f t="shared" si="39"/>
        <v>45</v>
      </c>
    </row>
    <row r="141" spans="2:18" s="1" customFormat="1" ht="13.9" customHeight="1"/>
    <row r="142" spans="2:18" s="1" customFormat="1" ht="13.9" customHeight="1">
      <c r="B142" s="1" t="str">
        <f>Roster_Selection_Men!AB134&amp;" " &amp; "V "</f>
        <v xml:space="preserve">Michigan ,University Of V </v>
      </c>
      <c r="C142" s="1" t="str">
        <f>Roster_Selection_Men!AD134</f>
        <v>9898-1918</v>
      </c>
      <c r="D142" s="1" t="str">
        <f>Roster_Selection_Men!AE134</f>
        <v>Dalton Pelath</v>
      </c>
      <c r="E142" s="23"/>
      <c r="F142" s="1" t="str">
        <f>IF(ISERROR([1]Baker_Scores_Men_Var!E142), " ", IF([1]Baker_Scores_Men_Var!E142 = "Yes", "Yes", "  "))</f>
        <v xml:space="preserve"> </v>
      </c>
      <c r="G142" s="29">
        <v>145</v>
      </c>
      <c r="H142" s="29">
        <v>222</v>
      </c>
      <c r="I142" s="29">
        <v>135</v>
      </c>
      <c r="J142" s="29">
        <v>146</v>
      </c>
      <c r="K142" s="29">
        <v>132</v>
      </c>
      <c r="L142" s="29">
        <v>183</v>
      </c>
      <c r="M142" s="29">
        <v>178</v>
      </c>
      <c r="N142" s="29">
        <v>117</v>
      </c>
      <c r="O142" s="29">
        <v>142</v>
      </c>
      <c r="P142" s="30">
        <f t="shared" ref="P142:P152" si="40">SUM(G142:O142)</f>
        <v>1400</v>
      </c>
      <c r="Q142" s="30">
        <f t="shared" ref="Q142:Q152" si="41">COUNTIF(G142:O142, "&gt;0" )</f>
        <v>9</v>
      </c>
      <c r="R142" s="30">
        <f t="shared" ref="R142:R152" si="42">IF(Q142=0,0,P142/Q142)</f>
        <v>155.55555555555554</v>
      </c>
    </row>
    <row r="143" spans="2:18" s="1" customFormat="1" ht="13.9" customHeight="1">
      <c r="B143" s="1" t="str">
        <f>Roster_Selection_Men!AB135&amp;" " &amp; "V "</f>
        <v xml:space="preserve">Michigan ,University Of V </v>
      </c>
      <c r="C143" s="1" t="str">
        <f>Roster_Selection_Men!AD135</f>
        <v>11-461396</v>
      </c>
      <c r="D143" s="1" t="str">
        <f>Roster_Selection_Men!AE135</f>
        <v>Gabriel Garfinkel</v>
      </c>
      <c r="E143" s="23"/>
      <c r="F143" s="1" t="str">
        <f>IF(ISERROR([1]Baker_Scores_Men_Var!E143), " ", IF([1]Baker_Scores_Men_Var!E143 = "Yes", "Yes", "  "))</f>
        <v xml:space="preserve"> </v>
      </c>
      <c r="G143" s="29">
        <v>168</v>
      </c>
      <c r="H143" s="29">
        <v>140</v>
      </c>
      <c r="I143" s="29">
        <v>141</v>
      </c>
      <c r="J143" s="29">
        <v>0</v>
      </c>
      <c r="K143" s="29">
        <v>166</v>
      </c>
      <c r="L143" s="29">
        <v>153</v>
      </c>
      <c r="M143" s="29">
        <v>172</v>
      </c>
      <c r="N143" s="29">
        <v>142</v>
      </c>
      <c r="O143" s="29">
        <v>133</v>
      </c>
      <c r="P143" s="30">
        <f t="shared" si="40"/>
        <v>1215</v>
      </c>
      <c r="Q143" s="30">
        <f t="shared" si="41"/>
        <v>8</v>
      </c>
      <c r="R143" s="30">
        <f t="shared" si="42"/>
        <v>151.875</v>
      </c>
    </row>
    <row r="144" spans="2:18" s="1" customFormat="1" ht="13.9" customHeight="1">
      <c r="B144" s="1" t="str">
        <f>Roster_Selection_Men!AB136&amp;" " &amp; "V "</f>
        <v xml:space="preserve">Michigan ,University Of V </v>
      </c>
      <c r="C144" s="1" t="str">
        <f>Roster_Selection_Men!AD136</f>
        <v>11-522633</v>
      </c>
      <c r="D144" s="1" t="str">
        <f>Roster_Selection_Men!AE136</f>
        <v>Jason Dandurand</v>
      </c>
      <c r="E144" s="23"/>
      <c r="F144" s="1" t="str">
        <f>IF(ISERROR([1]Baker_Scores_Men_Var!E144), " ", IF([1]Baker_Scores_Men_Var!E144 = "Yes", "Yes", "  "))</f>
        <v xml:space="preserve"> </v>
      </c>
      <c r="G144" s="29">
        <v>188</v>
      </c>
      <c r="H144" s="29">
        <v>188</v>
      </c>
      <c r="I144" s="29">
        <v>174</v>
      </c>
      <c r="J144" s="29">
        <v>166</v>
      </c>
      <c r="K144" s="29">
        <v>0</v>
      </c>
      <c r="L144" s="29">
        <v>154</v>
      </c>
      <c r="M144" s="29">
        <v>163</v>
      </c>
      <c r="N144" s="29">
        <v>130</v>
      </c>
      <c r="O144" s="29">
        <v>0</v>
      </c>
      <c r="P144" s="30">
        <f t="shared" si="40"/>
        <v>1163</v>
      </c>
      <c r="Q144" s="30">
        <f t="shared" si="41"/>
        <v>7</v>
      </c>
      <c r="R144" s="30">
        <f t="shared" si="42"/>
        <v>166.14285714285714</v>
      </c>
    </row>
    <row r="145" spans="2:18" s="1" customFormat="1" ht="13.9" customHeight="1">
      <c r="B145" s="1" t="str">
        <f>Roster_Selection_Men!AB137&amp;" " &amp; "V "</f>
        <v xml:space="preserve">Michigan ,University Of V </v>
      </c>
      <c r="C145" s="1" t="str">
        <f>Roster_Selection_Men!AD137</f>
        <v>9830-6694</v>
      </c>
      <c r="D145" s="1" t="str">
        <f>Roster_Selection_Men!AE137</f>
        <v>Miles Hanbury</v>
      </c>
      <c r="E145" s="23"/>
      <c r="F145" s="1" t="str">
        <f>IF(ISERROR([1]Baker_Scores_Men_Var!E145), " ", IF([1]Baker_Scores_Men_Var!E145 = "Yes", "Yes", "  "))</f>
        <v xml:space="preserve"> </v>
      </c>
      <c r="G145" s="29">
        <v>140</v>
      </c>
      <c r="H145" s="29">
        <v>0</v>
      </c>
      <c r="I145" s="29">
        <v>0</v>
      </c>
      <c r="J145" s="29">
        <v>150</v>
      </c>
      <c r="K145" s="29">
        <v>135</v>
      </c>
      <c r="L145" s="29">
        <v>0</v>
      </c>
      <c r="M145" s="29">
        <v>0</v>
      </c>
      <c r="N145" s="29">
        <v>173</v>
      </c>
      <c r="O145" s="29">
        <v>167</v>
      </c>
      <c r="P145" s="30">
        <f t="shared" si="40"/>
        <v>765</v>
      </c>
      <c r="Q145" s="30">
        <f t="shared" si="41"/>
        <v>5</v>
      </c>
      <c r="R145" s="30">
        <f t="shared" si="42"/>
        <v>153</v>
      </c>
    </row>
    <row r="146" spans="2:18" s="1" customFormat="1" ht="13.9" customHeight="1">
      <c r="B146" s="1" t="str">
        <f>Roster_Selection_Men!AB138&amp;" " &amp; "V "</f>
        <v xml:space="preserve">Michigan ,University Of V </v>
      </c>
      <c r="C146" s="1" t="str">
        <f>Roster_Selection_Men!AD138</f>
        <v>7368-7857</v>
      </c>
      <c r="D146" s="1" t="str">
        <f>Roster_Selection_Men!AE138</f>
        <v>Morgan Hosbein</v>
      </c>
      <c r="E146" s="23"/>
      <c r="F146" s="1" t="str">
        <f>IF(ISERROR([1]Baker_Scores_Men_Var!E146), " ", IF([1]Baker_Scores_Men_Var!E146 = "Yes", "Yes", "  "))</f>
        <v xml:space="preserve"> </v>
      </c>
      <c r="G146" s="29">
        <v>147</v>
      </c>
      <c r="H146" s="29">
        <v>136</v>
      </c>
      <c r="I146" s="29">
        <v>0</v>
      </c>
      <c r="J146" s="29">
        <v>174</v>
      </c>
      <c r="K146" s="29">
        <v>175</v>
      </c>
      <c r="L146" s="29">
        <v>178</v>
      </c>
      <c r="M146" s="29">
        <v>146</v>
      </c>
      <c r="N146" s="29">
        <v>0</v>
      </c>
      <c r="O146" s="29">
        <v>174</v>
      </c>
      <c r="P146" s="30">
        <f t="shared" si="40"/>
        <v>1130</v>
      </c>
      <c r="Q146" s="30">
        <f t="shared" si="41"/>
        <v>7</v>
      </c>
      <c r="R146" s="30">
        <f t="shared" si="42"/>
        <v>161.42857142857142</v>
      </c>
    </row>
    <row r="147" spans="2:18" s="1" customFormat="1" ht="13.9" customHeight="1">
      <c r="B147" s="1" t="str">
        <f>Roster_Selection_Men!AB139&amp;" " &amp; "V "</f>
        <v xml:space="preserve">Michigan ,University Of V </v>
      </c>
      <c r="C147" s="1" t="str">
        <f>Roster_Selection_Men!AD139</f>
        <v>17-102621</v>
      </c>
      <c r="D147" s="1" t="str">
        <f>Roster_Selection_Men!AE139</f>
        <v>Nathan Comerford</v>
      </c>
      <c r="E147" s="23"/>
      <c r="F147" s="1" t="str">
        <f>IF(ISERROR([1]Baker_Scores_Men_Var!E147), " ", IF([1]Baker_Scores_Men_Var!E147 = "Yes", "Yes", "  "))</f>
        <v xml:space="preserve">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30">
        <f t="shared" si="40"/>
        <v>0</v>
      </c>
      <c r="Q147" s="30">
        <f t="shared" si="41"/>
        <v>0</v>
      </c>
      <c r="R147" s="30">
        <f t="shared" si="42"/>
        <v>0</v>
      </c>
    </row>
    <row r="148" spans="2:18" s="1" customFormat="1" ht="13.9" customHeight="1">
      <c r="B148" s="1" t="str">
        <f>Roster_Selection_Men!AB140&amp;" " &amp; "V "</f>
        <v xml:space="preserve">Michigan ,University Of V </v>
      </c>
      <c r="C148" s="1" t="str">
        <f>Roster_Selection_Men!AD140</f>
        <v>19-14123</v>
      </c>
      <c r="D148" s="1" t="str">
        <f>Roster_Selection_Men!AE140</f>
        <v>Samantha Tocco</v>
      </c>
      <c r="E148" s="23"/>
      <c r="F148" s="1" t="str">
        <f>IF(ISERROR([1]Baker_Scores_Men_Var!E148), " ", IF([1]Baker_Scores_Men_Var!E148 = "Yes", "Yes", "  "))</f>
        <v xml:space="preserve"> </v>
      </c>
      <c r="G148" s="29">
        <v>0</v>
      </c>
      <c r="H148" s="29">
        <v>0</v>
      </c>
      <c r="I148" s="29">
        <v>120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30">
        <f t="shared" si="40"/>
        <v>120</v>
      </c>
      <c r="Q148" s="30">
        <f t="shared" si="41"/>
        <v>1</v>
      </c>
      <c r="R148" s="30">
        <f t="shared" si="42"/>
        <v>120</v>
      </c>
    </row>
    <row r="149" spans="2:18" s="1" customFormat="1" ht="13.9" customHeight="1">
      <c r="B149" s="1" t="str">
        <f>Roster_Selection_Men!AB141&amp;" " &amp; "V "</f>
        <v xml:space="preserve">Michigan ,University Of V </v>
      </c>
      <c r="C149" s="1" t="str">
        <f>Roster_Selection_Men!AD141</f>
        <v>11-393579</v>
      </c>
      <c r="D149" s="1" t="str">
        <f>Roster_Selection_Men!AE141</f>
        <v>Zachary Linder</v>
      </c>
      <c r="E149" s="23"/>
      <c r="F149" s="1" t="str">
        <f>IF(ISERROR([1]Baker_Scores_Men_Var!E149), " ", IF([1]Baker_Scores_Men_Var!E149 = "Yes", "Yes", "  "))</f>
        <v xml:space="preserve"> </v>
      </c>
      <c r="G149" s="29">
        <v>0</v>
      </c>
      <c r="H149" s="29">
        <v>182</v>
      </c>
      <c r="I149" s="29">
        <v>155</v>
      </c>
      <c r="J149" s="29">
        <v>179</v>
      </c>
      <c r="K149" s="29">
        <v>182</v>
      </c>
      <c r="L149" s="29">
        <v>177</v>
      </c>
      <c r="M149" s="29">
        <v>170</v>
      </c>
      <c r="N149" s="29">
        <v>180</v>
      </c>
      <c r="O149" s="29">
        <v>146</v>
      </c>
      <c r="P149" s="30">
        <f t="shared" si="40"/>
        <v>1371</v>
      </c>
      <c r="Q149" s="30">
        <f t="shared" si="41"/>
        <v>8</v>
      </c>
      <c r="R149" s="30">
        <f t="shared" si="42"/>
        <v>171.375</v>
      </c>
    </row>
    <row r="150" spans="2:18" s="1" customFormat="1" ht="13.9" customHeight="1">
      <c r="B150" s="1" t="s">
        <v>1201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29"/>
      <c r="L150" s="29"/>
      <c r="M150" s="29"/>
      <c r="N150" s="29"/>
      <c r="O150" s="29"/>
      <c r="P150" s="30">
        <f t="shared" si="40"/>
        <v>0</v>
      </c>
      <c r="Q150" s="30">
        <f t="shared" si="41"/>
        <v>0</v>
      </c>
      <c r="R150" s="30">
        <f t="shared" si="42"/>
        <v>0</v>
      </c>
    </row>
    <row r="151" spans="2:18" s="1" customFormat="1" ht="13.9" customHeight="1">
      <c r="B151" s="1" t="s">
        <v>1201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29"/>
      <c r="L151" s="29"/>
      <c r="M151" s="29"/>
      <c r="N151" s="29"/>
      <c r="O151" s="29"/>
      <c r="P151" s="30">
        <f t="shared" si="40"/>
        <v>0</v>
      </c>
      <c r="Q151" s="30">
        <f t="shared" si="41"/>
        <v>0</v>
      </c>
      <c r="R151" s="30">
        <f t="shared" si="42"/>
        <v>0</v>
      </c>
    </row>
    <row r="152" spans="2:18" s="1" customFormat="1" ht="13.9" customHeight="1">
      <c r="B152" s="1" t="s">
        <v>1201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1"/>
      <c r="L152" s="31"/>
      <c r="M152" s="31"/>
      <c r="N152" s="31"/>
      <c r="O152" s="31"/>
      <c r="P152" s="32">
        <f t="shared" si="40"/>
        <v>0</v>
      </c>
      <c r="Q152" s="32">
        <f t="shared" si="41"/>
        <v>0</v>
      </c>
      <c r="R152" s="30">
        <f t="shared" si="42"/>
        <v>0</v>
      </c>
    </row>
    <row r="153" spans="2:18" s="1" customFormat="1" ht="13.9" customHeight="1">
      <c r="B153" s="33"/>
      <c r="G153" s="30">
        <f t="shared" ref="G153:Q153" si="43">SUM(G142:G152)</f>
        <v>788</v>
      </c>
      <c r="H153" s="30">
        <f t="shared" si="43"/>
        <v>868</v>
      </c>
      <c r="I153" s="30">
        <f t="shared" si="43"/>
        <v>725</v>
      </c>
      <c r="J153" s="30">
        <f t="shared" si="43"/>
        <v>815</v>
      </c>
      <c r="K153" s="30">
        <f t="shared" si="43"/>
        <v>790</v>
      </c>
      <c r="L153" s="30">
        <f t="shared" si="43"/>
        <v>845</v>
      </c>
      <c r="M153" s="30">
        <f t="shared" si="43"/>
        <v>829</v>
      </c>
      <c r="N153" s="30">
        <f t="shared" si="43"/>
        <v>742</v>
      </c>
      <c r="O153" s="30">
        <f t="shared" si="43"/>
        <v>762</v>
      </c>
      <c r="P153" s="34">
        <f t="shared" si="43"/>
        <v>7164</v>
      </c>
      <c r="Q153" s="34">
        <f t="shared" si="43"/>
        <v>45</v>
      </c>
    </row>
    <row r="154" spans="2:18" s="1" customFormat="1" ht="13.9" customHeight="1"/>
    <row r="155" spans="2:18" s="1" customFormat="1" ht="13.9" customHeight="1">
      <c r="B155" s="1" t="str">
        <f>Roster_Selection_Men!AB150&amp;" " &amp; "V "</f>
        <v xml:space="preserve">Michigan-Dearborn V </v>
      </c>
      <c r="C155" s="1" t="str">
        <f>Roster_Selection_Men!AD150</f>
        <v>21-6240</v>
      </c>
      <c r="D155" s="1" t="str">
        <f>Roster_Selection_Men!AE150</f>
        <v>Jaylen Watson</v>
      </c>
      <c r="E155" s="23"/>
      <c r="F155" s="1" t="str">
        <f>IF(ISERROR([1]Baker_Scores_Men_Var!E155), " ", IF([1]Baker_Scores_Men_Var!E155 = "Yes", "Yes", "  "))</f>
        <v xml:space="preserve"> </v>
      </c>
      <c r="G155" s="29">
        <v>189</v>
      </c>
      <c r="H155" s="29">
        <v>209</v>
      </c>
      <c r="I155" s="29">
        <v>161</v>
      </c>
      <c r="J155" s="29">
        <v>181</v>
      </c>
      <c r="K155" s="29">
        <v>0</v>
      </c>
      <c r="L155" s="29">
        <v>176</v>
      </c>
      <c r="M155" s="29">
        <v>187</v>
      </c>
      <c r="N155" s="29">
        <v>163</v>
      </c>
      <c r="O155" s="29">
        <v>0</v>
      </c>
      <c r="P155" s="30">
        <f t="shared" ref="P155:P165" si="44">SUM(G155:O155)</f>
        <v>1266</v>
      </c>
      <c r="Q155" s="30">
        <f t="shared" ref="Q155:Q165" si="45">COUNTIF(G155:O155, "&gt;0" )</f>
        <v>7</v>
      </c>
      <c r="R155" s="30">
        <f t="shared" ref="R155:R165" si="46">IF(Q155=0,0,P155/Q155)</f>
        <v>180.85714285714286</v>
      </c>
    </row>
    <row r="156" spans="2:18" s="1" customFormat="1" ht="13.9" customHeight="1">
      <c r="B156" s="1" t="str">
        <f>Roster_Selection_Men!AB151&amp;" " &amp; "V "</f>
        <v xml:space="preserve">Michigan-Dearborn V </v>
      </c>
      <c r="C156" s="1" t="str">
        <f>Roster_Selection_Men!AD151</f>
        <v>17-14963</v>
      </c>
      <c r="D156" s="1" t="str">
        <f>Roster_Selection_Men!AE151</f>
        <v>Joseph Devita</v>
      </c>
      <c r="E156" s="23"/>
      <c r="F156" s="1" t="str">
        <f>IF(ISERROR([1]Baker_Scores_Men_Var!E156), " ", IF([1]Baker_Scores_Men_Var!E156 = "Yes", "Yes", "  "))</f>
        <v xml:space="preserve"> </v>
      </c>
      <c r="G156" s="29">
        <v>0</v>
      </c>
      <c r="H156" s="29">
        <v>136</v>
      </c>
      <c r="I156" s="29">
        <v>0</v>
      </c>
      <c r="J156" s="29">
        <v>211</v>
      </c>
      <c r="K156" s="29">
        <v>237</v>
      </c>
      <c r="L156" s="29">
        <v>0</v>
      </c>
      <c r="M156" s="29">
        <v>145</v>
      </c>
      <c r="N156" s="29">
        <v>0</v>
      </c>
      <c r="O156" s="29">
        <v>0</v>
      </c>
      <c r="P156" s="30">
        <f t="shared" si="44"/>
        <v>729</v>
      </c>
      <c r="Q156" s="30">
        <f t="shared" si="45"/>
        <v>4</v>
      </c>
      <c r="R156" s="30">
        <f t="shared" si="46"/>
        <v>182.25</v>
      </c>
    </row>
    <row r="157" spans="2:18" s="1" customFormat="1" ht="13.9" customHeight="1">
      <c r="B157" s="1" t="str">
        <f>Roster_Selection_Men!AB152&amp;" " &amp; "V "</f>
        <v xml:space="preserve">Michigan-Dearborn V </v>
      </c>
      <c r="C157" s="1" t="str">
        <f>Roster_Selection_Men!AD152</f>
        <v>8615-62299</v>
      </c>
      <c r="D157" s="1" t="str">
        <f>Roster_Selection_Men!AE152</f>
        <v>Samuel Hughes</v>
      </c>
      <c r="E157" s="23"/>
      <c r="F157" s="1" t="str">
        <f>IF(ISERROR([1]Baker_Scores_Men_Var!E157), " ", IF([1]Baker_Scores_Men_Var!E157 = "Yes", "Yes", "  "))</f>
        <v xml:space="preserve"> </v>
      </c>
      <c r="G157" s="29">
        <v>125</v>
      </c>
      <c r="H157" s="29">
        <v>0</v>
      </c>
      <c r="I157" s="29">
        <v>256</v>
      </c>
      <c r="J157" s="29">
        <v>151</v>
      </c>
      <c r="K157" s="29">
        <v>205</v>
      </c>
      <c r="L157" s="29">
        <v>162</v>
      </c>
      <c r="M157" s="29">
        <v>0</v>
      </c>
      <c r="N157" s="29">
        <v>192</v>
      </c>
      <c r="O157" s="29">
        <v>173</v>
      </c>
      <c r="P157" s="30">
        <f t="shared" si="44"/>
        <v>1264</v>
      </c>
      <c r="Q157" s="30">
        <f t="shared" si="45"/>
        <v>7</v>
      </c>
      <c r="R157" s="30">
        <f t="shared" si="46"/>
        <v>180.57142857142858</v>
      </c>
    </row>
    <row r="158" spans="2:18" s="1" customFormat="1" ht="13.9" customHeight="1">
      <c r="B158" s="1" t="str">
        <f>Roster_Selection_Men!AB153&amp;" " &amp; "V "</f>
        <v xml:space="preserve">Michigan-Dearborn V </v>
      </c>
      <c r="C158" s="1" t="str">
        <f>Roster_Selection_Men!AD153</f>
        <v>15-10894</v>
      </c>
      <c r="D158" s="1" t="str">
        <f>Roster_Selection_Men!AE153</f>
        <v>Spencer Mccallum</v>
      </c>
      <c r="E158" s="23"/>
      <c r="F158" s="1" t="str">
        <f>IF(ISERROR([1]Baker_Scores_Men_Var!E158), " ", IF([1]Baker_Scores_Men_Var!E158 = "Yes", "Yes", "  "))</f>
        <v xml:space="preserve"> </v>
      </c>
      <c r="G158" s="29">
        <v>0</v>
      </c>
      <c r="H158" s="29">
        <v>0</v>
      </c>
      <c r="I158" s="29">
        <v>0</v>
      </c>
      <c r="J158" s="29">
        <v>0</v>
      </c>
      <c r="K158" s="29">
        <v>186</v>
      </c>
      <c r="L158" s="29">
        <v>0</v>
      </c>
      <c r="M158" s="29">
        <v>0</v>
      </c>
      <c r="N158" s="29">
        <v>173</v>
      </c>
      <c r="O158" s="29">
        <v>178</v>
      </c>
      <c r="P158" s="30">
        <f t="shared" si="44"/>
        <v>537</v>
      </c>
      <c r="Q158" s="30">
        <f t="shared" si="45"/>
        <v>3</v>
      </c>
      <c r="R158" s="30">
        <f t="shared" si="46"/>
        <v>179</v>
      </c>
    </row>
    <row r="159" spans="2:18" s="1" customFormat="1" ht="13.9" customHeight="1">
      <c r="B159" s="1" t="str">
        <f>Roster_Selection_Men!AB154&amp;" " &amp; "V "</f>
        <v xml:space="preserve">Michigan-Dearborn V </v>
      </c>
      <c r="C159" s="1" t="str">
        <f>Roster_Selection_Men!AD154</f>
        <v>8568-371403</v>
      </c>
      <c r="D159" s="1" t="str">
        <f>Roster_Selection_Men!AE154</f>
        <v>Stephen Strzalkowski</v>
      </c>
      <c r="E159" s="23"/>
      <c r="F159" s="1" t="str">
        <f>IF(ISERROR([1]Baker_Scores_Men_Var!E159), " ", IF([1]Baker_Scores_Men_Var!E159 = "Yes", "Yes", "  "))</f>
        <v xml:space="preserve"> </v>
      </c>
      <c r="G159" s="29">
        <v>151</v>
      </c>
      <c r="H159" s="29">
        <v>0</v>
      </c>
      <c r="I159" s="29">
        <v>195</v>
      </c>
      <c r="J159" s="29">
        <v>159</v>
      </c>
      <c r="K159" s="29">
        <v>0</v>
      </c>
      <c r="L159" s="29">
        <v>182</v>
      </c>
      <c r="M159" s="29">
        <v>174</v>
      </c>
      <c r="N159" s="29">
        <v>169</v>
      </c>
      <c r="O159" s="29">
        <v>182</v>
      </c>
      <c r="P159" s="30">
        <f t="shared" si="44"/>
        <v>1212</v>
      </c>
      <c r="Q159" s="30">
        <f t="shared" si="45"/>
        <v>7</v>
      </c>
      <c r="R159" s="30">
        <f t="shared" si="46"/>
        <v>173.14285714285714</v>
      </c>
    </row>
    <row r="160" spans="2:18" s="1" customFormat="1" ht="13.9" customHeight="1">
      <c r="B160" s="1" t="str">
        <f>Roster_Selection_Men!AB155&amp;" " &amp; "V "</f>
        <v xml:space="preserve">Michigan-Dearborn V </v>
      </c>
      <c r="C160" s="1" t="str">
        <f>Roster_Selection_Men!AD155</f>
        <v>8568-452991</v>
      </c>
      <c r="D160" s="1" t="str">
        <f>Roster_Selection_Men!AE155</f>
        <v>Vincent Hunton</v>
      </c>
      <c r="E160" s="23"/>
      <c r="F160" s="1" t="str">
        <f>IF(ISERROR([1]Baker_Scores_Men_Var!E160), " ", IF([1]Baker_Scores_Men_Var!E160 = "Yes", "Yes", "  "))</f>
        <v xml:space="preserve"> </v>
      </c>
      <c r="G160" s="29">
        <v>178</v>
      </c>
      <c r="H160" s="29">
        <v>137</v>
      </c>
      <c r="I160" s="29">
        <v>0</v>
      </c>
      <c r="J160" s="29">
        <v>193</v>
      </c>
      <c r="K160" s="29">
        <v>126</v>
      </c>
      <c r="L160" s="29">
        <v>0</v>
      </c>
      <c r="M160" s="29">
        <v>0</v>
      </c>
      <c r="N160" s="29">
        <v>0</v>
      </c>
      <c r="O160" s="29">
        <v>0</v>
      </c>
      <c r="P160" s="30">
        <f t="shared" si="44"/>
        <v>634</v>
      </c>
      <c r="Q160" s="30">
        <f t="shared" si="45"/>
        <v>4</v>
      </c>
      <c r="R160" s="30">
        <f t="shared" si="46"/>
        <v>158.5</v>
      </c>
    </row>
    <row r="161" spans="2:18" s="1" customFormat="1" ht="13.9" customHeight="1">
      <c r="B161" s="1" t="str">
        <f>Roster_Selection_Men!AB156&amp;" " &amp; "V "</f>
        <v xml:space="preserve">Michigan-Dearborn V </v>
      </c>
      <c r="C161" s="1" t="str">
        <f>Roster_Selection_Men!AD156</f>
        <v>19-2702</v>
      </c>
      <c r="D161" s="1" t="str">
        <f>Roster_Selection_Men!AE156</f>
        <v>Xavier Begerow</v>
      </c>
      <c r="E161" s="23"/>
      <c r="F161" s="1" t="str">
        <f>IF(ISERROR([1]Baker_Scores_Men_Var!E161), " ", IF([1]Baker_Scores_Men_Var!E161 = "Yes", "Yes", "  "))</f>
        <v xml:space="preserve"> </v>
      </c>
      <c r="G161" s="29">
        <v>0</v>
      </c>
      <c r="H161" s="29">
        <v>170</v>
      </c>
      <c r="I161" s="29">
        <v>199</v>
      </c>
      <c r="J161" s="29">
        <v>0</v>
      </c>
      <c r="K161" s="29">
        <v>0</v>
      </c>
      <c r="L161" s="29">
        <v>194</v>
      </c>
      <c r="M161" s="29">
        <v>126</v>
      </c>
      <c r="N161" s="29">
        <v>0</v>
      </c>
      <c r="O161" s="29">
        <v>175</v>
      </c>
      <c r="P161" s="30">
        <f t="shared" si="44"/>
        <v>864</v>
      </c>
      <c r="Q161" s="30">
        <f t="shared" si="45"/>
        <v>5</v>
      </c>
      <c r="R161" s="30">
        <f t="shared" si="46"/>
        <v>172.8</v>
      </c>
    </row>
    <row r="162" spans="2:18" s="1" customFormat="1" ht="13.9" customHeight="1">
      <c r="B162" s="1" t="str">
        <f>Roster_Selection_Men!AB157&amp;" " &amp; "V "</f>
        <v xml:space="preserve">Michigan-Dearborn V </v>
      </c>
      <c r="C162" s="1" t="str">
        <f>Roster_Selection_Men!AD157</f>
        <v>11-168582</v>
      </c>
      <c r="D162" s="1" t="str">
        <f>Roster_Selection_Men!AE157</f>
        <v>Zachary Baum</v>
      </c>
      <c r="E162" s="23"/>
      <c r="F162" s="1" t="str">
        <f>IF(ISERROR([1]Baker_Scores_Men_Var!E162), " ", IF([1]Baker_Scores_Men_Var!E162 = "Yes", "Yes", "  "))</f>
        <v xml:space="preserve"> </v>
      </c>
      <c r="G162" s="29">
        <v>213</v>
      </c>
      <c r="H162" s="29">
        <v>174</v>
      </c>
      <c r="I162" s="29">
        <v>139</v>
      </c>
      <c r="J162" s="29">
        <v>0</v>
      </c>
      <c r="K162" s="29">
        <v>175</v>
      </c>
      <c r="L162" s="29">
        <v>176</v>
      </c>
      <c r="M162" s="29">
        <v>163</v>
      </c>
      <c r="N162" s="29">
        <v>173</v>
      </c>
      <c r="O162" s="29">
        <v>200</v>
      </c>
      <c r="P162" s="30">
        <f t="shared" si="44"/>
        <v>1413</v>
      </c>
      <c r="Q162" s="30">
        <f t="shared" si="45"/>
        <v>8</v>
      </c>
      <c r="R162" s="30">
        <f t="shared" si="46"/>
        <v>176.625</v>
      </c>
    </row>
    <row r="163" spans="2:18" s="1" customFormat="1" ht="13.9" customHeight="1">
      <c r="B163" s="1" t="s">
        <v>1202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29"/>
      <c r="L163" s="29"/>
      <c r="M163" s="29"/>
      <c r="N163" s="29"/>
      <c r="O163" s="29"/>
      <c r="P163" s="30">
        <f t="shared" si="44"/>
        <v>0</v>
      </c>
      <c r="Q163" s="30">
        <f t="shared" si="45"/>
        <v>0</v>
      </c>
      <c r="R163" s="30">
        <f t="shared" si="46"/>
        <v>0</v>
      </c>
    </row>
    <row r="164" spans="2:18" s="1" customFormat="1" ht="13.9" customHeight="1">
      <c r="B164" s="1" t="s">
        <v>1202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29"/>
      <c r="L164" s="29"/>
      <c r="M164" s="29"/>
      <c r="N164" s="29"/>
      <c r="O164" s="29"/>
      <c r="P164" s="30">
        <f t="shared" si="44"/>
        <v>0</v>
      </c>
      <c r="Q164" s="30">
        <f t="shared" si="45"/>
        <v>0</v>
      </c>
      <c r="R164" s="30">
        <f t="shared" si="46"/>
        <v>0</v>
      </c>
    </row>
    <row r="165" spans="2:18" s="1" customFormat="1" ht="13.9" customHeight="1">
      <c r="B165" s="1" t="s">
        <v>1202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1"/>
      <c r="L165" s="31"/>
      <c r="M165" s="31"/>
      <c r="N165" s="31"/>
      <c r="O165" s="31"/>
      <c r="P165" s="32">
        <f t="shared" si="44"/>
        <v>0</v>
      </c>
      <c r="Q165" s="32">
        <f t="shared" si="45"/>
        <v>0</v>
      </c>
      <c r="R165" s="30">
        <f t="shared" si="46"/>
        <v>0</v>
      </c>
    </row>
    <row r="166" spans="2:18" s="1" customFormat="1" ht="13.9" customHeight="1">
      <c r="B166" s="33"/>
      <c r="G166" s="30">
        <f t="shared" ref="G166:Q166" si="47">SUM(G155:G165)</f>
        <v>856</v>
      </c>
      <c r="H166" s="30">
        <f t="shared" si="47"/>
        <v>826</v>
      </c>
      <c r="I166" s="30">
        <f t="shared" si="47"/>
        <v>950</v>
      </c>
      <c r="J166" s="30">
        <f t="shared" si="47"/>
        <v>895</v>
      </c>
      <c r="K166" s="30">
        <f t="shared" si="47"/>
        <v>929</v>
      </c>
      <c r="L166" s="30">
        <f t="shared" si="47"/>
        <v>890</v>
      </c>
      <c r="M166" s="30">
        <f t="shared" si="47"/>
        <v>795</v>
      </c>
      <c r="N166" s="30">
        <f t="shared" si="47"/>
        <v>870</v>
      </c>
      <c r="O166" s="30">
        <f t="shared" si="47"/>
        <v>908</v>
      </c>
      <c r="P166" s="34">
        <f t="shared" si="47"/>
        <v>7919</v>
      </c>
      <c r="Q166" s="34">
        <f t="shared" si="47"/>
        <v>45</v>
      </c>
    </row>
    <row r="167" spans="2:18" s="1" customFormat="1" ht="13.9" customHeight="1"/>
    <row r="168" spans="2:18" s="1" customFormat="1" ht="13.9" customHeight="1">
      <c r="B168" s="1" t="str">
        <f>Roster_Selection_Men!AB159&amp;" " &amp; "V "</f>
        <v xml:space="preserve">Midway University V </v>
      </c>
      <c r="C168" s="1" t="str">
        <f>Roster_Selection_Men!AD159</f>
        <v>16-99628</v>
      </c>
      <c r="D168" s="1" t="str">
        <f>Roster_Selection_Men!AE159</f>
        <v>Austin Hensley</v>
      </c>
      <c r="E168" s="23"/>
      <c r="F168" s="1" t="str">
        <f>IF(ISERROR([1]Baker_Scores_Men_Var!E168), " ", IF([1]Baker_Scores_Men_Var!E168 = "Yes", "Yes", "  "))</f>
        <v xml:space="preserve"> </v>
      </c>
      <c r="G168" s="29">
        <v>192</v>
      </c>
      <c r="H168" s="29">
        <v>151</v>
      </c>
      <c r="I168" s="29">
        <v>213</v>
      </c>
      <c r="J168" s="29">
        <v>202</v>
      </c>
      <c r="K168" s="29">
        <v>202</v>
      </c>
      <c r="L168" s="29">
        <v>207</v>
      </c>
      <c r="M168" s="29">
        <v>184</v>
      </c>
      <c r="N168" s="29">
        <v>206</v>
      </c>
      <c r="O168" s="29">
        <v>174</v>
      </c>
      <c r="P168" s="30">
        <f t="shared" ref="P168:P178" si="48">SUM(G168:O168)</f>
        <v>1731</v>
      </c>
      <c r="Q168" s="30">
        <f t="shared" ref="Q168:Q178" si="49">COUNTIF(G168:O168, "&gt;0" )</f>
        <v>9</v>
      </c>
      <c r="R168" s="30">
        <f t="shared" ref="R168:R178" si="50">IF(Q168=0,0,P168/Q168)</f>
        <v>192.33333333333334</v>
      </c>
    </row>
    <row r="169" spans="2:18" s="1" customFormat="1" ht="13.9" customHeight="1">
      <c r="B169" s="1" t="str">
        <f>Roster_Selection_Men!AB160&amp;" " &amp; "V "</f>
        <v xml:space="preserve">Midway University V </v>
      </c>
      <c r="C169" s="1" t="str">
        <f>Roster_Selection_Men!AD160</f>
        <v>15-174075</v>
      </c>
      <c r="D169" s="1" t="str">
        <f>Roster_Selection_Men!AE160</f>
        <v>Caleb Marshall</v>
      </c>
      <c r="E169" s="23"/>
      <c r="F169" s="1" t="str">
        <f>IF(ISERROR([1]Baker_Scores_Men_Var!E169), " ", IF([1]Baker_Scores_Men_Var!E169 = "Yes", "Yes", "  "))</f>
        <v xml:space="preserve"> </v>
      </c>
      <c r="G169" s="29">
        <v>171</v>
      </c>
      <c r="H169" s="29">
        <v>187</v>
      </c>
      <c r="I169" s="29">
        <v>205</v>
      </c>
      <c r="J169" s="29">
        <v>248</v>
      </c>
      <c r="K169" s="29">
        <v>220</v>
      </c>
      <c r="L169" s="29">
        <v>175</v>
      </c>
      <c r="M169" s="29">
        <v>181</v>
      </c>
      <c r="N169" s="29">
        <v>216</v>
      </c>
      <c r="O169" s="29">
        <v>267</v>
      </c>
      <c r="P169" s="30">
        <f t="shared" si="48"/>
        <v>1870</v>
      </c>
      <c r="Q169" s="30">
        <f t="shared" si="49"/>
        <v>9</v>
      </c>
      <c r="R169" s="30">
        <f t="shared" si="50"/>
        <v>207.77777777777777</v>
      </c>
    </row>
    <row r="170" spans="2:18" s="1" customFormat="1" ht="13.9" customHeight="1">
      <c r="B170" s="1" t="str">
        <f>Roster_Selection_Men!AB161&amp;" " &amp; "V "</f>
        <v xml:space="preserve">Midway University V </v>
      </c>
      <c r="C170" s="1" t="str">
        <f>Roster_Selection_Men!AD161</f>
        <v>11-601145</v>
      </c>
      <c r="D170" s="1" t="str">
        <f>Roster_Selection_Men!AE161</f>
        <v>Jackson Ryan</v>
      </c>
      <c r="E170" s="23"/>
      <c r="F170" s="1" t="str">
        <f>IF(ISERROR([1]Baker_Scores_Men_Var!E170), " ", IF([1]Baker_Scores_Men_Var!E170 = "Yes", "Yes", "  "))</f>
        <v xml:space="preserve"> </v>
      </c>
      <c r="G170" s="29">
        <v>162</v>
      </c>
      <c r="H170" s="29">
        <v>0</v>
      </c>
      <c r="I170" s="29">
        <v>0</v>
      </c>
      <c r="J170" s="29">
        <v>0</v>
      </c>
      <c r="K170" s="29">
        <v>169</v>
      </c>
      <c r="L170" s="29">
        <v>0</v>
      </c>
      <c r="M170" s="29">
        <v>0</v>
      </c>
      <c r="N170" s="29">
        <v>195</v>
      </c>
      <c r="O170" s="29">
        <v>183</v>
      </c>
      <c r="P170" s="30">
        <f t="shared" si="48"/>
        <v>709</v>
      </c>
      <c r="Q170" s="30">
        <f t="shared" si="49"/>
        <v>4</v>
      </c>
      <c r="R170" s="30">
        <f t="shared" si="50"/>
        <v>177.25</v>
      </c>
    </row>
    <row r="171" spans="2:18" s="1" customFormat="1" ht="13.9" customHeight="1">
      <c r="B171" s="1" t="str">
        <f>Roster_Selection_Men!AB162&amp;" " &amp; "V "</f>
        <v xml:space="preserve">Midway University V </v>
      </c>
      <c r="C171" s="1" t="str">
        <f>Roster_Selection_Men!AD162</f>
        <v>18-40396</v>
      </c>
      <c r="D171" s="1" t="str">
        <f>Roster_Selection_Men!AE162</f>
        <v>Lewis Vice</v>
      </c>
      <c r="E171" s="23"/>
      <c r="F171" s="1" t="str">
        <f>IF(ISERROR([1]Baker_Scores_Men_Var!E171), " ", IF([1]Baker_Scores_Men_Var!E171 = "Yes", "Yes", "  "))</f>
        <v xml:space="preserve"> </v>
      </c>
      <c r="G171" s="29">
        <v>0</v>
      </c>
      <c r="H171" s="29">
        <v>0</v>
      </c>
      <c r="I171" s="29">
        <v>222</v>
      </c>
      <c r="J171" s="29">
        <v>128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30">
        <f t="shared" si="48"/>
        <v>350</v>
      </c>
      <c r="Q171" s="30">
        <f t="shared" si="49"/>
        <v>2</v>
      </c>
      <c r="R171" s="30">
        <f t="shared" si="50"/>
        <v>175</v>
      </c>
    </row>
    <row r="172" spans="2:18" s="1" customFormat="1" ht="13.9" customHeight="1">
      <c r="B172" s="1" t="str">
        <f>Roster_Selection_Men!AB163&amp;" " &amp; "V "</f>
        <v xml:space="preserve">Midway University V </v>
      </c>
      <c r="C172" s="1" t="str">
        <f>Roster_Selection_Men!AD163</f>
        <v>11-304847</v>
      </c>
      <c r="D172" s="1" t="str">
        <f>Roster_Selection_Men!AE163</f>
        <v>Troy Lund</v>
      </c>
      <c r="E172" s="23"/>
      <c r="F172" s="1" t="str">
        <f>IF(ISERROR([1]Baker_Scores_Men_Var!E172), " ", IF([1]Baker_Scores_Men_Var!E172 = "Yes", "Yes", "  "))</f>
        <v xml:space="preserve"> </v>
      </c>
      <c r="G172" s="29">
        <v>0</v>
      </c>
      <c r="H172" s="29">
        <v>200</v>
      </c>
      <c r="I172" s="29">
        <v>169</v>
      </c>
      <c r="J172" s="29">
        <v>0</v>
      </c>
      <c r="K172" s="29">
        <v>0</v>
      </c>
      <c r="L172" s="29">
        <v>192</v>
      </c>
      <c r="M172" s="29">
        <v>166</v>
      </c>
      <c r="N172" s="29">
        <v>0</v>
      </c>
      <c r="O172" s="29">
        <v>0</v>
      </c>
      <c r="P172" s="30">
        <f t="shared" si="48"/>
        <v>727</v>
      </c>
      <c r="Q172" s="30">
        <f t="shared" si="49"/>
        <v>4</v>
      </c>
      <c r="R172" s="30">
        <f t="shared" si="50"/>
        <v>181.75</v>
      </c>
    </row>
    <row r="173" spans="2:18" s="1" customFormat="1" ht="13.9" customHeight="1">
      <c r="B173" s="1" t="str">
        <f>Roster_Selection_Men!AB164&amp;" " &amp; "V "</f>
        <v xml:space="preserve">Midway University V </v>
      </c>
      <c r="C173" s="1" t="str">
        <f>Roster_Selection_Men!AD164</f>
        <v>19-80564</v>
      </c>
      <c r="D173" s="1" t="str">
        <f>Roster_Selection_Men!AE164</f>
        <v>Zach Dickerson</v>
      </c>
      <c r="E173" s="23"/>
      <c r="F173" s="1" t="str">
        <f>IF(ISERROR([1]Baker_Scores_Men_Var!E173), " ", IF([1]Baker_Scores_Men_Var!E173 = "Yes", "Yes", "  "))</f>
        <v xml:space="preserve"> </v>
      </c>
      <c r="G173" s="29">
        <v>172</v>
      </c>
      <c r="H173" s="29">
        <v>140</v>
      </c>
      <c r="I173" s="29">
        <v>0</v>
      </c>
      <c r="J173" s="29">
        <v>190</v>
      </c>
      <c r="K173" s="29">
        <v>159</v>
      </c>
      <c r="L173" s="29">
        <v>178</v>
      </c>
      <c r="M173" s="29">
        <v>199</v>
      </c>
      <c r="N173" s="29">
        <v>178</v>
      </c>
      <c r="O173" s="29">
        <v>182</v>
      </c>
      <c r="P173" s="30">
        <f t="shared" si="48"/>
        <v>1398</v>
      </c>
      <c r="Q173" s="30">
        <f t="shared" si="49"/>
        <v>8</v>
      </c>
      <c r="R173" s="30">
        <f t="shared" si="50"/>
        <v>174.75</v>
      </c>
    </row>
    <row r="174" spans="2:18" s="1" customFormat="1" ht="13.9" customHeight="1">
      <c r="B174" s="1" t="str">
        <f>Roster_Selection_Men!AB165&amp;" " &amp; "V "</f>
        <v xml:space="preserve">Midway University V </v>
      </c>
      <c r="C174" s="1" t="str">
        <f>Roster_Selection_Men!AD165</f>
        <v>8760-3844</v>
      </c>
      <c r="D174" s="1" t="str">
        <f>Roster_Selection_Men!AE165</f>
        <v>Zackery Halstead</v>
      </c>
      <c r="E174" s="23"/>
      <c r="F174" s="1" t="str">
        <f>IF(ISERROR([1]Baker_Scores_Men_Var!E174), " ", IF([1]Baker_Scores_Men_Var!E174 = "Yes", "Yes", "  "))</f>
        <v xml:space="preserve"> </v>
      </c>
      <c r="G174" s="29">
        <v>161</v>
      </c>
      <c r="H174" s="29">
        <v>168</v>
      </c>
      <c r="I174" s="29">
        <v>181</v>
      </c>
      <c r="J174" s="29">
        <v>137</v>
      </c>
      <c r="K174" s="29">
        <v>139</v>
      </c>
      <c r="L174" s="29">
        <v>222</v>
      </c>
      <c r="M174" s="29">
        <v>265</v>
      </c>
      <c r="N174" s="29">
        <v>170</v>
      </c>
      <c r="O174" s="29">
        <v>184</v>
      </c>
      <c r="P174" s="30">
        <f t="shared" si="48"/>
        <v>1627</v>
      </c>
      <c r="Q174" s="30">
        <f t="shared" si="49"/>
        <v>9</v>
      </c>
      <c r="R174" s="30">
        <f t="shared" si="50"/>
        <v>180.77777777777777</v>
      </c>
    </row>
    <row r="175" spans="2:18" s="1" customFormat="1" ht="13.9" customHeight="1">
      <c r="B175" s="1" t="str">
        <f>Roster_Selection_Men!AB166&amp;" " &amp; "V "</f>
        <v xml:space="preserve"> V </v>
      </c>
      <c r="C175" s="1" t="str">
        <f>Roster_Selection_Men!AD166</f>
        <v/>
      </c>
      <c r="D175" s="1" t="str">
        <f>Roster_Selection_Men!AE166</f>
        <v/>
      </c>
      <c r="E175" s="23"/>
      <c r="F175" s="1" t="str">
        <f>IF(ISERROR([1]Baker_Scores_Men_Var!E175), " ", IF([1]Baker_Scores_Men_Var!E175 = "Yes", "Yes", "  "))</f>
        <v xml:space="preserve">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30">
        <f t="shared" si="48"/>
        <v>0</v>
      </c>
      <c r="Q175" s="30">
        <f t="shared" si="49"/>
        <v>0</v>
      </c>
      <c r="R175" s="30">
        <f t="shared" si="50"/>
        <v>0</v>
      </c>
    </row>
    <row r="176" spans="2:18" s="1" customFormat="1" ht="13.9" customHeight="1">
      <c r="B176" s="1" t="s">
        <v>1203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29"/>
      <c r="L176" s="29"/>
      <c r="M176" s="29"/>
      <c r="N176" s="29"/>
      <c r="O176" s="29"/>
      <c r="P176" s="30">
        <f t="shared" si="48"/>
        <v>0</v>
      </c>
      <c r="Q176" s="30">
        <f t="shared" si="49"/>
        <v>0</v>
      </c>
      <c r="R176" s="30">
        <f t="shared" si="50"/>
        <v>0</v>
      </c>
    </row>
    <row r="177" spans="2:18" s="1" customFormat="1" ht="13.9" customHeight="1">
      <c r="B177" s="1" t="s">
        <v>1203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29"/>
      <c r="L177" s="29"/>
      <c r="M177" s="29"/>
      <c r="N177" s="29"/>
      <c r="O177" s="29"/>
      <c r="P177" s="30">
        <f t="shared" si="48"/>
        <v>0</v>
      </c>
      <c r="Q177" s="30">
        <f t="shared" si="49"/>
        <v>0</v>
      </c>
      <c r="R177" s="30">
        <f t="shared" si="50"/>
        <v>0</v>
      </c>
    </row>
    <row r="178" spans="2:18" s="1" customFormat="1" ht="13.9" customHeight="1">
      <c r="B178" s="1" t="s">
        <v>1203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1"/>
      <c r="L178" s="31"/>
      <c r="M178" s="31"/>
      <c r="N178" s="31"/>
      <c r="O178" s="31"/>
      <c r="P178" s="32">
        <f t="shared" si="48"/>
        <v>0</v>
      </c>
      <c r="Q178" s="32">
        <f t="shared" si="49"/>
        <v>0</v>
      </c>
      <c r="R178" s="30">
        <f t="shared" si="50"/>
        <v>0</v>
      </c>
    </row>
    <row r="179" spans="2:18" s="1" customFormat="1" ht="13.9" customHeight="1">
      <c r="B179" s="33"/>
      <c r="G179" s="30">
        <f t="shared" ref="G179:Q179" si="51">SUM(G168:G178)</f>
        <v>858</v>
      </c>
      <c r="H179" s="30">
        <f t="shared" si="51"/>
        <v>846</v>
      </c>
      <c r="I179" s="30">
        <f t="shared" si="51"/>
        <v>990</v>
      </c>
      <c r="J179" s="30">
        <f t="shared" si="51"/>
        <v>905</v>
      </c>
      <c r="K179" s="30">
        <f t="shared" si="51"/>
        <v>889</v>
      </c>
      <c r="L179" s="30">
        <f t="shared" si="51"/>
        <v>974</v>
      </c>
      <c r="M179" s="30">
        <f t="shared" si="51"/>
        <v>995</v>
      </c>
      <c r="N179" s="30">
        <f t="shared" si="51"/>
        <v>965</v>
      </c>
      <c r="O179" s="30">
        <f t="shared" si="51"/>
        <v>990</v>
      </c>
      <c r="P179" s="34">
        <f t="shared" si="51"/>
        <v>8412</v>
      </c>
      <c r="Q179" s="34">
        <f t="shared" si="51"/>
        <v>45</v>
      </c>
    </row>
    <row r="180" spans="2:18" s="1" customFormat="1" ht="13.9" customHeight="1"/>
    <row r="181" spans="2:18" s="1" customFormat="1" ht="13.9" customHeight="1">
      <c r="B181" s="1" t="str">
        <f>Roster_Selection_Men!AB177&amp;" " &amp; "V "</f>
        <v xml:space="preserve">Milligan University V </v>
      </c>
      <c r="C181" s="1" t="str">
        <f>Roster_Selection_Men!AD177</f>
        <v>17-82506</v>
      </c>
      <c r="D181" s="1" t="str">
        <f>Roster_Selection_Men!AE177</f>
        <v>Christian Brown</v>
      </c>
      <c r="E181" s="23"/>
      <c r="F181" s="1" t="str">
        <f>IF(ISERROR([1]Baker_Scores_Men_Var!E181), " ", IF([1]Baker_Scores_Men_Var!E181 = "Yes", "Yes", "  "))</f>
        <v xml:space="preserve"> </v>
      </c>
      <c r="G181" s="29">
        <v>188</v>
      </c>
      <c r="H181" s="29">
        <v>143</v>
      </c>
      <c r="I181" s="29">
        <v>158</v>
      </c>
      <c r="J181" s="29">
        <v>148</v>
      </c>
      <c r="K181" s="29">
        <v>177</v>
      </c>
      <c r="L181" s="29">
        <v>149</v>
      </c>
      <c r="M181" s="29">
        <v>190</v>
      </c>
      <c r="N181" s="29">
        <v>143</v>
      </c>
      <c r="O181" s="29">
        <v>172</v>
      </c>
      <c r="P181" s="30">
        <f t="shared" ref="P181:P191" si="52">SUM(G181:O181)</f>
        <v>1468</v>
      </c>
      <c r="Q181" s="30">
        <f t="shared" ref="Q181:Q191" si="53">COUNTIF(G181:O181, "&gt;0" )</f>
        <v>9</v>
      </c>
      <c r="R181" s="30">
        <f t="shared" ref="R181:R191" si="54">IF(Q181=0,0,P181/Q181)</f>
        <v>163.11111111111111</v>
      </c>
    </row>
    <row r="182" spans="2:18" s="1" customFormat="1" ht="13.9" customHeight="1">
      <c r="B182" s="1" t="str">
        <f>Roster_Selection_Men!AB178&amp;" " &amp; "V "</f>
        <v xml:space="preserve">Milligan University V </v>
      </c>
      <c r="C182" s="1" t="str">
        <f>Roster_Selection_Men!AD178</f>
        <v>16-88846</v>
      </c>
      <c r="D182" s="1" t="str">
        <f>Roster_Selection_Men!AE178</f>
        <v>Cooper Brackins</v>
      </c>
      <c r="E182" s="23"/>
      <c r="F182" s="1" t="str">
        <f>IF(ISERROR([1]Baker_Scores_Men_Var!E182), " ", IF([1]Baker_Scores_Men_Var!E182 = "Yes", "Yes", "  "))</f>
        <v xml:space="preserve"> </v>
      </c>
      <c r="G182" s="29">
        <v>167</v>
      </c>
      <c r="H182" s="29">
        <v>191</v>
      </c>
      <c r="I182" s="29">
        <v>174</v>
      </c>
      <c r="J182" s="29">
        <v>193</v>
      </c>
      <c r="K182" s="29">
        <v>148</v>
      </c>
      <c r="L182" s="29">
        <v>139</v>
      </c>
      <c r="M182" s="29">
        <v>146</v>
      </c>
      <c r="N182" s="29">
        <v>150</v>
      </c>
      <c r="O182" s="29">
        <v>159</v>
      </c>
      <c r="P182" s="30">
        <f t="shared" si="52"/>
        <v>1467</v>
      </c>
      <c r="Q182" s="30">
        <f t="shared" si="53"/>
        <v>9</v>
      </c>
      <c r="R182" s="30">
        <f t="shared" si="54"/>
        <v>163</v>
      </c>
    </row>
    <row r="183" spans="2:18" s="1" customFormat="1" ht="13.9" customHeight="1">
      <c r="B183" s="1" t="str">
        <f>Roster_Selection_Men!AB179&amp;" " &amp; "V "</f>
        <v xml:space="preserve">Milligan University V </v>
      </c>
      <c r="C183" s="1" t="str">
        <f>Roster_Selection_Men!AD179</f>
        <v>15-169678</v>
      </c>
      <c r="D183" s="1" t="str">
        <f>Roster_Selection_Men!AE179</f>
        <v>Jameson Whaley</v>
      </c>
      <c r="E183" s="23"/>
      <c r="F183" s="1" t="str">
        <f>IF(ISERROR([1]Baker_Scores_Men_Var!E183), " ", IF([1]Baker_Scores_Men_Var!E183 = "Yes", "Yes", "  "))</f>
        <v xml:space="preserve"> </v>
      </c>
      <c r="G183" s="29">
        <v>195</v>
      </c>
      <c r="H183" s="29">
        <v>220</v>
      </c>
      <c r="I183" s="29">
        <v>211</v>
      </c>
      <c r="J183" s="29">
        <v>192</v>
      </c>
      <c r="K183" s="29">
        <v>169</v>
      </c>
      <c r="L183" s="29">
        <v>191</v>
      </c>
      <c r="M183" s="29">
        <v>189</v>
      </c>
      <c r="N183" s="29">
        <v>139</v>
      </c>
      <c r="O183" s="29">
        <v>171</v>
      </c>
      <c r="P183" s="30">
        <f t="shared" si="52"/>
        <v>1677</v>
      </c>
      <c r="Q183" s="30">
        <f t="shared" si="53"/>
        <v>9</v>
      </c>
      <c r="R183" s="30">
        <f t="shared" si="54"/>
        <v>186.33333333333334</v>
      </c>
    </row>
    <row r="184" spans="2:18" s="1" customFormat="1" ht="13.9" customHeight="1">
      <c r="B184" s="1" t="str">
        <f>Roster_Selection_Men!AB180&amp;" " &amp; "V "</f>
        <v xml:space="preserve">Milligan University V </v>
      </c>
      <c r="C184" s="1" t="str">
        <f>Roster_Selection_Men!AD180</f>
        <v>21-2841</v>
      </c>
      <c r="D184" s="1" t="str">
        <f>Roster_Selection_Men!AE180</f>
        <v>Matthew Richards</v>
      </c>
      <c r="E184" s="23"/>
      <c r="F184" s="1" t="str">
        <f>IF(ISERROR([1]Baker_Scores_Men_Var!E184), " ", IF([1]Baker_Scores_Men_Var!E184 = "Yes", "Yes", "  "))</f>
        <v xml:space="preserve"> </v>
      </c>
      <c r="G184" s="29">
        <v>168</v>
      </c>
      <c r="H184" s="29">
        <v>160</v>
      </c>
      <c r="I184" s="29">
        <v>158</v>
      </c>
      <c r="J184" s="29">
        <v>119</v>
      </c>
      <c r="K184" s="29">
        <v>170</v>
      </c>
      <c r="L184" s="29">
        <v>109</v>
      </c>
      <c r="M184" s="29">
        <v>156</v>
      </c>
      <c r="N184" s="29">
        <v>118</v>
      </c>
      <c r="O184" s="29">
        <v>111</v>
      </c>
      <c r="P184" s="30">
        <f t="shared" si="52"/>
        <v>1269</v>
      </c>
      <c r="Q184" s="30">
        <f t="shared" si="53"/>
        <v>9</v>
      </c>
      <c r="R184" s="30">
        <f t="shared" si="54"/>
        <v>141</v>
      </c>
    </row>
    <row r="185" spans="2:18" s="1" customFormat="1" ht="13.9" customHeight="1">
      <c r="B185" s="1" t="str">
        <f>Roster_Selection_Men!AB181&amp;" " &amp; "V "</f>
        <v xml:space="preserve">Milligan University V </v>
      </c>
      <c r="C185" s="1" t="str">
        <f>Roster_Selection_Men!AD181</f>
        <v>17-27173</v>
      </c>
      <c r="D185" s="1" t="str">
        <f>Roster_Selection_Men!AE181</f>
        <v>Tristan Crawford</v>
      </c>
      <c r="E185" s="23"/>
      <c r="F185" s="1" t="str">
        <f>IF(ISERROR([1]Baker_Scores_Men_Var!E185), " ", IF([1]Baker_Scores_Men_Var!E185 = "Yes", "Yes", "  "))</f>
        <v xml:space="preserve"> </v>
      </c>
      <c r="G185" s="29">
        <v>200</v>
      </c>
      <c r="H185" s="29">
        <v>161</v>
      </c>
      <c r="I185" s="29">
        <v>202</v>
      </c>
      <c r="J185" s="29">
        <v>144</v>
      </c>
      <c r="K185" s="29">
        <v>180</v>
      </c>
      <c r="L185" s="29">
        <v>172</v>
      </c>
      <c r="M185" s="29">
        <v>158</v>
      </c>
      <c r="N185" s="29">
        <v>190</v>
      </c>
      <c r="O185" s="29">
        <v>185</v>
      </c>
      <c r="P185" s="30">
        <f t="shared" si="52"/>
        <v>1592</v>
      </c>
      <c r="Q185" s="30">
        <f t="shared" si="53"/>
        <v>9</v>
      </c>
      <c r="R185" s="30">
        <f t="shared" si="54"/>
        <v>176.88888888888889</v>
      </c>
    </row>
    <row r="186" spans="2:18" s="1" customFormat="1" ht="13.9" customHeight="1">
      <c r="B186" s="1" t="str">
        <f>Roster_Selection_Men!AB182&amp;" " &amp; "V "</f>
        <v xml:space="preserve"> V </v>
      </c>
      <c r="C186" s="1" t="str">
        <f>Roster_Selection_Men!AD182</f>
        <v/>
      </c>
      <c r="D186" s="1" t="str">
        <f>Roster_Selection_Men!AE182</f>
        <v/>
      </c>
      <c r="E186" s="23"/>
      <c r="F186" s="1" t="str">
        <f>IF(ISERROR([1]Baker_Scores_Men_Var!E186), " ", IF([1]Baker_Scores_Men_Var!E186 = "Yes", "Yes", "  "))</f>
        <v xml:space="preserve"> 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30">
        <f t="shared" si="52"/>
        <v>0</v>
      </c>
      <c r="Q186" s="30">
        <f t="shared" si="53"/>
        <v>0</v>
      </c>
      <c r="R186" s="30">
        <f t="shared" si="54"/>
        <v>0</v>
      </c>
    </row>
    <row r="187" spans="2:18" s="1" customFormat="1" ht="13.9" customHeight="1">
      <c r="B187" s="1" t="str">
        <f>Roster_Selection_Men!AB183&amp;" " &amp; "V "</f>
        <v xml:space="preserve"> V </v>
      </c>
      <c r="C187" s="1" t="str">
        <f>Roster_Selection_Men!AD183</f>
        <v/>
      </c>
      <c r="D187" s="1" t="str">
        <f>Roster_Selection_Men!AE183</f>
        <v/>
      </c>
      <c r="E187" s="23"/>
      <c r="F187" s="1" t="str">
        <f>IF(ISERROR([1]Baker_Scores_Men_Var!E187), " ", IF([1]Baker_Scores_Men_Var!E187 = "Yes", "Yes", "  "))</f>
        <v xml:space="preserve">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30">
        <f t="shared" si="52"/>
        <v>0</v>
      </c>
      <c r="Q187" s="30">
        <f t="shared" si="53"/>
        <v>0</v>
      </c>
      <c r="R187" s="30">
        <f t="shared" si="54"/>
        <v>0</v>
      </c>
    </row>
    <row r="188" spans="2:18" s="1" customFormat="1" ht="13.9" customHeight="1">
      <c r="B188" s="1" t="str">
        <f>Roster_Selection_Men!AB184&amp;" " &amp; "V "</f>
        <v xml:space="preserve"> V </v>
      </c>
      <c r="C188" s="1" t="str">
        <f>Roster_Selection_Men!AD184</f>
        <v/>
      </c>
      <c r="D188" s="1" t="str">
        <f>Roster_Selection_Men!AE184</f>
        <v/>
      </c>
      <c r="E188" s="23"/>
      <c r="F188" s="1" t="str">
        <f>IF(ISERROR([1]Baker_Scores_Men_Var!E188), " ", IF([1]Baker_Scores_Men_Var!E188 = "Yes", "Yes", "  "))</f>
        <v xml:space="preserve">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30">
        <f t="shared" si="52"/>
        <v>0</v>
      </c>
      <c r="Q188" s="30">
        <f t="shared" si="53"/>
        <v>0</v>
      </c>
      <c r="R188" s="30">
        <f t="shared" si="54"/>
        <v>0</v>
      </c>
    </row>
    <row r="189" spans="2:18" s="1" customFormat="1" ht="13.9" customHeight="1">
      <c r="B189" s="1" t="s">
        <v>1204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29"/>
      <c r="L189" s="29"/>
      <c r="M189" s="29"/>
      <c r="N189" s="29"/>
      <c r="O189" s="29"/>
      <c r="P189" s="30">
        <f t="shared" si="52"/>
        <v>0</v>
      </c>
      <c r="Q189" s="30">
        <f t="shared" si="53"/>
        <v>0</v>
      </c>
      <c r="R189" s="30">
        <f t="shared" si="54"/>
        <v>0</v>
      </c>
    </row>
    <row r="190" spans="2:18" s="1" customFormat="1" ht="13.9" customHeight="1">
      <c r="B190" s="1" t="s">
        <v>1204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29"/>
      <c r="L190" s="29"/>
      <c r="M190" s="29"/>
      <c r="N190" s="29"/>
      <c r="O190" s="29"/>
      <c r="P190" s="30">
        <f t="shared" si="52"/>
        <v>0</v>
      </c>
      <c r="Q190" s="30">
        <f t="shared" si="53"/>
        <v>0</v>
      </c>
      <c r="R190" s="30">
        <f t="shared" si="54"/>
        <v>0</v>
      </c>
    </row>
    <row r="191" spans="2:18" s="1" customFormat="1" ht="13.9" customHeight="1">
      <c r="B191" s="1" t="s">
        <v>1204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1"/>
      <c r="L191" s="31"/>
      <c r="M191" s="31"/>
      <c r="N191" s="31"/>
      <c r="O191" s="31"/>
      <c r="P191" s="32">
        <f t="shared" si="52"/>
        <v>0</v>
      </c>
      <c r="Q191" s="32">
        <f t="shared" si="53"/>
        <v>0</v>
      </c>
      <c r="R191" s="30">
        <f t="shared" si="54"/>
        <v>0</v>
      </c>
    </row>
    <row r="192" spans="2:18" s="1" customFormat="1" ht="13.9" customHeight="1">
      <c r="B192" s="33"/>
      <c r="G192" s="30">
        <f t="shared" ref="G192:Q192" si="55">SUM(G181:G191)</f>
        <v>918</v>
      </c>
      <c r="H192" s="30">
        <f t="shared" si="55"/>
        <v>875</v>
      </c>
      <c r="I192" s="30">
        <f t="shared" si="55"/>
        <v>903</v>
      </c>
      <c r="J192" s="30">
        <f t="shared" si="55"/>
        <v>796</v>
      </c>
      <c r="K192" s="30">
        <f t="shared" si="55"/>
        <v>844</v>
      </c>
      <c r="L192" s="30">
        <f t="shared" si="55"/>
        <v>760</v>
      </c>
      <c r="M192" s="30">
        <f t="shared" si="55"/>
        <v>839</v>
      </c>
      <c r="N192" s="30">
        <f t="shared" si="55"/>
        <v>740</v>
      </c>
      <c r="O192" s="30">
        <f t="shared" si="55"/>
        <v>798</v>
      </c>
      <c r="P192" s="34">
        <f t="shared" si="55"/>
        <v>7473</v>
      </c>
      <c r="Q192" s="34">
        <f t="shared" si="55"/>
        <v>45</v>
      </c>
    </row>
    <row r="193" spans="2:18" s="1" customFormat="1" ht="13.9" customHeight="1"/>
    <row r="194" spans="2:18" s="1" customFormat="1" ht="13.9" customHeight="1">
      <c r="B194" s="1" t="str">
        <f>Roster_Selection_Men!AB185&amp;" " &amp; "V "</f>
        <v xml:space="preserve">Pikeville ,University Of V </v>
      </c>
      <c r="C194" s="1" t="str">
        <f>Roster_Selection_Men!AD185</f>
        <v>11-694789</v>
      </c>
      <c r="D194" s="1" t="str">
        <f>Roster_Selection_Men!AE185</f>
        <v>Benjamin Bailey</v>
      </c>
      <c r="E194" s="23"/>
      <c r="F194" s="1" t="str">
        <f>IF(ISERROR([1]Baker_Scores_Men_Var!E194), " ", IF([1]Baker_Scores_Men_Var!E194 = "Yes", "Yes", "  "))</f>
        <v xml:space="preserve"> </v>
      </c>
      <c r="G194" s="29">
        <v>246</v>
      </c>
      <c r="H194" s="29">
        <v>167</v>
      </c>
      <c r="I194" s="29">
        <v>170</v>
      </c>
      <c r="J194" s="29">
        <v>169</v>
      </c>
      <c r="K194" s="29">
        <v>162</v>
      </c>
      <c r="L194" s="29">
        <v>169</v>
      </c>
      <c r="M194" s="29">
        <v>149</v>
      </c>
      <c r="N194" s="29">
        <v>0</v>
      </c>
      <c r="O194" s="29">
        <v>0</v>
      </c>
      <c r="P194" s="30">
        <f t="shared" ref="P194:P204" si="56">SUM(G194:O194)</f>
        <v>1232</v>
      </c>
      <c r="Q194" s="30">
        <f t="shared" ref="Q194:Q204" si="57">COUNTIF(G194:O194, "&gt;0" )</f>
        <v>7</v>
      </c>
      <c r="R194" s="30">
        <f t="shared" ref="R194:R204" si="58">IF(Q194=0,0,P194/Q194)</f>
        <v>176</v>
      </c>
    </row>
    <row r="195" spans="2:18" s="1" customFormat="1" ht="13.9" customHeight="1">
      <c r="B195" s="1" t="str">
        <f>Roster_Selection_Men!AB186&amp;" " &amp; "V "</f>
        <v xml:space="preserve">Pikeville ,University Of V </v>
      </c>
      <c r="C195" s="1" t="str">
        <f>Roster_Selection_Men!AD186</f>
        <v>6490-3115</v>
      </c>
      <c r="D195" s="1" t="str">
        <f>Roster_Selection_Men!AE186</f>
        <v>Bryce Oliver</v>
      </c>
      <c r="E195" s="23"/>
      <c r="F195" s="1" t="str">
        <f>IF(ISERROR([1]Baker_Scores_Men_Var!E195), " ", IF([1]Baker_Scores_Men_Var!E195 = "Yes", "Yes", "  "))</f>
        <v xml:space="preserve"> </v>
      </c>
      <c r="G195" s="29">
        <v>166</v>
      </c>
      <c r="H195" s="29">
        <v>184</v>
      </c>
      <c r="I195" s="29">
        <v>183</v>
      </c>
      <c r="J195" s="29">
        <v>174</v>
      </c>
      <c r="K195" s="29">
        <v>206</v>
      </c>
      <c r="L195" s="29">
        <v>184</v>
      </c>
      <c r="M195" s="29">
        <v>162</v>
      </c>
      <c r="N195" s="29">
        <v>158</v>
      </c>
      <c r="O195" s="29">
        <v>189</v>
      </c>
      <c r="P195" s="30">
        <f t="shared" si="56"/>
        <v>1606</v>
      </c>
      <c r="Q195" s="30">
        <f t="shared" si="57"/>
        <v>9</v>
      </c>
      <c r="R195" s="30">
        <f t="shared" si="58"/>
        <v>178.44444444444446</v>
      </c>
    </row>
    <row r="196" spans="2:18" s="1" customFormat="1" ht="13.9" customHeight="1">
      <c r="B196" s="1" t="str">
        <f>Roster_Selection_Men!AB187&amp;" " &amp; "V "</f>
        <v xml:space="preserve">Pikeville ,University Of V </v>
      </c>
      <c r="C196" s="1" t="str">
        <f>Roster_Selection_Men!AD187</f>
        <v>21-4318</v>
      </c>
      <c r="D196" s="1" t="str">
        <f>Roster_Selection_Men!AE187</f>
        <v>Lukas Lehmann</v>
      </c>
      <c r="E196" s="23"/>
      <c r="F196" s="1" t="str">
        <f>IF(ISERROR([1]Baker_Scores_Men_Var!E196), " ", IF([1]Baker_Scores_Men_Var!E196 = "Yes", "Yes", "  "))</f>
        <v xml:space="preserve"> </v>
      </c>
      <c r="G196" s="29">
        <v>184</v>
      </c>
      <c r="H196" s="29">
        <v>156</v>
      </c>
      <c r="I196" s="29">
        <v>204</v>
      </c>
      <c r="J196" s="29">
        <v>191</v>
      </c>
      <c r="K196" s="29">
        <v>208</v>
      </c>
      <c r="L196" s="29">
        <v>172</v>
      </c>
      <c r="M196" s="29">
        <v>225</v>
      </c>
      <c r="N196" s="29">
        <v>173</v>
      </c>
      <c r="O196" s="29">
        <v>184</v>
      </c>
      <c r="P196" s="30">
        <f t="shared" si="56"/>
        <v>1697</v>
      </c>
      <c r="Q196" s="30">
        <f t="shared" si="57"/>
        <v>9</v>
      </c>
      <c r="R196" s="30">
        <f t="shared" si="58"/>
        <v>188.55555555555554</v>
      </c>
    </row>
    <row r="197" spans="2:18" s="1" customFormat="1" ht="13.9" customHeight="1">
      <c r="B197" s="1" t="str">
        <f>Roster_Selection_Men!AB188&amp;" " &amp; "V "</f>
        <v xml:space="preserve">Pikeville ,University Of V </v>
      </c>
      <c r="C197" s="1" t="str">
        <f>Roster_Selection_Men!AD188</f>
        <v>6339-10437</v>
      </c>
      <c r="D197" s="1" t="str">
        <f>Roster_Selection_Men!AE188</f>
        <v>Matteo Cittadino</v>
      </c>
      <c r="E197" s="23"/>
      <c r="F197" s="1" t="str">
        <f>IF(ISERROR([1]Baker_Scores_Men_Var!E197), " ", IF([1]Baker_Scores_Men_Var!E197 = "Yes", "Yes", "  "))</f>
        <v xml:space="preserve"> </v>
      </c>
      <c r="G197" s="29">
        <v>0</v>
      </c>
      <c r="H197" s="29">
        <v>0</v>
      </c>
      <c r="I197" s="29">
        <v>0</v>
      </c>
      <c r="J197" s="29">
        <v>192</v>
      </c>
      <c r="K197" s="29">
        <v>179</v>
      </c>
      <c r="L197" s="29">
        <v>214</v>
      </c>
      <c r="M197" s="29">
        <v>191</v>
      </c>
      <c r="N197" s="29">
        <v>255</v>
      </c>
      <c r="O197" s="29">
        <v>183</v>
      </c>
      <c r="P197" s="30">
        <f t="shared" si="56"/>
        <v>1214</v>
      </c>
      <c r="Q197" s="30">
        <f t="shared" si="57"/>
        <v>6</v>
      </c>
      <c r="R197" s="30">
        <f t="shared" si="58"/>
        <v>202.33333333333334</v>
      </c>
    </row>
    <row r="198" spans="2:18" s="1" customFormat="1" ht="13.9" customHeight="1">
      <c r="B198" s="1" t="str">
        <f>Roster_Selection_Men!AB189&amp;" " &amp; "V "</f>
        <v xml:space="preserve">Pikeville ,University Of V </v>
      </c>
      <c r="C198" s="1" t="str">
        <f>Roster_Selection_Men!AD189</f>
        <v>15-33734</v>
      </c>
      <c r="D198" s="1" t="str">
        <f>Roster_Selection_Men!AE189</f>
        <v>Ryan Taylor</v>
      </c>
      <c r="E198" s="23"/>
      <c r="F198" s="1" t="str">
        <f>IF(ISERROR([1]Baker_Scores_Men_Var!E198), " ", IF([1]Baker_Scores_Men_Var!E198 = "Yes", "Yes", "  "))</f>
        <v xml:space="preserve"> </v>
      </c>
      <c r="G198" s="29">
        <v>172</v>
      </c>
      <c r="H198" s="29">
        <v>186</v>
      </c>
      <c r="I198" s="29">
        <v>191</v>
      </c>
      <c r="J198" s="29">
        <v>204</v>
      </c>
      <c r="K198" s="29">
        <v>193</v>
      </c>
      <c r="L198" s="29">
        <v>128</v>
      </c>
      <c r="M198" s="29">
        <v>0</v>
      </c>
      <c r="N198" s="29">
        <v>177</v>
      </c>
      <c r="O198" s="29">
        <v>184</v>
      </c>
      <c r="P198" s="30">
        <f t="shared" si="56"/>
        <v>1435</v>
      </c>
      <c r="Q198" s="30">
        <f t="shared" si="57"/>
        <v>8</v>
      </c>
      <c r="R198" s="30">
        <f t="shared" si="58"/>
        <v>179.375</v>
      </c>
    </row>
    <row r="199" spans="2:18" s="1" customFormat="1" ht="13.9" customHeight="1">
      <c r="B199" s="1" t="str">
        <f>Roster_Selection_Men!AB190&amp;" " &amp; "V "</f>
        <v xml:space="preserve">Pikeville ,University Of V </v>
      </c>
      <c r="C199" s="1" t="str">
        <f>Roster_Selection_Men!AD190</f>
        <v>11-153175</v>
      </c>
      <c r="D199" s="1" t="str">
        <f>Roster_Selection_Men!AE190</f>
        <v>Wesley Yazell</v>
      </c>
      <c r="E199" s="23"/>
      <c r="F199" s="1" t="str">
        <f>IF(ISERROR([1]Baker_Scores_Men_Var!E199), " ", IF([1]Baker_Scores_Men_Var!E199 = "Yes", "Yes", "  "))</f>
        <v xml:space="preserve"> </v>
      </c>
      <c r="G199" s="29">
        <v>155</v>
      </c>
      <c r="H199" s="29">
        <v>165</v>
      </c>
      <c r="I199" s="29">
        <v>150</v>
      </c>
      <c r="J199" s="29">
        <v>0</v>
      </c>
      <c r="K199" s="29">
        <v>0</v>
      </c>
      <c r="L199" s="29">
        <v>0</v>
      </c>
      <c r="M199" s="29">
        <v>159</v>
      </c>
      <c r="N199" s="29">
        <v>197</v>
      </c>
      <c r="O199" s="29">
        <v>214</v>
      </c>
      <c r="P199" s="30">
        <f t="shared" si="56"/>
        <v>1040</v>
      </c>
      <c r="Q199" s="30">
        <f t="shared" si="57"/>
        <v>6</v>
      </c>
      <c r="R199" s="30">
        <f t="shared" si="58"/>
        <v>173.33333333333334</v>
      </c>
    </row>
    <row r="200" spans="2:18" s="1" customFormat="1" ht="13.9" customHeight="1">
      <c r="B200" s="1" t="str">
        <f>Roster_Selection_Men!AB191&amp;" " &amp; "V "</f>
        <v xml:space="preserve"> V </v>
      </c>
      <c r="C200" s="1" t="str">
        <f>Roster_Selection_Men!AD191</f>
        <v/>
      </c>
      <c r="D200" s="1" t="str">
        <f>Roster_Selection_Men!AE191</f>
        <v/>
      </c>
      <c r="E200" s="23"/>
      <c r="F200" s="1" t="str">
        <f>IF(ISERROR([1]Baker_Scores_Men_Var!E200), " ", IF([1]Baker_Scores_Men_Var!E200 = "Yes", "Yes", "  "))</f>
        <v xml:space="preserve">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30">
        <f t="shared" si="56"/>
        <v>0</v>
      </c>
      <c r="Q200" s="30">
        <f t="shared" si="57"/>
        <v>0</v>
      </c>
      <c r="R200" s="30">
        <f t="shared" si="58"/>
        <v>0</v>
      </c>
    </row>
    <row r="201" spans="2:18" s="1" customFormat="1" ht="13.9" customHeight="1">
      <c r="B201" s="1" t="str">
        <f>Roster_Selection_Men!AB192&amp;" " &amp; "V "</f>
        <v xml:space="preserve"> V </v>
      </c>
      <c r="C201" s="1" t="str">
        <f>Roster_Selection_Men!AD192</f>
        <v/>
      </c>
      <c r="D201" s="1" t="str">
        <f>Roster_Selection_Men!AE192</f>
        <v/>
      </c>
      <c r="E201" s="23"/>
      <c r="F201" s="1" t="str">
        <f>IF(ISERROR([1]Baker_Scores_Men_Var!E201), " ", IF([1]Baker_Scores_Men_Var!E201 = "Yes", "Yes", "  "))</f>
        <v xml:space="preserve">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30">
        <f t="shared" si="56"/>
        <v>0</v>
      </c>
      <c r="Q201" s="30">
        <f t="shared" si="57"/>
        <v>0</v>
      </c>
      <c r="R201" s="30">
        <f t="shared" si="58"/>
        <v>0</v>
      </c>
    </row>
    <row r="202" spans="2:18" s="1" customFormat="1" ht="13.9" customHeight="1">
      <c r="B202" s="1" t="s">
        <v>1205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29"/>
      <c r="L202" s="29"/>
      <c r="M202" s="29"/>
      <c r="N202" s="29"/>
      <c r="O202" s="29"/>
      <c r="P202" s="30">
        <f t="shared" si="56"/>
        <v>0</v>
      </c>
      <c r="Q202" s="30">
        <f t="shared" si="57"/>
        <v>0</v>
      </c>
      <c r="R202" s="30">
        <f t="shared" si="58"/>
        <v>0</v>
      </c>
    </row>
    <row r="203" spans="2:18" s="1" customFormat="1" ht="13.9" customHeight="1">
      <c r="B203" s="1" t="s">
        <v>1205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29"/>
      <c r="L203" s="29"/>
      <c r="M203" s="29"/>
      <c r="N203" s="29"/>
      <c r="O203" s="29"/>
      <c r="P203" s="30">
        <f t="shared" si="56"/>
        <v>0</v>
      </c>
      <c r="Q203" s="30">
        <f t="shared" si="57"/>
        <v>0</v>
      </c>
      <c r="R203" s="30">
        <f t="shared" si="58"/>
        <v>0</v>
      </c>
    </row>
    <row r="204" spans="2:18" s="1" customFormat="1" ht="13.9" customHeight="1">
      <c r="B204" s="1" t="s">
        <v>1205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1"/>
      <c r="L204" s="31"/>
      <c r="M204" s="31"/>
      <c r="N204" s="31"/>
      <c r="O204" s="31"/>
      <c r="P204" s="32">
        <f t="shared" si="56"/>
        <v>0</v>
      </c>
      <c r="Q204" s="32">
        <f t="shared" si="57"/>
        <v>0</v>
      </c>
      <c r="R204" s="30">
        <f t="shared" si="58"/>
        <v>0</v>
      </c>
    </row>
    <row r="205" spans="2:18" s="1" customFormat="1" ht="13.9" customHeight="1">
      <c r="B205" s="33"/>
      <c r="G205" s="30">
        <f t="shared" ref="G205:Q205" si="59">SUM(G194:G204)</f>
        <v>923</v>
      </c>
      <c r="H205" s="30">
        <f t="shared" si="59"/>
        <v>858</v>
      </c>
      <c r="I205" s="30">
        <f t="shared" si="59"/>
        <v>898</v>
      </c>
      <c r="J205" s="30">
        <f t="shared" si="59"/>
        <v>930</v>
      </c>
      <c r="K205" s="30">
        <f t="shared" si="59"/>
        <v>948</v>
      </c>
      <c r="L205" s="30">
        <f t="shared" si="59"/>
        <v>867</v>
      </c>
      <c r="M205" s="30">
        <f t="shared" si="59"/>
        <v>886</v>
      </c>
      <c r="N205" s="30">
        <f t="shared" si="59"/>
        <v>960</v>
      </c>
      <c r="O205" s="30">
        <f t="shared" si="59"/>
        <v>954</v>
      </c>
      <c r="P205" s="34">
        <f t="shared" si="59"/>
        <v>8224</v>
      </c>
      <c r="Q205" s="34">
        <f t="shared" si="59"/>
        <v>45</v>
      </c>
    </row>
    <row r="206" spans="2:18" s="1" customFormat="1" ht="13.9" customHeight="1"/>
    <row r="207" spans="2:18" s="1" customFormat="1" ht="13.9" customHeight="1">
      <c r="B207" s="1" t="str">
        <f>Roster_Selection_Men!AB206&amp;" " &amp; "V "</f>
        <v xml:space="preserve"> V </v>
      </c>
      <c r="C207" s="1" t="str">
        <f>Roster_Selection_Men!AD206</f>
        <v/>
      </c>
      <c r="D207" s="1" t="str">
        <f>Roster_Selection_Men!AE206</f>
        <v/>
      </c>
      <c r="E207" s="23"/>
      <c r="F207" s="1" t="str">
        <f>IF(ISERROR([1]Baker_Scores_Men_Var!E207), " ", IF([1]Baker_Scores_Men_Var!E207 = "Yes", "Yes", "  "))</f>
        <v xml:space="preserve"> 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30">
        <f t="shared" ref="P207:P217" si="60">SUM(G207:O207)</f>
        <v>0</v>
      </c>
      <c r="Q207" s="30">
        <f t="shared" ref="Q207:Q217" si="61">COUNTIF(G207:O207, "&gt;0" )</f>
        <v>0</v>
      </c>
      <c r="R207" s="30">
        <f t="shared" ref="R207:R217" si="62">IF(Q207=0,0,P207/Q207)</f>
        <v>0</v>
      </c>
    </row>
    <row r="208" spans="2:18" s="1" customFormat="1" ht="13.9" customHeight="1">
      <c r="B208" s="1" t="str">
        <f>Roster_Selection_Men!AB207&amp;" " &amp; "V "</f>
        <v xml:space="preserve"> V </v>
      </c>
      <c r="C208" s="1" t="str">
        <f>Roster_Selection_Men!AD207</f>
        <v/>
      </c>
      <c r="D208" s="1" t="str">
        <f>Roster_Selection_Men!AE207</f>
        <v/>
      </c>
      <c r="E208" s="23"/>
      <c r="F208" s="1" t="str">
        <f>IF(ISERROR([1]Baker_Scores_Men_Var!E208), " ", IF([1]Baker_Scores_Men_Var!E208 = "Yes", "Yes", "  "))</f>
        <v xml:space="preserve"> 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30">
        <f t="shared" si="60"/>
        <v>0</v>
      </c>
      <c r="Q208" s="30">
        <f t="shared" si="61"/>
        <v>0</v>
      </c>
      <c r="R208" s="30">
        <f t="shared" si="62"/>
        <v>0</v>
      </c>
    </row>
    <row r="209" spans="2:18" s="1" customFormat="1" ht="13.9" customHeight="1">
      <c r="B209" s="1" t="str">
        <f>Roster_Selection_Men!AB208&amp;" " &amp; "V "</f>
        <v xml:space="preserve"> V </v>
      </c>
      <c r="C209" s="1" t="str">
        <f>Roster_Selection_Men!AD208</f>
        <v/>
      </c>
      <c r="D209" s="1" t="str">
        <f>Roster_Selection_Men!AE208</f>
        <v/>
      </c>
      <c r="E209" s="23"/>
      <c r="F209" s="1" t="str">
        <f>IF(ISERROR([1]Baker_Scores_Men_Var!E209), " ", IF([1]Baker_Scores_Men_Var!E209 = "Yes", "Yes", "  "))</f>
        <v xml:space="preserve"> 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30">
        <f t="shared" si="60"/>
        <v>0</v>
      </c>
      <c r="Q209" s="30">
        <f t="shared" si="61"/>
        <v>0</v>
      </c>
      <c r="R209" s="30">
        <f t="shared" si="62"/>
        <v>0</v>
      </c>
    </row>
    <row r="210" spans="2:18" s="1" customFormat="1" ht="13.9" customHeight="1">
      <c r="B210" s="1" t="str">
        <f>Roster_Selection_Men!AB209&amp;" " &amp; "V "</f>
        <v xml:space="preserve"> V </v>
      </c>
      <c r="C210" s="1" t="str">
        <f>Roster_Selection_Men!AD209</f>
        <v/>
      </c>
      <c r="D210" s="1" t="str">
        <f>Roster_Selection_Men!AE209</f>
        <v/>
      </c>
      <c r="E210" s="23"/>
      <c r="F210" s="1" t="str">
        <f>IF(ISERROR([1]Baker_Scores_Men_Var!E210), " ", IF([1]Baker_Scores_Men_Var!E210 = "Yes", "Yes", "  "))</f>
        <v xml:space="preserve"> 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30">
        <f t="shared" si="60"/>
        <v>0</v>
      </c>
      <c r="Q210" s="30">
        <f t="shared" si="61"/>
        <v>0</v>
      </c>
      <c r="R210" s="30">
        <f t="shared" si="62"/>
        <v>0</v>
      </c>
    </row>
    <row r="211" spans="2:18" s="1" customFormat="1" ht="13.9" customHeight="1">
      <c r="B211" s="1" t="str">
        <f>Roster_Selection_Men!AB210&amp;" " &amp; "V "</f>
        <v xml:space="preserve"> V </v>
      </c>
      <c r="C211" s="1" t="str">
        <f>Roster_Selection_Men!AD210</f>
        <v/>
      </c>
      <c r="D211" s="1" t="str">
        <f>Roster_Selection_Men!AE210</f>
        <v/>
      </c>
      <c r="E211" s="23"/>
      <c r="F211" s="1" t="str">
        <f>IF(ISERROR([1]Baker_Scores_Men_Var!E211), " ", IF([1]Baker_Scores_Men_Var!E211 = "Yes", "Yes", "  "))</f>
        <v xml:space="preserve"> 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30">
        <f t="shared" si="60"/>
        <v>0</v>
      </c>
      <c r="Q211" s="30">
        <f t="shared" si="61"/>
        <v>0</v>
      </c>
      <c r="R211" s="30">
        <f t="shared" si="62"/>
        <v>0</v>
      </c>
    </row>
    <row r="212" spans="2:18" s="1" customFormat="1" ht="13.9" customHeight="1">
      <c r="B212" s="1" t="str">
        <f>Roster_Selection_Men!AB211&amp;" " &amp; "V "</f>
        <v xml:space="preserve"> V </v>
      </c>
      <c r="C212" s="1" t="str">
        <f>Roster_Selection_Men!AD211</f>
        <v/>
      </c>
      <c r="D212" s="1" t="str">
        <f>Roster_Selection_Men!AE211</f>
        <v/>
      </c>
      <c r="E212" s="23"/>
      <c r="F212" s="1" t="str">
        <f>IF(ISERROR([1]Baker_Scores_Men_Var!E212), " ", IF([1]Baker_Scores_Men_Var!E212 = "Yes", "Yes", "  "))</f>
        <v xml:space="preserve"> 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30">
        <f t="shared" si="60"/>
        <v>0</v>
      </c>
      <c r="Q212" s="30">
        <f t="shared" si="61"/>
        <v>0</v>
      </c>
      <c r="R212" s="30">
        <f t="shared" si="62"/>
        <v>0</v>
      </c>
    </row>
    <row r="213" spans="2:18" s="1" customFormat="1" ht="13.9" customHeight="1">
      <c r="B213" s="1" t="str">
        <f>Roster_Selection_Men!AB212&amp;" " &amp; "V "</f>
        <v xml:space="preserve"> V </v>
      </c>
      <c r="C213" s="1" t="str">
        <f>Roster_Selection_Men!AD212</f>
        <v/>
      </c>
      <c r="D213" s="1" t="str">
        <f>Roster_Selection_Men!AE212</f>
        <v/>
      </c>
      <c r="E213" s="23"/>
      <c r="F213" s="1" t="str">
        <f>IF(ISERROR([1]Baker_Scores_Men_Var!E213), " ", IF([1]Baker_Scores_Men_Var!E213 = "Yes", "Yes", "  "))</f>
        <v xml:space="preserve"> 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30">
        <f t="shared" si="60"/>
        <v>0</v>
      </c>
      <c r="Q213" s="30">
        <f t="shared" si="61"/>
        <v>0</v>
      </c>
      <c r="R213" s="30">
        <f t="shared" si="62"/>
        <v>0</v>
      </c>
    </row>
    <row r="214" spans="2:18" s="1" customFormat="1" ht="13.9" customHeight="1">
      <c r="B214" s="1" t="str">
        <f>Roster_Selection_Men!AB213&amp;" " &amp; "V "</f>
        <v xml:space="preserve"> V </v>
      </c>
      <c r="C214" s="1" t="str">
        <f>Roster_Selection_Men!AD213</f>
        <v/>
      </c>
      <c r="D214" s="1" t="str">
        <f>Roster_Selection_Men!AE213</f>
        <v/>
      </c>
      <c r="E214" s="23"/>
      <c r="F214" s="1" t="str">
        <f>IF(ISERROR([1]Baker_Scores_Men_Var!E214), " ", IF([1]Baker_Scores_Men_Var!E214 = "Yes", "Yes", "  "))</f>
        <v xml:space="preserve"> 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30">
        <f t="shared" si="60"/>
        <v>0</v>
      </c>
      <c r="Q214" s="30">
        <f t="shared" si="61"/>
        <v>0</v>
      </c>
      <c r="R214" s="30">
        <f t="shared" si="62"/>
        <v>0</v>
      </c>
    </row>
    <row r="215" spans="2:18" s="1" customFormat="1" ht="13.9" customHeight="1">
      <c r="B215" s="1" t="s">
        <v>1206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29"/>
      <c r="L215" s="29"/>
      <c r="M215" s="29"/>
      <c r="N215" s="29"/>
      <c r="O215" s="29"/>
      <c r="P215" s="30">
        <f t="shared" si="60"/>
        <v>0</v>
      </c>
      <c r="Q215" s="30">
        <f t="shared" si="61"/>
        <v>0</v>
      </c>
      <c r="R215" s="30">
        <f t="shared" si="62"/>
        <v>0</v>
      </c>
    </row>
    <row r="216" spans="2:18" s="1" customFormat="1" ht="13.9" customHeight="1">
      <c r="B216" s="1" t="s">
        <v>1206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29"/>
      <c r="L216" s="29"/>
      <c r="M216" s="29"/>
      <c r="N216" s="29"/>
      <c r="O216" s="29"/>
      <c r="P216" s="30">
        <f t="shared" si="60"/>
        <v>0</v>
      </c>
      <c r="Q216" s="30">
        <f t="shared" si="61"/>
        <v>0</v>
      </c>
      <c r="R216" s="30">
        <f t="shared" si="62"/>
        <v>0</v>
      </c>
    </row>
    <row r="217" spans="2:18" s="1" customFormat="1" ht="13.9" customHeight="1">
      <c r="B217" s="1" t="s">
        <v>1206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1"/>
      <c r="L217" s="31"/>
      <c r="M217" s="31"/>
      <c r="N217" s="31"/>
      <c r="O217" s="31"/>
      <c r="P217" s="32">
        <f t="shared" si="60"/>
        <v>0</v>
      </c>
      <c r="Q217" s="32">
        <f t="shared" si="61"/>
        <v>0</v>
      </c>
      <c r="R217" s="30">
        <f t="shared" si="62"/>
        <v>0</v>
      </c>
    </row>
    <row r="218" spans="2:18" s="1" customFormat="1" ht="13.9" customHeight="1">
      <c r="B218" s="33"/>
      <c r="G218" s="30">
        <f t="shared" ref="G218:Q218" si="63">SUM(G207:G217)</f>
        <v>0</v>
      </c>
      <c r="H218" s="30">
        <f t="shared" si="63"/>
        <v>0</v>
      </c>
      <c r="I218" s="30">
        <f t="shared" si="63"/>
        <v>0</v>
      </c>
      <c r="J218" s="30">
        <f t="shared" si="63"/>
        <v>0</v>
      </c>
      <c r="K218" s="30">
        <f t="shared" si="63"/>
        <v>0</v>
      </c>
      <c r="L218" s="30">
        <f t="shared" si="63"/>
        <v>0</v>
      </c>
      <c r="M218" s="30">
        <f t="shared" si="63"/>
        <v>0</v>
      </c>
      <c r="N218" s="30">
        <f t="shared" si="63"/>
        <v>0</v>
      </c>
      <c r="O218" s="30">
        <f t="shared" si="63"/>
        <v>0</v>
      </c>
      <c r="P218" s="34">
        <f t="shared" si="63"/>
        <v>0</v>
      </c>
      <c r="Q218" s="34">
        <f t="shared" si="63"/>
        <v>0</v>
      </c>
    </row>
    <row r="219" spans="2:18" s="1" customFormat="1" ht="13.9" customHeight="1"/>
    <row r="220" spans="2:18" s="1" customFormat="1" ht="13.9" customHeight="1">
      <c r="B220" s="1" t="str">
        <f>Roster_Selection_Men!AB221&amp;" " &amp; "V "</f>
        <v xml:space="preserve">Siena Heights University V </v>
      </c>
      <c r="C220" s="1" t="str">
        <f>Roster_Selection_Men!AD221</f>
        <v>11-210771</v>
      </c>
      <c r="D220" s="1" t="str">
        <f>Roster_Selection_Men!AE221</f>
        <v>Eric Lambert</v>
      </c>
      <c r="E220" s="23"/>
      <c r="F220" s="1" t="str">
        <f>IF(ISERROR([1]Baker_Scores_Men_Var!E220), " ", IF([1]Baker_Scores_Men_Var!E220 = "Yes", "Yes", "  "))</f>
        <v xml:space="preserve"> </v>
      </c>
      <c r="G220" s="29">
        <v>192</v>
      </c>
      <c r="H220" s="29">
        <v>139</v>
      </c>
      <c r="I220" s="29">
        <v>157</v>
      </c>
      <c r="J220" s="29">
        <v>174</v>
      </c>
      <c r="K220" s="29">
        <v>176</v>
      </c>
      <c r="L220" s="29">
        <v>190</v>
      </c>
      <c r="M220" s="29">
        <v>178</v>
      </c>
      <c r="N220" s="29">
        <v>174</v>
      </c>
      <c r="O220" s="29">
        <v>138</v>
      </c>
      <c r="P220" s="30">
        <f t="shared" ref="P220:P230" si="64">SUM(G220:O220)</f>
        <v>1518</v>
      </c>
      <c r="Q220" s="30">
        <f t="shared" ref="Q220:Q230" si="65">COUNTIF(G220:O220, "&gt;0" )</f>
        <v>9</v>
      </c>
      <c r="R220" s="30">
        <f t="shared" ref="R220:R230" si="66">IF(Q220=0,0,P220/Q220)</f>
        <v>168.66666666666666</v>
      </c>
    </row>
    <row r="221" spans="2:18" s="1" customFormat="1" ht="13.9" customHeight="1">
      <c r="B221" s="1" t="str">
        <f>Roster_Selection_Men!AB222&amp;" " &amp; "V "</f>
        <v xml:space="preserve">Siena Heights University V </v>
      </c>
      <c r="C221" s="1" t="str">
        <f>Roster_Selection_Men!AD222</f>
        <v>20-23576</v>
      </c>
      <c r="D221" s="1" t="str">
        <f>Roster_Selection_Men!AE222</f>
        <v>Nathan Ewing</v>
      </c>
      <c r="E221" s="23"/>
      <c r="F221" s="1" t="str">
        <f>IF(ISERROR([1]Baker_Scores_Men_Var!E221), " ", IF([1]Baker_Scores_Men_Var!E221 = "Yes", "Yes", "  "))</f>
        <v xml:space="preserve"> </v>
      </c>
      <c r="G221" s="29">
        <v>0</v>
      </c>
      <c r="H221" s="29">
        <v>0</v>
      </c>
      <c r="I221" s="29">
        <v>159</v>
      </c>
      <c r="J221" s="29">
        <v>140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30">
        <f t="shared" si="64"/>
        <v>299</v>
      </c>
      <c r="Q221" s="30">
        <f t="shared" si="65"/>
        <v>2</v>
      </c>
      <c r="R221" s="30">
        <f t="shared" si="66"/>
        <v>149.5</v>
      </c>
    </row>
    <row r="222" spans="2:18" s="1" customFormat="1" ht="13.9" customHeight="1">
      <c r="B222" s="1" t="str">
        <f>Roster_Selection_Men!AB223&amp;" " &amp; "V "</f>
        <v xml:space="preserve">Siena Heights University V </v>
      </c>
      <c r="C222" s="1" t="str">
        <f>Roster_Selection_Men!AD223</f>
        <v>11-760610</v>
      </c>
      <c r="D222" s="1" t="str">
        <f>Roster_Selection_Men!AE223</f>
        <v>Noah Gascon</v>
      </c>
      <c r="E222" s="23"/>
      <c r="F222" s="1" t="str">
        <f>IF(ISERROR([1]Baker_Scores_Men_Var!E222), " ", IF([1]Baker_Scores_Men_Var!E222 = "Yes", "Yes", "  "))</f>
        <v xml:space="preserve"> </v>
      </c>
      <c r="G222" s="29">
        <v>145</v>
      </c>
      <c r="H222" s="29">
        <v>0</v>
      </c>
      <c r="I222" s="29">
        <v>0</v>
      </c>
      <c r="J222" s="29">
        <v>0</v>
      </c>
      <c r="K222" s="29">
        <v>159</v>
      </c>
      <c r="L222" s="29">
        <v>0</v>
      </c>
      <c r="M222" s="29">
        <v>170</v>
      </c>
      <c r="N222" s="29">
        <v>163</v>
      </c>
      <c r="O222" s="29">
        <v>144</v>
      </c>
      <c r="P222" s="30">
        <f t="shared" si="64"/>
        <v>781</v>
      </c>
      <c r="Q222" s="30">
        <f t="shared" si="65"/>
        <v>5</v>
      </c>
      <c r="R222" s="30">
        <f t="shared" si="66"/>
        <v>156.19999999999999</v>
      </c>
    </row>
    <row r="223" spans="2:18" s="1" customFormat="1" ht="13.9" customHeight="1">
      <c r="B223" s="1" t="str">
        <f>Roster_Selection_Men!AB224&amp;" " &amp; "V "</f>
        <v xml:space="preserve">Siena Heights University V </v>
      </c>
      <c r="C223" s="1" t="str">
        <f>Roster_Selection_Men!AD224</f>
        <v>17-3177</v>
      </c>
      <c r="D223" s="1" t="str">
        <f>Roster_Selection_Men!AE224</f>
        <v>Robert Burcar</v>
      </c>
      <c r="E223" s="23"/>
      <c r="F223" s="1" t="str">
        <f>IF(ISERROR([1]Baker_Scores_Men_Var!E223), " ", IF([1]Baker_Scores_Men_Var!E223 = "Yes", "Yes", "  "))</f>
        <v xml:space="preserve"> </v>
      </c>
      <c r="G223" s="29">
        <v>132</v>
      </c>
      <c r="H223" s="29">
        <v>161</v>
      </c>
      <c r="I223" s="29">
        <v>185</v>
      </c>
      <c r="J223" s="29">
        <v>180</v>
      </c>
      <c r="K223" s="29">
        <v>170</v>
      </c>
      <c r="L223" s="29">
        <v>150</v>
      </c>
      <c r="M223" s="29">
        <v>149</v>
      </c>
      <c r="N223" s="29">
        <v>158</v>
      </c>
      <c r="O223" s="29">
        <v>200</v>
      </c>
      <c r="P223" s="30">
        <f t="shared" si="64"/>
        <v>1485</v>
      </c>
      <c r="Q223" s="30">
        <f t="shared" si="65"/>
        <v>9</v>
      </c>
      <c r="R223" s="30">
        <f t="shared" si="66"/>
        <v>165</v>
      </c>
    </row>
    <row r="224" spans="2:18" s="1" customFormat="1" ht="13.9" customHeight="1">
      <c r="B224" s="1" t="str">
        <f>Roster_Selection_Men!AB225&amp;" " &amp; "V "</f>
        <v xml:space="preserve">Siena Heights University V </v>
      </c>
      <c r="C224" s="1" t="str">
        <f>Roster_Selection_Men!AD225</f>
        <v>8568-359138</v>
      </c>
      <c r="D224" s="1" t="str">
        <f>Roster_Selection_Men!AE225</f>
        <v>Ryan Reid</v>
      </c>
      <c r="E224" s="23"/>
      <c r="F224" s="1" t="str">
        <f>IF(ISERROR([1]Baker_Scores_Men_Var!E224), " ", IF([1]Baker_Scores_Men_Var!E224 = "Yes", "Yes", "  "))</f>
        <v xml:space="preserve"> </v>
      </c>
      <c r="G224" s="29">
        <v>175</v>
      </c>
      <c r="H224" s="29">
        <v>223</v>
      </c>
      <c r="I224" s="29">
        <v>200</v>
      </c>
      <c r="J224" s="29">
        <v>194</v>
      </c>
      <c r="K224" s="29">
        <v>178</v>
      </c>
      <c r="L224" s="29">
        <v>210</v>
      </c>
      <c r="M224" s="29">
        <v>187</v>
      </c>
      <c r="N224" s="29">
        <v>162</v>
      </c>
      <c r="O224" s="29">
        <v>177</v>
      </c>
      <c r="P224" s="30">
        <f t="shared" si="64"/>
        <v>1706</v>
      </c>
      <c r="Q224" s="30">
        <f t="shared" si="65"/>
        <v>9</v>
      </c>
      <c r="R224" s="30">
        <f t="shared" si="66"/>
        <v>189.55555555555554</v>
      </c>
    </row>
    <row r="225" spans="2:18" s="1" customFormat="1" ht="13.9" customHeight="1">
      <c r="B225" s="1" t="str">
        <f>Roster_Selection_Men!AB226&amp;" " &amp; "V "</f>
        <v xml:space="preserve">Siena Heights University V </v>
      </c>
      <c r="C225" s="1" t="str">
        <f>Roster_Selection_Men!AD226</f>
        <v>11-94363</v>
      </c>
      <c r="D225" s="1" t="str">
        <f>Roster_Selection_Men!AE226</f>
        <v>Samuel Scheuher</v>
      </c>
      <c r="E225" s="23"/>
      <c r="F225" s="1" t="str">
        <f>IF(ISERROR([1]Baker_Scores_Men_Var!E225), " ", IF([1]Baker_Scores_Men_Var!E225 = "Yes", "Yes", "  "))</f>
        <v xml:space="preserve"> </v>
      </c>
      <c r="G225" s="29">
        <v>197</v>
      </c>
      <c r="H225" s="29">
        <v>156</v>
      </c>
      <c r="I225" s="29">
        <v>233</v>
      </c>
      <c r="J225" s="29">
        <v>194</v>
      </c>
      <c r="K225" s="29">
        <v>264</v>
      </c>
      <c r="L225" s="29">
        <v>222</v>
      </c>
      <c r="M225" s="29">
        <v>154</v>
      </c>
      <c r="N225" s="29">
        <v>154</v>
      </c>
      <c r="O225" s="29">
        <v>190</v>
      </c>
      <c r="P225" s="30">
        <f t="shared" si="64"/>
        <v>1764</v>
      </c>
      <c r="Q225" s="30">
        <f t="shared" si="65"/>
        <v>9</v>
      </c>
      <c r="R225" s="30">
        <f t="shared" si="66"/>
        <v>196</v>
      </c>
    </row>
    <row r="226" spans="2:18" s="1" customFormat="1" ht="13.9" customHeight="1">
      <c r="B226" s="1" t="str">
        <f>Roster_Selection_Men!AB227&amp;" " &amp; "V "</f>
        <v xml:space="preserve">Siena Heights University V </v>
      </c>
      <c r="C226" s="1" t="str">
        <f>Roster_Selection_Men!AD227</f>
        <v>11-251803</v>
      </c>
      <c r="D226" s="1" t="str">
        <f>Roster_Selection_Men!AE227</f>
        <v>Sean Fitzgibbon</v>
      </c>
      <c r="E226" s="23"/>
      <c r="F226" s="1" t="str">
        <f>IF(ISERROR([1]Baker_Scores_Men_Var!E226), " ", IF([1]Baker_Scores_Men_Var!E226 = "Yes", "Yes", "  "))</f>
        <v xml:space="preserve"> </v>
      </c>
      <c r="G226" s="29">
        <v>0</v>
      </c>
      <c r="H226" s="29">
        <v>140</v>
      </c>
      <c r="I226" s="29">
        <v>0</v>
      </c>
      <c r="J226" s="29">
        <v>0</v>
      </c>
      <c r="K226" s="29">
        <v>0</v>
      </c>
      <c r="L226" s="29">
        <v>140</v>
      </c>
      <c r="M226" s="29">
        <v>0</v>
      </c>
      <c r="N226" s="29">
        <v>0</v>
      </c>
      <c r="O226" s="29">
        <v>0</v>
      </c>
      <c r="P226" s="30">
        <f t="shared" si="64"/>
        <v>280</v>
      </c>
      <c r="Q226" s="30">
        <f t="shared" si="65"/>
        <v>2</v>
      </c>
      <c r="R226" s="30">
        <f t="shared" si="66"/>
        <v>140</v>
      </c>
    </row>
    <row r="227" spans="2:18" s="1" customFormat="1" ht="13.9" customHeight="1">
      <c r="B227" s="1" t="str">
        <f>Roster_Selection_Men!AB228&amp;" " &amp; "V "</f>
        <v xml:space="preserve"> V </v>
      </c>
      <c r="C227" s="1" t="str">
        <f>Roster_Selection_Men!AD228</f>
        <v/>
      </c>
      <c r="D227" s="1" t="str">
        <f>Roster_Selection_Men!AE228</f>
        <v/>
      </c>
      <c r="E227" s="23"/>
      <c r="F227" s="1" t="str">
        <f>IF(ISERROR([1]Baker_Scores_Men_Var!E227), " ", IF([1]Baker_Scores_Men_Var!E227 = "Yes", "Yes", "  "))</f>
        <v xml:space="preserve">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30">
        <f t="shared" si="64"/>
        <v>0</v>
      </c>
      <c r="Q227" s="30">
        <f t="shared" si="65"/>
        <v>0</v>
      </c>
      <c r="R227" s="30">
        <f t="shared" si="66"/>
        <v>0</v>
      </c>
    </row>
    <row r="228" spans="2:18" s="1" customFormat="1" ht="13.9" customHeight="1">
      <c r="B228" s="1" t="s">
        <v>1207</v>
      </c>
      <c r="C228" s="28" t="s">
        <v>8</v>
      </c>
      <c r="D228" s="23" t="s">
        <v>8</v>
      </c>
      <c r="E228" s="23"/>
      <c r="F228" s="23"/>
      <c r="G228" s="29"/>
      <c r="H228" s="29"/>
      <c r="I228" s="29"/>
      <c r="J228" s="29"/>
      <c r="K228" s="29"/>
      <c r="L228" s="29"/>
      <c r="M228" s="29"/>
      <c r="N228" s="29"/>
      <c r="O228" s="29"/>
      <c r="P228" s="30">
        <f t="shared" si="64"/>
        <v>0</v>
      </c>
      <c r="Q228" s="30">
        <f t="shared" si="65"/>
        <v>0</v>
      </c>
      <c r="R228" s="30">
        <f t="shared" si="66"/>
        <v>0</v>
      </c>
    </row>
    <row r="229" spans="2:18" s="1" customFormat="1" ht="13.9" customHeight="1">
      <c r="B229" s="1" t="s">
        <v>1207</v>
      </c>
      <c r="C229" s="28" t="s">
        <v>8</v>
      </c>
      <c r="D229" s="23" t="s">
        <v>8</v>
      </c>
      <c r="E229" s="23"/>
      <c r="F229" s="23"/>
      <c r="G229" s="29"/>
      <c r="H229" s="29"/>
      <c r="I229" s="29"/>
      <c r="J229" s="29"/>
      <c r="K229" s="29"/>
      <c r="L229" s="29"/>
      <c r="M229" s="29"/>
      <c r="N229" s="29"/>
      <c r="O229" s="29"/>
      <c r="P229" s="30">
        <f t="shared" si="64"/>
        <v>0</v>
      </c>
      <c r="Q229" s="30">
        <f t="shared" si="65"/>
        <v>0</v>
      </c>
      <c r="R229" s="30">
        <f t="shared" si="66"/>
        <v>0</v>
      </c>
    </row>
    <row r="230" spans="2:18" s="1" customFormat="1" ht="13.9" customHeight="1">
      <c r="B230" s="1" t="s">
        <v>1207</v>
      </c>
      <c r="C230" s="28" t="s">
        <v>8</v>
      </c>
      <c r="D230" s="23" t="s">
        <v>8</v>
      </c>
      <c r="E230" s="23"/>
      <c r="F230" s="23"/>
      <c r="G230" s="31"/>
      <c r="H230" s="31"/>
      <c r="I230" s="31"/>
      <c r="J230" s="31"/>
      <c r="K230" s="31"/>
      <c r="L230" s="31"/>
      <c r="M230" s="31"/>
      <c r="N230" s="31"/>
      <c r="O230" s="31"/>
      <c r="P230" s="32">
        <f t="shared" si="64"/>
        <v>0</v>
      </c>
      <c r="Q230" s="32">
        <f t="shared" si="65"/>
        <v>0</v>
      </c>
      <c r="R230" s="30">
        <f t="shared" si="66"/>
        <v>0</v>
      </c>
    </row>
    <row r="231" spans="2:18" s="1" customFormat="1" ht="13.9" customHeight="1">
      <c r="B231" s="33"/>
      <c r="G231" s="30">
        <f t="shared" ref="G231:Q231" si="67">SUM(G220:G230)</f>
        <v>841</v>
      </c>
      <c r="H231" s="30">
        <f t="shared" si="67"/>
        <v>819</v>
      </c>
      <c r="I231" s="30">
        <f t="shared" si="67"/>
        <v>934</v>
      </c>
      <c r="J231" s="30">
        <f t="shared" si="67"/>
        <v>882</v>
      </c>
      <c r="K231" s="30">
        <f t="shared" si="67"/>
        <v>947</v>
      </c>
      <c r="L231" s="30">
        <f t="shared" si="67"/>
        <v>912</v>
      </c>
      <c r="M231" s="30">
        <f t="shared" si="67"/>
        <v>838</v>
      </c>
      <c r="N231" s="30">
        <f t="shared" si="67"/>
        <v>811</v>
      </c>
      <c r="O231" s="30">
        <f t="shared" si="67"/>
        <v>849</v>
      </c>
      <c r="P231" s="34">
        <f t="shared" si="67"/>
        <v>7833</v>
      </c>
      <c r="Q231" s="34">
        <f t="shared" si="67"/>
        <v>45</v>
      </c>
    </row>
    <row r="232" spans="2:18" s="1" customFormat="1" ht="13.9" customHeight="1"/>
    <row r="233" spans="2:18" s="1" customFormat="1" ht="13.9" customHeight="1">
      <c r="B233" s="1" t="str">
        <f>Roster_Selection_Men!AB231&amp;" " &amp; "V "</f>
        <v xml:space="preserve">Southeastern Illinois College V </v>
      </c>
      <c r="C233" s="1" t="str">
        <f>Roster_Selection_Men!AD231</f>
        <v>11-292306</v>
      </c>
      <c r="D233" s="1" t="str">
        <f>Roster_Selection_Men!AE231</f>
        <v>Aden Hopkins</v>
      </c>
      <c r="E233" s="23"/>
      <c r="F233" s="1" t="str">
        <f>IF(ISERROR([1]Baker_Scores_Men_Var!E233), " ", IF([1]Baker_Scores_Men_Var!E233 = "Yes", "Yes", "  "))</f>
        <v xml:space="preserve"> </v>
      </c>
      <c r="G233" s="29">
        <v>0</v>
      </c>
      <c r="H233" s="29">
        <v>152</v>
      </c>
      <c r="I233" s="29">
        <v>0</v>
      </c>
      <c r="J233" s="29">
        <v>146</v>
      </c>
      <c r="K233" s="29">
        <v>0</v>
      </c>
      <c r="L233" s="29">
        <v>0</v>
      </c>
      <c r="M233" s="29">
        <v>207</v>
      </c>
      <c r="N233" s="29">
        <v>200</v>
      </c>
      <c r="O233" s="29">
        <v>205</v>
      </c>
      <c r="P233" s="30">
        <f t="shared" ref="P233:P243" si="68">SUM(G233:O233)</f>
        <v>910</v>
      </c>
      <c r="Q233" s="30">
        <f t="shared" ref="Q233:Q243" si="69">COUNTIF(G233:O233, "&gt;0" )</f>
        <v>5</v>
      </c>
      <c r="R233" s="30">
        <f t="shared" ref="R233:R243" si="70">IF(Q233=0,0,P233/Q233)</f>
        <v>182</v>
      </c>
    </row>
    <row r="234" spans="2:18" s="1" customFormat="1" ht="13.9" customHeight="1">
      <c r="B234" s="1" t="str">
        <f>Roster_Selection_Men!AB232&amp;" " &amp; "V "</f>
        <v xml:space="preserve">Southeastern Illinois College V </v>
      </c>
      <c r="C234" s="1" t="str">
        <f>Roster_Selection_Men!AD232</f>
        <v>5738-295</v>
      </c>
      <c r="D234" s="1" t="str">
        <f>Roster_Selection_Men!AE232</f>
        <v>Brynden Stiles</v>
      </c>
      <c r="E234" s="23"/>
      <c r="F234" s="1" t="str">
        <f>IF(ISERROR([1]Baker_Scores_Men_Var!E234), " ", IF([1]Baker_Scores_Men_Var!E234 = "Yes", "Yes", "  "))</f>
        <v xml:space="preserve"> </v>
      </c>
      <c r="G234" s="29">
        <v>0</v>
      </c>
      <c r="H234" s="29">
        <v>0</v>
      </c>
      <c r="I234" s="29">
        <v>0</v>
      </c>
      <c r="J234" s="29">
        <v>0</v>
      </c>
      <c r="K234" s="29">
        <v>125</v>
      </c>
      <c r="L234" s="29">
        <v>0</v>
      </c>
      <c r="M234" s="29">
        <v>0</v>
      </c>
      <c r="N234" s="29">
        <v>0</v>
      </c>
      <c r="O234" s="29">
        <v>0</v>
      </c>
      <c r="P234" s="30">
        <f t="shared" si="68"/>
        <v>125</v>
      </c>
      <c r="Q234" s="30">
        <f t="shared" si="69"/>
        <v>1</v>
      </c>
      <c r="R234" s="30">
        <f t="shared" si="70"/>
        <v>125</v>
      </c>
    </row>
    <row r="235" spans="2:18" s="1" customFormat="1" ht="13.9" customHeight="1">
      <c r="B235" s="1" t="str">
        <f>Roster_Selection_Men!AB233&amp;" " &amp; "V "</f>
        <v xml:space="preserve">Southeastern Illinois College V </v>
      </c>
      <c r="C235" s="1" t="str">
        <f>Roster_Selection_Men!AD233</f>
        <v>21-10098</v>
      </c>
      <c r="D235" s="1" t="str">
        <f>Roster_Selection_Men!AE233</f>
        <v>Cole McDannel</v>
      </c>
      <c r="E235" s="23"/>
      <c r="F235" s="1" t="str">
        <f>IF(ISERROR([1]Baker_Scores_Men_Var!E235), " ", IF([1]Baker_Scores_Men_Var!E235 = "Yes", "Yes", "  "))</f>
        <v xml:space="preserve"> </v>
      </c>
      <c r="G235" s="29">
        <v>226</v>
      </c>
      <c r="H235" s="29">
        <v>178</v>
      </c>
      <c r="I235" s="29">
        <v>190</v>
      </c>
      <c r="J235" s="29">
        <v>201</v>
      </c>
      <c r="K235" s="29">
        <v>172</v>
      </c>
      <c r="L235" s="29">
        <v>184</v>
      </c>
      <c r="M235" s="29">
        <v>182</v>
      </c>
      <c r="N235" s="29">
        <v>200</v>
      </c>
      <c r="O235" s="29">
        <v>202</v>
      </c>
      <c r="P235" s="30">
        <f t="shared" si="68"/>
        <v>1735</v>
      </c>
      <c r="Q235" s="30">
        <f t="shared" si="69"/>
        <v>9</v>
      </c>
      <c r="R235" s="30">
        <f t="shared" si="70"/>
        <v>192.77777777777777</v>
      </c>
    </row>
    <row r="236" spans="2:18" s="1" customFormat="1" ht="13.9" customHeight="1">
      <c r="B236" s="1" t="str">
        <f>Roster_Selection_Men!AB234&amp;" " &amp; "V "</f>
        <v xml:space="preserve">Southeastern Illinois College V </v>
      </c>
      <c r="C236" s="1" t="str">
        <f>Roster_Selection_Men!AD234</f>
        <v>6124-1515</v>
      </c>
      <c r="D236" s="1" t="str">
        <f>Roster_Selection_Men!AE234</f>
        <v>Hunter Jones</v>
      </c>
      <c r="E236" s="23"/>
      <c r="F236" s="1" t="str">
        <f>IF(ISERROR([1]Baker_Scores_Men_Var!E236), " ", IF([1]Baker_Scores_Men_Var!E236 = "Yes", "Yes", "  "))</f>
        <v xml:space="preserve"> </v>
      </c>
      <c r="G236" s="29">
        <v>201</v>
      </c>
      <c r="H236" s="29">
        <v>149</v>
      </c>
      <c r="I236" s="29">
        <v>180</v>
      </c>
      <c r="J236" s="29">
        <v>192</v>
      </c>
      <c r="K236" s="29">
        <v>170</v>
      </c>
      <c r="L236" s="29">
        <v>190</v>
      </c>
      <c r="M236" s="29">
        <v>196</v>
      </c>
      <c r="N236" s="29">
        <v>187</v>
      </c>
      <c r="O236" s="29">
        <v>277</v>
      </c>
      <c r="P236" s="30">
        <f t="shared" si="68"/>
        <v>1742</v>
      </c>
      <c r="Q236" s="30">
        <f t="shared" si="69"/>
        <v>9</v>
      </c>
      <c r="R236" s="30">
        <f t="shared" si="70"/>
        <v>193.55555555555554</v>
      </c>
    </row>
    <row r="237" spans="2:18" s="1" customFormat="1" ht="13.9" customHeight="1">
      <c r="B237" s="1" t="str">
        <f>Roster_Selection_Men!AB235&amp;" " &amp; "V "</f>
        <v xml:space="preserve">Southeastern Illinois College V </v>
      </c>
      <c r="C237" s="1" t="str">
        <f>Roster_Selection_Men!AD235</f>
        <v>17-96552</v>
      </c>
      <c r="D237" s="1" t="str">
        <f>Roster_Selection_Men!AE235</f>
        <v>Izayah Thurman</v>
      </c>
      <c r="E237" s="23"/>
      <c r="F237" s="1" t="str">
        <f>IF(ISERROR([1]Baker_Scores_Men_Var!E237), " ", IF([1]Baker_Scores_Men_Var!E237 = "Yes", "Yes", "  "))</f>
        <v xml:space="preserve"> </v>
      </c>
      <c r="G237" s="29">
        <v>0</v>
      </c>
      <c r="H237" s="29">
        <v>0</v>
      </c>
      <c r="I237" s="29">
        <v>171</v>
      </c>
      <c r="J237" s="29">
        <v>0</v>
      </c>
      <c r="K237" s="29">
        <v>0</v>
      </c>
      <c r="L237" s="29">
        <v>0</v>
      </c>
      <c r="M237" s="29">
        <v>140</v>
      </c>
      <c r="N237" s="29">
        <v>0</v>
      </c>
      <c r="O237" s="29">
        <v>0</v>
      </c>
      <c r="P237" s="30">
        <f t="shared" si="68"/>
        <v>311</v>
      </c>
      <c r="Q237" s="30">
        <f t="shared" si="69"/>
        <v>2</v>
      </c>
      <c r="R237" s="30">
        <f t="shared" si="70"/>
        <v>155.5</v>
      </c>
    </row>
    <row r="238" spans="2:18" s="1" customFormat="1" ht="13.9" customHeight="1">
      <c r="B238" s="1" t="str">
        <f>Roster_Selection_Men!AB236&amp;" " &amp; "V "</f>
        <v xml:space="preserve">Southeastern Illinois College V </v>
      </c>
      <c r="C238" s="1" t="str">
        <f>Roster_Selection_Men!AD236</f>
        <v>19-2844</v>
      </c>
      <c r="D238" s="1" t="str">
        <f>Roster_Selection_Men!AE236</f>
        <v>Jon Frigo</v>
      </c>
      <c r="E238" s="23"/>
      <c r="F238" s="1" t="str">
        <f>IF(ISERROR([1]Baker_Scores_Men_Var!E238), " ", IF([1]Baker_Scores_Men_Var!E238 = "Yes", "Yes", "  "))</f>
        <v xml:space="preserve"> </v>
      </c>
      <c r="G238" s="29">
        <v>245</v>
      </c>
      <c r="H238" s="29">
        <v>0</v>
      </c>
      <c r="I238" s="29">
        <v>195</v>
      </c>
      <c r="J238" s="29">
        <v>158</v>
      </c>
      <c r="K238" s="29">
        <v>210</v>
      </c>
      <c r="L238" s="29">
        <v>139</v>
      </c>
      <c r="M238" s="29">
        <v>166</v>
      </c>
      <c r="N238" s="29">
        <v>203</v>
      </c>
      <c r="O238" s="29">
        <v>155</v>
      </c>
      <c r="P238" s="30">
        <f t="shared" si="68"/>
        <v>1471</v>
      </c>
      <c r="Q238" s="30">
        <f t="shared" si="69"/>
        <v>8</v>
      </c>
      <c r="R238" s="30">
        <f t="shared" si="70"/>
        <v>183.875</v>
      </c>
    </row>
    <row r="239" spans="2:18" s="1" customFormat="1" ht="13.9" customHeight="1">
      <c r="B239" s="1" t="str">
        <f>Roster_Selection_Men!AB237&amp;" " &amp; "V "</f>
        <v xml:space="preserve">Southeastern Illinois College V </v>
      </c>
      <c r="C239" s="1" t="str">
        <f>Roster_Selection_Men!AD237</f>
        <v>11-149546</v>
      </c>
      <c r="D239" s="1" t="str">
        <f>Roster_Selection_Men!AE237</f>
        <v>Noah Middendorf</v>
      </c>
      <c r="E239" s="23"/>
      <c r="F239" s="1" t="str">
        <f>IF(ISERROR([1]Baker_Scores_Men_Var!E239), " ", IF([1]Baker_Scores_Men_Var!E239 = "Yes", "Yes", "  "))</f>
        <v xml:space="preserve"> </v>
      </c>
      <c r="G239" s="29">
        <v>165</v>
      </c>
      <c r="H239" s="29">
        <v>143</v>
      </c>
      <c r="I239" s="29">
        <v>0</v>
      </c>
      <c r="J239" s="29">
        <v>0</v>
      </c>
      <c r="K239" s="29">
        <v>0</v>
      </c>
      <c r="L239" s="29">
        <v>141</v>
      </c>
      <c r="M239" s="29">
        <v>0</v>
      </c>
      <c r="N239" s="29">
        <v>0</v>
      </c>
      <c r="O239" s="29">
        <v>0</v>
      </c>
      <c r="P239" s="30">
        <f t="shared" si="68"/>
        <v>449</v>
      </c>
      <c r="Q239" s="30">
        <f t="shared" si="69"/>
        <v>3</v>
      </c>
      <c r="R239" s="30">
        <f t="shared" si="70"/>
        <v>149.66666666666666</v>
      </c>
    </row>
    <row r="240" spans="2:18" s="1" customFormat="1" ht="13.9" customHeight="1">
      <c r="B240" s="1" t="str">
        <f>Roster_Selection_Men!AB238&amp;" " &amp; "V "</f>
        <v xml:space="preserve">Southeastern Illinois College V </v>
      </c>
      <c r="C240" s="1" t="str">
        <f>Roster_Selection_Men!AD238</f>
        <v>11-317856</v>
      </c>
      <c r="D240" s="1" t="str">
        <f>Roster_Selection_Men!AE238</f>
        <v>Sebastian Barton</v>
      </c>
      <c r="E240" s="23"/>
      <c r="F240" s="1" t="str">
        <f>IF(ISERROR([1]Baker_Scores_Men_Var!E240), " ", IF([1]Baker_Scores_Men_Var!E240 = "Yes", "Yes", "  "))</f>
        <v xml:space="preserve"> </v>
      </c>
      <c r="G240" s="29">
        <v>135</v>
      </c>
      <c r="H240" s="29">
        <v>190</v>
      </c>
      <c r="I240" s="29">
        <v>205</v>
      </c>
      <c r="J240" s="29">
        <v>162</v>
      </c>
      <c r="K240" s="29">
        <v>182</v>
      </c>
      <c r="L240" s="29">
        <v>164</v>
      </c>
      <c r="M240" s="29">
        <v>0</v>
      </c>
      <c r="N240" s="29">
        <v>201</v>
      </c>
      <c r="O240" s="29">
        <v>200</v>
      </c>
      <c r="P240" s="30">
        <f t="shared" si="68"/>
        <v>1439</v>
      </c>
      <c r="Q240" s="30">
        <f t="shared" si="69"/>
        <v>8</v>
      </c>
      <c r="R240" s="30">
        <f t="shared" si="70"/>
        <v>179.875</v>
      </c>
    </row>
    <row r="241" spans="2:18" s="1" customFormat="1" ht="13.9" customHeight="1">
      <c r="B241" s="1" t="s">
        <v>1208</v>
      </c>
      <c r="C241" s="28" t="s">
        <v>8</v>
      </c>
      <c r="D241" s="23" t="s">
        <v>8</v>
      </c>
      <c r="E241" s="23"/>
      <c r="F241" s="23"/>
      <c r="G241" s="29"/>
      <c r="H241" s="29"/>
      <c r="I241" s="29"/>
      <c r="J241" s="29"/>
      <c r="K241" s="29"/>
      <c r="L241" s="29"/>
      <c r="M241" s="29"/>
      <c r="N241" s="29"/>
      <c r="O241" s="29"/>
      <c r="P241" s="30">
        <f t="shared" si="68"/>
        <v>0</v>
      </c>
      <c r="Q241" s="30">
        <f t="shared" si="69"/>
        <v>0</v>
      </c>
      <c r="R241" s="30">
        <f t="shared" si="70"/>
        <v>0</v>
      </c>
    </row>
    <row r="242" spans="2:18" s="1" customFormat="1" ht="13.9" customHeight="1">
      <c r="B242" s="1" t="s">
        <v>1208</v>
      </c>
      <c r="C242" s="28" t="s">
        <v>8</v>
      </c>
      <c r="D242" s="23" t="s">
        <v>8</v>
      </c>
      <c r="E242" s="23"/>
      <c r="F242" s="23"/>
      <c r="G242" s="29"/>
      <c r="H242" s="29"/>
      <c r="I242" s="29"/>
      <c r="J242" s="29"/>
      <c r="K242" s="29"/>
      <c r="L242" s="29"/>
      <c r="M242" s="29"/>
      <c r="N242" s="29"/>
      <c r="O242" s="29"/>
      <c r="P242" s="30">
        <f t="shared" si="68"/>
        <v>0</v>
      </c>
      <c r="Q242" s="30">
        <f t="shared" si="69"/>
        <v>0</v>
      </c>
      <c r="R242" s="30">
        <f t="shared" si="70"/>
        <v>0</v>
      </c>
    </row>
    <row r="243" spans="2:18" s="1" customFormat="1" ht="13.9" customHeight="1">
      <c r="B243" s="1" t="s">
        <v>1208</v>
      </c>
      <c r="C243" s="28" t="s">
        <v>8</v>
      </c>
      <c r="D243" s="23" t="s">
        <v>8</v>
      </c>
      <c r="E243" s="23"/>
      <c r="F243" s="23"/>
      <c r="G243" s="31"/>
      <c r="H243" s="31"/>
      <c r="I243" s="31"/>
      <c r="J243" s="31"/>
      <c r="K243" s="31"/>
      <c r="L243" s="31"/>
      <c r="M243" s="31"/>
      <c r="N243" s="31"/>
      <c r="O243" s="31"/>
      <c r="P243" s="32">
        <f t="shared" si="68"/>
        <v>0</v>
      </c>
      <c r="Q243" s="32">
        <f t="shared" si="69"/>
        <v>0</v>
      </c>
      <c r="R243" s="30">
        <f t="shared" si="70"/>
        <v>0</v>
      </c>
    </row>
    <row r="244" spans="2:18" s="1" customFormat="1" ht="13.9" customHeight="1">
      <c r="B244" s="33"/>
      <c r="G244" s="30">
        <f t="shared" ref="G244:Q244" si="71">SUM(G233:G243)</f>
        <v>972</v>
      </c>
      <c r="H244" s="30">
        <f t="shared" si="71"/>
        <v>812</v>
      </c>
      <c r="I244" s="30">
        <f t="shared" si="71"/>
        <v>941</v>
      </c>
      <c r="J244" s="30">
        <f t="shared" si="71"/>
        <v>859</v>
      </c>
      <c r="K244" s="30">
        <f t="shared" si="71"/>
        <v>859</v>
      </c>
      <c r="L244" s="30">
        <f t="shared" si="71"/>
        <v>818</v>
      </c>
      <c r="M244" s="30">
        <f t="shared" si="71"/>
        <v>891</v>
      </c>
      <c r="N244" s="30">
        <f t="shared" si="71"/>
        <v>991</v>
      </c>
      <c r="O244" s="30">
        <f t="shared" si="71"/>
        <v>1039</v>
      </c>
      <c r="P244" s="34">
        <f t="shared" si="71"/>
        <v>8182</v>
      </c>
      <c r="Q244" s="34">
        <f t="shared" si="71"/>
        <v>45</v>
      </c>
    </row>
    <row r="245" spans="2:18" s="1" customFormat="1" ht="13.9" customHeight="1"/>
    <row r="246" spans="2:18" s="1" customFormat="1" ht="13.9" customHeight="1">
      <c r="B246" s="1" t="str">
        <f>Roster_Selection_Men!AB242&amp;" " &amp; "V "</f>
        <v xml:space="preserve">St. Francis (IL) ,University Of V </v>
      </c>
      <c r="C246" s="1" t="str">
        <f>Roster_Selection_Men!AD242</f>
        <v>5398-145</v>
      </c>
      <c r="D246" s="1" t="str">
        <f>Roster_Selection_Men!AE242</f>
        <v>Alec Dudley</v>
      </c>
      <c r="E246" s="23"/>
      <c r="F246" s="1" t="str">
        <f>IF(ISERROR([1]Baker_Scores_Men_Var!E246), " ", IF([1]Baker_Scores_Men_Var!E246 = "Yes", "Yes", "  "))</f>
        <v xml:space="preserve"> </v>
      </c>
      <c r="G246" s="29">
        <v>227</v>
      </c>
      <c r="H246" s="29">
        <v>217</v>
      </c>
      <c r="I246" s="29">
        <v>247</v>
      </c>
      <c r="J246" s="29">
        <v>196</v>
      </c>
      <c r="K246" s="29">
        <v>145</v>
      </c>
      <c r="L246" s="29">
        <v>180</v>
      </c>
      <c r="M246" s="29">
        <v>231</v>
      </c>
      <c r="N246" s="29">
        <v>189</v>
      </c>
      <c r="O246" s="29">
        <v>206</v>
      </c>
      <c r="P246" s="30">
        <f t="shared" ref="P246:P256" si="72">SUM(G246:O246)</f>
        <v>1838</v>
      </c>
      <c r="Q246" s="30">
        <f t="shared" ref="Q246:Q256" si="73">COUNTIF(G246:O246, "&gt;0" )</f>
        <v>9</v>
      </c>
      <c r="R246" s="30">
        <f t="shared" ref="R246:R256" si="74">IF(Q246=0,0,P246/Q246)</f>
        <v>204.22222222222223</v>
      </c>
    </row>
    <row r="247" spans="2:18" s="1" customFormat="1" ht="13.9" customHeight="1">
      <c r="B247" s="1" t="str">
        <f>Roster_Selection_Men!AB243&amp;" " &amp; "V "</f>
        <v xml:space="preserve">St. Francis (IL) ,University Of V </v>
      </c>
      <c r="C247" s="1" t="str">
        <f>Roster_Selection_Men!AD243</f>
        <v>7914-9422</v>
      </c>
      <c r="D247" s="1" t="str">
        <f>Roster_Selection_Men!AE243</f>
        <v>Brandon Williamson</v>
      </c>
      <c r="E247" s="23"/>
      <c r="F247" s="1" t="str">
        <f>IF(ISERROR([1]Baker_Scores_Men_Var!E247), " ", IF([1]Baker_Scores_Men_Var!E247 = "Yes", "Yes", "  "))</f>
        <v xml:space="preserve"> </v>
      </c>
      <c r="G247" s="29">
        <v>229</v>
      </c>
      <c r="H247" s="29">
        <v>244</v>
      </c>
      <c r="I247" s="29">
        <v>185</v>
      </c>
      <c r="J247" s="29">
        <v>197</v>
      </c>
      <c r="K247" s="29">
        <v>137</v>
      </c>
      <c r="L247" s="29">
        <v>233</v>
      </c>
      <c r="M247" s="29">
        <v>207</v>
      </c>
      <c r="N247" s="29">
        <v>182</v>
      </c>
      <c r="O247" s="29">
        <v>197</v>
      </c>
      <c r="P247" s="30">
        <f t="shared" si="72"/>
        <v>1811</v>
      </c>
      <c r="Q247" s="30">
        <f t="shared" si="73"/>
        <v>9</v>
      </c>
      <c r="R247" s="30">
        <f t="shared" si="74"/>
        <v>201.22222222222223</v>
      </c>
    </row>
    <row r="248" spans="2:18" s="1" customFormat="1" ht="13.9" customHeight="1">
      <c r="B248" s="1" t="str">
        <f>Roster_Selection_Men!AB244&amp;" " &amp; "V "</f>
        <v xml:space="preserve">St. Francis (IL) ,University Of V </v>
      </c>
      <c r="C248" s="1" t="str">
        <f>Roster_Selection_Men!AD244</f>
        <v>5730-32536</v>
      </c>
      <c r="D248" s="1" t="str">
        <f>Roster_Selection_Men!AE244</f>
        <v>Evan Jaros</v>
      </c>
      <c r="E248" s="23"/>
      <c r="F248" s="1" t="str">
        <f>IF(ISERROR([1]Baker_Scores_Men_Var!E248), " ", IF([1]Baker_Scores_Men_Var!E248 = "Yes", "Yes", "  "))</f>
        <v xml:space="preserve"> </v>
      </c>
      <c r="G248" s="29">
        <v>177</v>
      </c>
      <c r="H248" s="29">
        <v>192</v>
      </c>
      <c r="I248" s="29">
        <v>199</v>
      </c>
      <c r="J248" s="29">
        <v>0</v>
      </c>
      <c r="K248" s="29">
        <v>0</v>
      </c>
      <c r="L248" s="29">
        <v>183</v>
      </c>
      <c r="M248" s="29">
        <v>177</v>
      </c>
      <c r="N248" s="29">
        <v>153</v>
      </c>
      <c r="O248" s="29">
        <v>0</v>
      </c>
      <c r="P248" s="30">
        <f t="shared" si="72"/>
        <v>1081</v>
      </c>
      <c r="Q248" s="30">
        <f t="shared" si="73"/>
        <v>6</v>
      </c>
      <c r="R248" s="30">
        <f t="shared" si="74"/>
        <v>180.16666666666666</v>
      </c>
    </row>
    <row r="249" spans="2:18" s="1" customFormat="1" ht="13.9" customHeight="1">
      <c r="B249" s="1" t="str">
        <f>Roster_Selection_Men!AB245&amp;" " &amp; "V "</f>
        <v xml:space="preserve">St. Francis (IL) ,University Of V </v>
      </c>
      <c r="C249" s="1" t="str">
        <f>Roster_Selection_Men!AD245</f>
        <v>7912-12188</v>
      </c>
      <c r="D249" s="1" t="str">
        <f>Roster_Selection_Men!AE245</f>
        <v>Jacob Hubbs</v>
      </c>
      <c r="E249" s="23"/>
      <c r="F249" s="1" t="str">
        <f>IF(ISERROR([1]Baker_Scores_Men_Var!E249), " ", IF([1]Baker_Scores_Men_Var!E249 = "Yes", "Yes", "  "))</f>
        <v xml:space="preserve"> </v>
      </c>
      <c r="G249" s="29">
        <v>222</v>
      </c>
      <c r="H249" s="29">
        <v>193</v>
      </c>
      <c r="I249" s="29">
        <v>154</v>
      </c>
      <c r="J249" s="29">
        <v>0</v>
      </c>
      <c r="K249" s="29">
        <v>235</v>
      </c>
      <c r="L249" s="29">
        <v>195</v>
      </c>
      <c r="M249" s="29">
        <v>136</v>
      </c>
      <c r="N249" s="29">
        <v>0</v>
      </c>
      <c r="O249" s="29">
        <v>214</v>
      </c>
      <c r="P249" s="30">
        <f t="shared" si="72"/>
        <v>1349</v>
      </c>
      <c r="Q249" s="30">
        <f t="shared" si="73"/>
        <v>7</v>
      </c>
      <c r="R249" s="30">
        <f t="shared" si="74"/>
        <v>192.71428571428572</v>
      </c>
    </row>
    <row r="250" spans="2:18" s="1" customFormat="1" ht="13.9" customHeight="1">
      <c r="B250" s="1" t="str">
        <f>Roster_Selection_Men!AB246&amp;" " &amp; "V "</f>
        <v xml:space="preserve">St. Francis (IL) ,University Of V </v>
      </c>
      <c r="C250" s="1" t="str">
        <f>Roster_Selection_Men!AD246</f>
        <v>10-1682467</v>
      </c>
      <c r="D250" s="1" t="str">
        <f>Roster_Selection_Men!AE246</f>
        <v>Michael Nape</v>
      </c>
      <c r="E250" s="23"/>
      <c r="F250" s="1" t="str">
        <f>IF(ISERROR([1]Baker_Scores_Men_Var!E250), " ", IF([1]Baker_Scores_Men_Var!E250 = "Yes", "Yes", "  "))</f>
        <v xml:space="preserve"> </v>
      </c>
      <c r="G250" s="29">
        <v>167</v>
      </c>
      <c r="H250" s="29">
        <v>162</v>
      </c>
      <c r="I250" s="29">
        <v>0</v>
      </c>
      <c r="J250" s="29">
        <v>174</v>
      </c>
      <c r="K250" s="29">
        <v>193</v>
      </c>
      <c r="L250" s="29">
        <v>256</v>
      </c>
      <c r="M250" s="29">
        <v>209</v>
      </c>
      <c r="N250" s="29">
        <v>235</v>
      </c>
      <c r="O250" s="29">
        <v>205</v>
      </c>
      <c r="P250" s="30">
        <f t="shared" si="72"/>
        <v>1601</v>
      </c>
      <c r="Q250" s="30">
        <f t="shared" si="73"/>
        <v>8</v>
      </c>
      <c r="R250" s="30">
        <f t="shared" si="74"/>
        <v>200.125</v>
      </c>
    </row>
    <row r="251" spans="2:18" s="1" customFormat="1" ht="13.9" customHeight="1">
      <c r="B251" s="1" t="str">
        <f>Roster_Selection_Men!AB247&amp;" " &amp; "V "</f>
        <v xml:space="preserve">St. Francis (IL) ,University Of V </v>
      </c>
      <c r="C251" s="1" t="str">
        <f>Roster_Selection_Men!AD247</f>
        <v>5717-1441</v>
      </c>
      <c r="D251" s="1" t="str">
        <f>Roster_Selection_Men!AE247</f>
        <v>Nicholas Howard</v>
      </c>
      <c r="E251" s="23"/>
      <c r="F251" s="1" t="str">
        <f>IF(ISERROR([1]Baker_Scores_Men_Var!E251), " ", IF([1]Baker_Scores_Men_Var!E251 = "Yes", "Yes", "  "))</f>
        <v xml:space="preserve"> </v>
      </c>
      <c r="G251" s="29">
        <v>0</v>
      </c>
      <c r="H251" s="29">
        <v>0</v>
      </c>
      <c r="I251" s="29">
        <v>0</v>
      </c>
      <c r="J251" s="29">
        <v>180</v>
      </c>
      <c r="K251" s="29">
        <v>166</v>
      </c>
      <c r="L251" s="29">
        <v>0</v>
      </c>
      <c r="M251" s="29">
        <v>0</v>
      </c>
      <c r="N251" s="29">
        <v>0</v>
      </c>
      <c r="O251" s="29">
        <v>0</v>
      </c>
      <c r="P251" s="30">
        <f t="shared" si="72"/>
        <v>346</v>
      </c>
      <c r="Q251" s="30">
        <f t="shared" si="73"/>
        <v>2</v>
      </c>
      <c r="R251" s="30">
        <f t="shared" si="74"/>
        <v>173</v>
      </c>
    </row>
    <row r="252" spans="2:18" s="1" customFormat="1" ht="13.9" customHeight="1">
      <c r="B252" s="1" t="str">
        <f>Roster_Selection_Men!AB248&amp;" " &amp; "V "</f>
        <v xml:space="preserve">St. Francis (IL) ,University Of V </v>
      </c>
      <c r="C252" s="1" t="str">
        <f>Roster_Selection_Men!AD248</f>
        <v>15-179147</v>
      </c>
      <c r="D252" s="1" t="str">
        <f>Roster_Selection_Men!AE248</f>
        <v>Peter Walsh</v>
      </c>
      <c r="E252" s="23"/>
      <c r="F252" s="1" t="str">
        <f>IF(ISERROR([1]Baker_Scores_Men_Var!E252), " ", IF([1]Baker_Scores_Men_Var!E252 = "Yes", "Yes", "  "))</f>
        <v xml:space="preserve"> </v>
      </c>
      <c r="G252" s="29">
        <v>0</v>
      </c>
      <c r="H252" s="29">
        <v>0</v>
      </c>
      <c r="I252" s="29">
        <v>186</v>
      </c>
      <c r="J252" s="29">
        <v>0</v>
      </c>
      <c r="K252" s="29">
        <v>0</v>
      </c>
      <c r="L252" s="29">
        <v>0</v>
      </c>
      <c r="M252" s="29">
        <v>0</v>
      </c>
      <c r="N252" s="29">
        <v>180</v>
      </c>
      <c r="O252" s="29">
        <v>168</v>
      </c>
      <c r="P252" s="30">
        <f t="shared" si="72"/>
        <v>534</v>
      </c>
      <c r="Q252" s="30">
        <f t="shared" si="73"/>
        <v>3</v>
      </c>
      <c r="R252" s="30">
        <f t="shared" si="74"/>
        <v>178</v>
      </c>
    </row>
    <row r="253" spans="2:18" s="1" customFormat="1" ht="13.9" customHeight="1">
      <c r="B253" s="1" t="str">
        <f>Roster_Selection_Men!AB249&amp;" " &amp; "V "</f>
        <v xml:space="preserve">St. Francis (IL) ,University Of V </v>
      </c>
      <c r="C253" s="1" t="str">
        <f>Roster_Selection_Men!AD249</f>
        <v>11-342677</v>
      </c>
      <c r="D253" s="1" t="str">
        <f>Roster_Selection_Men!AE249</f>
        <v>Theron Mitchell</v>
      </c>
      <c r="E253" s="23"/>
      <c r="F253" s="1" t="str">
        <f>IF(ISERROR([1]Baker_Scores_Men_Var!E253), " ", IF([1]Baker_Scores_Men_Var!E253 = "Yes", "Yes", "  "))</f>
        <v xml:space="preserve"> </v>
      </c>
      <c r="G253" s="29">
        <v>0</v>
      </c>
      <c r="H253" s="29">
        <v>0</v>
      </c>
      <c r="I253" s="29">
        <v>0</v>
      </c>
      <c r="J253" s="29">
        <v>157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30">
        <f t="shared" si="72"/>
        <v>157</v>
      </c>
      <c r="Q253" s="30">
        <f t="shared" si="73"/>
        <v>1</v>
      </c>
      <c r="R253" s="30">
        <f t="shared" si="74"/>
        <v>157</v>
      </c>
    </row>
    <row r="254" spans="2:18" s="1" customFormat="1" ht="13.9" customHeight="1">
      <c r="B254" s="1" t="s">
        <v>1209</v>
      </c>
      <c r="C254" s="28" t="s">
        <v>8</v>
      </c>
      <c r="D254" s="23" t="s">
        <v>8</v>
      </c>
      <c r="E254" s="23"/>
      <c r="F254" s="23"/>
      <c r="G254" s="29"/>
      <c r="H254" s="29"/>
      <c r="I254" s="29"/>
      <c r="J254" s="29"/>
      <c r="K254" s="29"/>
      <c r="L254" s="29"/>
      <c r="M254" s="29"/>
      <c r="N254" s="29"/>
      <c r="O254" s="29"/>
      <c r="P254" s="30">
        <f t="shared" si="72"/>
        <v>0</v>
      </c>
      <c r="Q254" s="30">
        <f t="shared" si="73"/>
        <v>0</v>
      </c>
      <c r="R254" s="30">
        <f t="shared" si="74"/>
        <v>0</v>
      </c>
    </row>
    <row r="255" spans="2:18" s="1" customFormat="1" ht="13.9" customHeight="1">
      <c r="B255" s="1" t="s">
        <v>1209</v>
      </c>
      <c r="C255" s="28" t="s">
        <v>8</v>
      </c>
      <c r="D255" s="23" t="s">
        <v>8</v>
      </c>
      <c r="E255" s="23"/>
      <c r="F255" s="23"/>
      <c r="G255" s="29"/>
      <c r="H255" s="29"/>
      <c r="I255" s="29"/>
      <c r="J255" s="29"/>
      <c r="K255" s="29"/>
      <c r="L255" s="29"/>
      <c r="M255" s="29"/>
      <c r="N255" s="29"/>
      <c r="O255" s="29"/>
      <c r="P255" s="30">
        <f t="shared" si="72"/>
        <v>0</v>
      </c>
      <c r="Q255" s="30">
        <f t="shared" si="73"/>
        <v>0</v>
      </c>
      <c r="R255" s="30">
        <f t="shared" si="74"/>
        <v>0</v>
      </c>
    </row>
    <row r="256" spans="2:18" s="1" customFormat="1" ht="13.9" customHeight="1">
      <c r="B256" s="1" t="s">
        <v>1209</v>
      </c>
      <c r="C256" s="28" t="s">
        <v>8</v>
      </c>
      <c r="D256" s="23" t="s">
        <v>8</v>
      </c>
      <c r="E256" s="23"/>
      <c r="F256" s="23"/>
      <c r="G256" s="31"/>
      <c r="H256" s="31"/>
      <c r="I256" s="31"/>
      <c r="J256" s="31"/>
      <c r="K256" s="31"/>
      <c r="L256" s="31"/>
      <c r="M256" s="31"/>
      <c r="N256" s="31"/>
      <c r="O256" s="31"/>
      <c r="P256" s="32">
        <f t="shared" si="72"/>
        <v>0</v>
      </c>
      <c r="Q256" s="32">
        <f t="shared" si="73"/>
        <v>0</v>
      </c>
      <c r="R256" s="30">
        <f t="shared" si="74"/>
        <v>0</v>
      </c>
    </row>
    <row r="257" spans="2:18" s="1" customFormat="1" ht="13.9" customHeight="1">
      <c r="B257" s="33"/>
      <c r="G257" s="30">
        <f t="shared" ref="G257:Q257" si="75">SUM(G246:G256)</f>
        <v>1022</v>
      </c>
      <c r="H257" s="30">
        <f t="shared" si="75"/>
        <v>1008</v>
      </c>
      <c r="I257" s="30">
        <f t="shared" si="75"/>
        <v>971</v>
      </c>
      <c r="J257" s="30">
        <f t="shared" si="75"/>
        <v>904</v>
      </c>
      <c r="K257" s="30">
        <f t="shared" si="75"/>
        <v>876</v>
      </c>
      <c r="L257" s="30">
        <f t="shared" si="75"/>
        <v>1047</v>
      </c>
      <c r="M257" s="30">
        <f t="shared" si="75"/>
        <v>960</v>
      </c>
      <c r="N257" s="30">
        <f t="shared" si="75"/>
        <v>939</v>
      </c>
      <c r="O257" s="30">
        <f t="shared" si="75"/>
        <v>990</v>
      </c>
      <c r="P257" s="34">
        <f t="shared" si="75"/>
        <v>8717</v>
      </c>
      <c r="Q257" s="34">
        <f t="shared" si="75"/>
        <v>45</v>
      </c>
    </row>
    <row r="258" spans="2:18" s="1" customFormat="1" ht="13.9" customHeight="1"/>
    <row r="259" spans="2:18" s="1" customFormat="1" ht="13.9" customHeight="1">
      <c r="B259" s="1" t="str">
        <f>Roster_Selection_Men!AB268&amp;" " &amp; "V "</f>
        <v xml:space="preserve">Tennessee Southern, University Of V </v>
      </c>
      <c r="C259" s="1" t="str">
        <f>Roster_Selection_Men!AD268</f>
        <v>11-755050</v>
      </c>
      <c r="D259" s="1" t="str">
        <f>Roster_Selection_Men!AE268</f>
        <v>Blaine Arms</v>
      </c>
      <c r="E259" s="23"/>
      <c r="F259" s="1" t="str">
        <f>IF(ISERROR([1]Baker_Scores_Men_Var!E259), " ", IF([1]Baker_Scores_Men_Var!E259 = "Yes", "Yes", "  "))</f>
        <v xml:space="preserve"> </v>
      </c>
      <c r="G259" s="29">
        <v>211</v>
      </c>
      <c r="H259" s="29">
        <v>198</v>
      </c>
      <c r="I259" s="29">
        <v>232</v>
      </c>
      <c r="J259" s="29">
        <v>171</v>
      </c>
      <c r="K259" s="29">
        <v>0</v>
      </c>
      <c r="L259" s="29">
        <v>268</v>
      </c>
      <c r="M259" s="29">
        <v>215</v>
      </c>
      <c r="N259" s="29">
        <v>198</v>
      </c>
      <c r="O259" s="29">
        <v>209</v>
      </c>
      <c r="P259" s="30">
        <f t="shared" ref="P259:P269" si="76">SUM(G259:O259)</f>
        <v>1702</v>
      </c>
      <c r="Q259" s="30">
        <f t="shared" ref="Q259:Q269" si="77">COUNTIF(G259:O259, "&gt;0" )</f>
        <v>8</v>
      </c>
      <c r="R259" s="30">
        <f t="shared" ref="R259:R269" si="78">IF(Q259=0,0,P259/Q259)</f>
        <v>212.75</v>
      </c>
    </row>
    <row r="260" spans="2:18" s="1" customFormat="1" ht="13.9" customHeight="1">
      <c r="B260" s="1" t="str">
        <f>Roster_Selection_Men!AB269&amp;" " &amp; "V "</f>
        <v xml:space="preserve">Tennessee Southern, University Of V </v>
      </c>
      <c r="C260" s="1" t="str">
        <f>Roster_Selection_Men!AD269</f>
        <v>7914-35163</v>
      </c>
      <c r="D260" s="1" t="str">
        <f>Roster_Selection_Men!AE269</f>
        <v>Dylan Moore</v>
      </c>
      <c r="E260" s="23"/>
      <c r="F260" s="1" t="str">
        <f>IF(ISERROR([1]Baker_Scores_Men_Var!E260), " ", IF([1]Baker_Scores_Men_Var!E260 = "Yes", "Yes", "  "))</f>
        <v xml:space="preserve"> </v>
      </c>
      <c r="G260" s="29">
        <v>0</v>
      </c>
      <c r="H260" s="29">
        <v>0</v>
      </c>
      <c r="I260" s="29">
        <v>178</v>
      </c>
      <c r="J260" s="29">
        <v>186</v>
      </c>
      <c r="K260" s="29">
        <v>0</v>
      </c>
      <c r="L260" s="29">
        <v>0</v>
      </c>
      <c r="M260" s="29">
        <v>0</v>
      </c>
      <c r="N260" s="29">
        <v>154</v>
      </c>
      <c r="O260" s="29">
        <v>0</v>
      </c>
      <c r="P260" s="30">
        <f t="shared" si="76"/>
        <v>518</v>
      </c>
      <c r="Q260" s="30">
        <f t="shared" si="77"/>
        <v>3</v>
      </c>
      <c r="R260" s="30">
        <f t="shared" si="78"/>
        <v>172.66666666666666</v>
      </c>
    </row>
    <row r="261" spans="2:18" s="1" customFormat="1" ht="13.9" customHeight="1">
      <c r="B261" s="1" t="str">
        <f>Roster_Selection_Men!AB270&amp;" " &amp; "V "</f>
        <v xml:space="preserve">Tennessee Southern, University Of V </v>
      </c>
      <c r="C261" s="1" t="str">
        <f>Roster_Selection_Men!AD270</f>
        <v>6570-1702</v>
      </c>
      <c r="D261" s="1" t="str">
        <f>Roster_Selection_Men!AE270</f>
        <v>Hayden Stippich</v>
      </c>
      <c r="E261" s="23"/>
      <c r="F261" s="1" t="str">
        <f>IF(ISERROR([1]Baker_Scores_Men_Var!E261), " ", IF([1]Baker_Scores_Men_Var!E261 = "Yes", "Yes", "  "))</f>
        <v xml:space="preserve"> </v>
      </c>
      <c r="G261" s="29">
        <v>205</v>
      </c>
      <c r="H261" s="29">
        <v>232</v>
      </c>
      <c r="I261" s="29">
        <v>221</v>
      </c>
      <c r="J261" s="29">
        <v>239</v>
      </c>
      <c r="K261" s="29">
        <v>196</v>
      </c>
      <c r="L261" s="29">
        <v>199</v>
      </c>
      <c r="M261" s="29">
        <v>192</v>
      </c>
      <c r="N261" s="29">
        <v>215</v>
      </c>
      <c r="O261" s="29">
        <v>179</v>
      </c>
      <c r="P261" s="30">
        <f t="shared" si="76"/>
        <v>1878</v>
      </c>
      <c r="Q261" s="30">
        <f t="shared" si="77"/>
        <v>9</v>
      </c>
      <c r="R261" s="30">
        <f t="shared" si="78"/>
        <v>208.66666666666666</v>
      </c>
    </row>
    <row r="262" spans="2:18" s="1" customFormat="1" ht="13.9" customHeight="1">
      <c r="B262" s="1" t="str">
        <f>Roster_Selection_Men!AB271&amp;" " &amp; "V "</f>
        <v xml:space="preserve">Tennessee Southern, University Of V </v>
      </c>
      <c r="C262" s="1" t="str">
        <f>Roster_Selection_Men!AD271</f>
        <v>11-398267</v>
      </c>
      <c r="D262" s="1" t="str">
        <f>Roster_Selection_Men!AE271</f>
        <v>Ian Fitzpatrick</v>
      </c>
      <c r="E262" s="23"/>
      <c r="F262" s="1" t="str">
        <f>IF(ISERROR([1]Baker_Scores_Men_Var!E262), " ", IF([1]Baker_Scores_Men_Var!E262 = "Yes", "Yes", "  "))</f>
        <v xml:space="preserve"> </v>
      </c>
      <c r="G262" s="29">
        <v>141</v>
      </c>
      <c r="H262" s="29">
        <v>0</v>
      </c>
      <c r="I262" s="29">
        <v>227</v>
      </c>
      <c r="J262" s="29">
        <v>256</v>
      </c>
      <c r="K262" s="29">
        <v>173</v>
      </c>
      <c r="L262" s="29">
        <v>202</v>
      </c>
      <c r="M262" s="29">
        <v>0</v>
      </c>
      <c r="N262" s="29">
        <v>0</v>
      </c>
      <c r="O262" s="29">
        <v>205</v>
      </c>
      <c r="P262" s="30">
        <f t="shared" si="76"/>
        <v>1204</v>
      </c>
      <c r="Q262" s="30">
        <f t="shared" si="77"/>
        <v>6</v>
      </c>
      <c r="R262" s="30">
        <f t="shared" si="78"/>
        <v>200.66666666666666</v>
      </c>
    </row>
    <row r="263" spans="2:18" s="1" customFormat="1" ht="13.9" customHeight="1">
      <c r="B263" s="1" t="str">
        <f>Roster_Selection_Men!AB272&amp;" " &amp; "V "</f>
        <v xml:space="preserve">Tennessee Southern, University Of V </v>
      </c>
      <c r="C263" s="1" t="str">
        <f>Roster_Selection_Men!AD272</f>
        <v>18-5852</v>
      </c>
      <c r="D263" s="1" t="str">
        <f>Roster_Selection_Men!AE272</f>
        <v>Jacob McElwee</v>
      </c>
      <c r="E263" s="23"/>
      <c r="F263" s="1" t="str">
        <f>IF(ISERROR([1]Baker_Scores_Men_Var!E263), " ", IF([1]Baker_Scores_Men_Var!E263 = "Yes", "Yes", "  "))</f>
        <v xml:space="preserve"> </v>
      </c>
      <c r="G263" s="29">
        <v>0</v>
      </c>
      <c r="H263" s="29">
        <v>167</v>
      </c>
      <c r="I263" s="29">
        <v>0</v>
      </c>
      <c r="J263" s="29">
        <v>0</v>
      </c>
      <c r="K263" s="29">
        <v>192</v>
      </c>
      <c r="L263" s="29">
        <v>173</v>
      </c>
      <c r="M263" s="29">
        <v>172</v>
      </c>
      <c r="N263" s="29">
        <v>0</v>
      </c>
      <c r="O263" s="29">
        <v>0</v>
      </c>
      <c r="P263" s="30">
        <f t="shared" si="76"/>
        <v>704</v>
      </c>
      <c r="Q263" s="30">
        <f t="shared" si="77"/>
        <v>4</v>
      </c>
      <c r="R263" s="30">
        <f t="shared" si="78"/>
        <v>176</v>
      </c>
    </row>
    <row r="264" spans="2:18" s="1" customFormat="1" ht="13.9" customHeight="1">
      <c r="B264" s="1" t="str">
        <f>Roster_Selection_Men!AB273&amp;" " &amp; "V "</f>
        <v xml:space="preserve">Tennessee Southern, University Of V </v>
      </c>
      <c r="C264" s="1" t="str">
        <f>Roster_Selection_Men!AD273</f>
        <v>11-472102</v>
      </c>
      <c r="D264" s="1" t="str">
        <f>Roster_Selection_Men!AE273</f>
        <v>Jalen Pass</v>
      </c>
      <c r="E264" s="23"/>
      <c r="F264" s="1" t="str">
        <f>IF(ISERROR([1]Baker_Scores_Men_Var!E264), " ", IF([1]Baker_Scores_Men_Var!E264 = "Yes", "Yes", "  "))</f>
        <v xml:space="preserve"> 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30">
        <f t="shared" si="76"/>
        <v>0</v>
      </c>
      <c r="Q264" s="30">
        <f t="shared" si="77"/>
        <v>0</v>
      </c>
      <c r="R264" s="30">
        <f t="shared" si="78"/>
        <v>0</v>
      </c>
    </row>
    <row r="265" spans="2:18" s="1" customFormat="1" ht="13.9" customHeight="1">
      <c r="B265" s="1" t="str">
        <f>Roster_Selection_Men!AB274&amp;" " &amp; "V "</f>
        <v xml:space="preserve">Tennessee Southern, University Of V </v>
      </c>
      <c r="C265" s="1" t="str">
        <f>Roster_Selection_Men!AD274</f>
        <v>11-189058</v>
      </c>
      <c r="D265" s="1" t="str">
        <f>Roster_Selection_Men!AE274</f>
        <v>Nathan Samuels</v>
      </c>
      <c r="E265" s="23"/>
      <c r="F265" s="1" t="str">
        <f>IF(ISERROR([1]Baker_Scores_Men_Var!E265), " ", IF([1]Baker_Scores_Men_Var!E265 = "Yes", "Yes", "  "))</f>
        <v xml:space="preserve"> </v>
      </c>
      <c r="G265" s="29">
        <v>225</v>
      </c>
      <c r="H265" s="29">
        <v>208</v>
      </c>
      <c r="I265" s="29">
        <v>170</v>
      </c>
      <c r="J265" s="29">
        <v>198</v>
      </c>
      <c r="K265" s="29">
        <v>187</v>
      </c>
      <c r="L265" s="29">
        <v>243</v>
      </c>
      <c r="M265" s="29">
        <v>160</v>
      </c>
      <c r="N265" s="29">
        <v>226</v>
      </c>
      <c r="O265" s="29">
        <v>172</v>
      </c>
      <c r="P265" s="30">
        <f t="shared" si="76"/>
        <v>1789</v>
      </c>
      <c r="Q265" s="30">
        <f t="shared" si="77"/>
        <v>9</v>
      </c>
      <c r="R265" s="30">
        <f t="shared" si="78"/>
        <v>198.77777777777777</v>
      </c>
    </row>
    <row r="266" spans="2:18" s="1" customFormat="1" ht="13.9" customHeight="1">
      <c r="B266" s="1" t="str">
        <f>Roster_Selection_Men!AB275&amp;" " &amp; "V "</f>
        <v xml:space="preserve">Tennessee Southern, University Of V </v>
      </c>
      <c r="C266" s="1" t="str">
        <f>Roster_Selection_Men!AD275</f>
        <v>7914-49186</v>
      </c>
      <c r="D266" s="1" t="str">
        <f>Roster_Selection_Men!AE275</f>
        <v>Tyler Betz</v>
      </c>
      <c r="E266" s="23"/>
      <c r="F266" s="1" t="str">
        <f>IF(ISERROR([1]Baker_Scores_Men_Var!E266), " ", IF([1]Baker_Scores_Men_Var!E266 = "Yes", "Yes", "  "))</f>
        <v xml:space="preserve"> </v>
      </c>
      <c r="G266" s="29">
        <v>180</v>
      </c>
      <c r="H266" s="29">
        <v>179</v>
      </c>
      <c r="I266" s="29">
        <v>0</v>
      </c>
      <c r="J266" s="29">
        <v>0</v>
      </c>
      <c r="K266" s="29">
        <v>192</v>
      </c>
      <c r="L266" s="29">
        <v>0</v>
      </c>
      <c r="M266" s="29">
        <v>255</v>
      </c>
      <c r="N266" s="29">
        <v>222</v>
      </c>
      <c r="O266" s="29">
        <v>256</v>
      </c>
      <c r="P266" s="30">
        <f t="shared" si="76"/>
        <v>1284</v>
      </c>
      <c r="Q266" s="30">
        <f t="shared" si="77"/>
        <v>6</v>
      </c>
      <c r="R266" s="30">
        <f t="shared" si="78"/>
        <v>214</v>
      </c>
    </row>
    <row r="267" spans="2:18" s="1" customFormat="1" ht="13.9" customHeight="1">
      <c r="B267" s="1" t="s">
        <v>1210</v>
      </c>
      <c r="C267" s="28" t="s">
        <v>8</v>
      </c>
      <c r="D267" s="23" t="s">
        <v>8</v>
      </c>
      <c r="E267" s="23"/>
      <c r="F267" s="23"/>
      <c r="G267" s="29"/>
      <c r="H267" s="29"/>
      <c r="I267" s="29"/>
      <c r="J267" s="29"/>
      <c r="K267" s="29"/>
      <c r="L267" s="29"/>
      <c r="M267" s="29"/>
      <c r="N267" s="29"/>
      <c r="O267" s="29"/>
      <c r="P267" s="30">
        <f t="shared" si="76"/>
        <v>0</v>
      </c>
      <c r="Q267" s="30">
        <f t="shared" si="77"/>
        <v>0</v>
      </c>
      <c r="R267" s="30">
        <f t="shared" si="78"/>
        <v>0</v>
      </c>
    </row>
    <row r="268" spans="2:18" s="1" customFormat="1" ht="13.9" customHeight="1">
      <c r="B268" s="1" t="s">
        <v>1210</v>
      </c>
      <c r="C268" s="28" t="s">
        <v>8</v>
      </c>
      <c r="D268" s="23" t="s">
        <v>8</v>
      </c>
      <c r="E268" s="23"/>
      <c r="F268" s="23"/>
      <c r="G268" s="29"/>
      <c r="H268" s="29"/>
      <c r="I268" s="29"/>
      <c r="J268" s="29"/>
      <c r="K268" s="29"/>
      <c r="L268" s="29"/>
      <c r="M268" s="29"/>
      <c r="N268" s="29"/>
      <c r="O268" s="29"/>
      <c r="P268" s="30">
        <f t="shared" si="76"/>
        <v>0</v>
      </c>
      <c r="Q268" s="30">
        <f t="shared" si="77"/>
        <v>0</v>
      </c>
      <c r="R268" s="30">
        <f t="shared" si="78"/>
        <v>0</v>
      </c>
    </row>
    <row r="269" spans="2:18" s="1" customFormat="1" ht="13.9" customHeight="1">
      <c r="B269" s="1" t="s">
        <v>1210</v>
      </c>
      <c r="C269" s="28" t="s">
        <v>8</v>
      </c>
      <c r="D269" s="23" t="s">
        <v>8</v>
      </c>
      <c r="E269" s="23"/>
      <c r="F269" s="23"/>
      <c r="G269" s="31"/>
      <c r="H269" s="31"/>
      <c r="I269" s="31"/>
      <c r="J269" s="31"/>
      <c r="K269" s="31"/>
      <c r="L269" s="31"/>
      <c r="M269" s="31"/>
      <c r="N269" s="31"/>
      <c r="O269" s="31"/>
      <c r="P269" s="32">
        <f t="shared" si="76"/>
        <v>0</v>
      </c>
      <c r="Q269" s="32">
        <f t="shared" si="77"/>
        <v>0</v>
      </c>
      <c r="R269" s="30">
        <f t="shared" si="78"/>
        <v>0</v>
      </c>
    </row>
    <row r="270" spans="2:18" s="1" customFormat="1" ht="13.9" customHeight="1">
      <c r="B270" s="33"/>
      <c r="G270" s="30">
        <f t="shared" ref="G270:Q270" si="79">SUM(G259:G269)</f>
        <v>962</v>
      </c>
      <c r="H270" s="30">
        <f t="shared" si="79"/>
        <v>984</v>
      </c>
      <c r="I270" s="30">
        <f t="shared" si="79"/>
        <v>1028</v>
      </c>
      <c r="J270" s="30">
        <f t="shared" si="79"/>
        <v>1050</v>
      </c>
      <c r="K270" s="30">
        <f t="shared" si="79"/>
        <v>940</v>
      </c>
      <c r="L270" s="30">
        <f t="shared" si="79"/>
        <v>1085</v>
      </c>
      <c r="M270" s="30">
        <f t="shared" si="79"/>
        <v>994</v>
      </c>
      <c r="N270" s="30">
        <f t="shared" si="79"/>
        <v>1015</v>
      </c>
      <c r="O270" s="30">
        <f t="shared" si="79"/>
        <v>1021</v>
      </c>
      <c r="P270" s="34">
        <f t="shared" si="79"/>
        <v>9079</v>
      </c>
      <c r="Q270" s="34">
        <f t="shared" si="79"/>
        <v>45</v>
      </c>
    </row>
    <row r="271" spans="2:18" s="1" customFormat="1" ht="13.9" customHeight="1"/>
    <row r="272" spans="2:18" s="1" customFormat="1" ht="13.9" customHeight="1">
      <c r="B272" s="1" t="str">
        <f>Roster_Selection_Men!AB292&amp;" " &amp; "V "</f>
        <v xml:space="preserve">Tennessee Wesleyan College V </v>
      </c>
      <c r="C272" s="1" t="str">
        <f>Roster_Selection_Men!AD292</f>
        <v>11-241906</v>
      </c>
      <c r="D272" s="1" t="str">
        <f>Roster_Selection_Men!AE292</f>
        <v>Adam Driver</v>
      </c>
      <c r="E272" s="23"/>
      <c r="F272" s="1" t="str">
        <f>IF(ISERROR([1]Baker_Scores_Men_Var!E272), " ", IF([1]Baker_Scores_Men_Var!E272 = "Yes", "Yes", "  "))</f>
        <v xml:space="preserve"> </v>
      </c>
      <c r="G272" s="29">
        <v>0</v>
      </c>
      <c r="H272" s="29">
        <v>194</v>
      </c>
      <c r="I272" s="29">
        <v>178</v>
      </c>
      <c r="J272" s="29">
        <v>188</v>
      </c>
      <c r="K272" s="29">
        <v>181</v>
      </c>
      <c r="L272" s="29">
        <v>172</v>
      </c>
      <c r="M272" s="29">
        <v>163</v>
      </c>
      <c r="N272" s="29">
        <v>0</v>
      </c>
      <c r="O272" s="29">
        <v>0</v>
      </c>
      <c r="P272" s="30">
        <f t="shared" ref="P272:P282" si="80">SUM(G272:O272)</f>
        <v>1076</v>
      </c>
      <c r="Q272" s="30">
        <f t="shared" ref="Q272:Q282" si="81">COUNTIF(G272:O272, "&gt;0" )</f>
        <v>6</v>
      </c>
      <c r="R272" s="30">
        <f t="shared" ref="R272:R282" si="82">IF(Q272=0,0,P272/Q272)</f>
        <v>179.33333333333334</v>
      </c>
    </row>
    <row r="273" spans="2:18" s="1" customFormat="1" ht="13.9" customHeight="1">
      <c r="B273" s="1" t="str">
        <f>Roster_Selection_Men!AB293&amp;" " &amp; "V "</f>
        <v xml:space="preserve">Tennessee Wesleyan College V </v>
      </c>
      <c r="C273" s="1" t="str">
        <f>Roster_Selection_Men!AD293</f>
        <v>11-230862</v>
      </c>
      <c r="D273" s="1" t="str">
        <f>Roster_Selection_Men!AE293</f>
        <v>Devean Littlejohn</v>
      </c>
      <c r="E273" s="23"/>
      <c r="F273" s="1" t="str">
        <f>IF(ISERROR([1]Baker_Scores_Men_Var!E273), " ", IF([1]Baker_Scores_Men_Var!E273 = "Yes", "Yes", "  "))</f>
        <v xml:space="preserve"> </v>
      </c>
      <c r="G273" s="29">
        <v>233</v>
      </c>
      <c r="H273" s="29">
        <v>178</v>
      </c>
      <c r="I273" s="29">
        <v>200</v>
      </c>
      <c r="J273" s="29">
        <v>183</v>
      </c>
      <c r="K273" s="29">
        <v>209</v>
      </c>
      <c r="L273" s="29">
        <v>224</v>
      </c>
      <c r="M273" s="29">
        <v>186</v>
      </c>
      <c r="N273" s="29">
        <v>183</v>
      </c>
      <c r="O273" s="29">
        <v>177</v>
      </c>
      <c r="P273" s="30">
        <f t="shared" si="80"/>
        <v>1773</v>
      </c>
      <c r="Q273" s="30">
        <f t="shared" si="81"/>
        <v>9</v>
      </c>
      <c r="R273" s="30">
        <f t="shared" si="82"/>
        <v>197</v>
      </c>
    </row>
    <row r="274" spans="2:18" s="1" customFormat="1" ht="13.9" customHeight="1">
      <c r="B274" s="1" t="str">
        <f>Roster_Selection_Men!AB294&amp;" " &amp; "V "</f>
        <v xml:space="preserve">Tennessee Wesleyan College V </v>
      </c>
      <c r="C274" s="1" t="str">
        <f>Roster_Selection_Men!AD294</f>
        <v>15-190184</v>
      </c>
      <c r="D274" s="1" t="str">
        <f>Roster_Selection_Men!AE294</f>
        <v>Jacob Watts</v>
      </c>
      <c r="E274" s="23"/>
      <c r="F274" s="1" t="str">
        <f>IF(ISERROR([1]Baker_Scores_Men_Var!E274), " ", IF([1]Baker_Scores_Men_Var!E274 = "Yes", "Yes", "  "))</f>
        <v xml:space="preserve"> </v>
      </c>
      <c r="G274" s="29">
        <v>0</v>
      </c>
      <c r="H274" s="29">
        <v>126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30">
        <f t="shared" si="80"/>
        <v>126</v>
      </c>
      <c r="Q274" s="30">
        <f t="shared" si="81"/>
        <v>1</v>
      </c>
      <c r="R274" s="30">
        <f t="shared" si="82"/>
        <v>126</v>
      </c>
    </row>
    <row r="275" spans="2:18" s="1" customFormat="1" ht="13.9" customHeight="1">
      <c r="B275" s="1" t="str">
        <f>Roster_Selection_Men!AB295&amp;" " &amp; "V "</f>
        <v xml:space="preserve">Tennessee Wesleyan College V </v>
      </c>
      <c r="C275" s="1" t="str">
        <f>Roster_Selection_Men!AD295</f>
        <v>11-241908</v>
      </c>
      <c r="D275" s="1" t="str">
        <f>Roster_Selection_Men!AE295</f>
        <v>Kory Driver</v>
      </c>
      <c r="E275" s="23"/>
      <c r="F275" s="1" t="str">
        <f>IF(ISERROR([1]Baker_Scores_Men_Var!E275), " ", IF([1]Baker_Scores_Men_Var!E275 = "Yes", "Yes", "  "))</f>
        <v xml:space="preserve"> </v>
      </c>
      <c r="G275" s="29">
        <v>223</v>
      </c>
      <c r="H275" s="29">
        <v>222</v>
      </c>
      <c r="I275" s="29">
        <v>183</v>
      </c>
      <c r="J275" s="29">
        <v>187</v>
      </c>
      <c r="K275" s="29">
        <v>211</v>
      </c>
      <c r="L275" s="29">
        <v>216</v>
      </c>
      <c r="M275" s="29">
        <v>181</v>
      </c>
      <c r="N275" s="29">
        <v>159</v>
      </c>
      <c r="O275" s="29">
        <v>244</v>
      </c>
      <c r="P275" s="30">
        <f t="shared" si="80"/>
        <v>1826</v>
      </c>
      <c r="Q275" s="30">
        <f t="shared" si="81"/>
        <v>9</v>
      </c>
      <c r="R275" s="30">
        <f t="shared" si="82"/>
        <v>202.88888888888889</v>
      </c>
    </row>
    <row r="276" spans="2:18" s="1" customFormat="1" ht="13.9" customHeight="1">
      <c r="B276" s="1" t="str">
        <f>Roster_Selection_Men!AB296&amp;" " &amp; "V "</f>
        <v xml:space="preserve">Tennessee Wesleyan College V </v>
      </c>
      <c r="C276" s="1" t="str">
        <f>Roster_Selection_Men!AD296</f>
        <v>7914-3412</v>
      </c>
      <c r="D276" s="1" t="str">
        <f>Roster_Selection_Men!AE296</f>
        <v>Oliver Lawson</v>
      </c>
      <c r="E276" s="23"/>
      <c r="F276" s="1" t="str">
        <f>IF(ISERROR([1]Baker_Scores_Men_Var!E276), " ", IF([1]Baker_Scores_Men_Var!E276 = "Yes", "Yes", "  "))</f>
        <v xml:space="preserve"> </v>
      </c>
      <c r="G276" s="29">
        <v>161</v>
      </c>
      <c r="H276" s="29">
        <v>0</v>
      </c>
      <c r="I276" s="29">
        <v>0</v>
      </c>
      <c r="J276" s="29">
        <v>225</v>
      </c>
      <c r="K276" s="29">
        <v>216</v>
      </c>
      <c r="L276" s="29">
        <v>167</v>
      </c>
      <c r="M276" s="29">
        <v>0</v>
      </c>
      <c r="N276" s="29">
        <v>213</v>
      </c>
      <c r="O276" s="29">
        <v>279</v>
      </c>
      <c r="P276" s="30">
        <f t="shared" si="80"/>
        <v>1261</v>
      </c>
      <c r="Q276" s="30">
        <f t="shared" si="81"/>
        <v>6</v>
      </c>
      <c r="R276" s="30">
        <f t="shared" si="82"/>
        <v>210.16666666666666</v>
      </c>
    </row>
    <row r="277" spans="2:18" s="1" customFormat="1" ht="13.9" customHeight="1">
      <c r="B277" s="1" t="str">
        <f>Roster_Selection_Men!AB297&amp;" " &amp; "V "</f>
        <v xml:space="preserve">Tennessee Wesleyan College V </v>
      </c>
      <c r="C277" s="1" t="str">
        <f>Roster_Selection_Men!AD297</f>
        <v>15-106936</v>
      </c>
      <c r="D277" s="1" t="str">
        <f>Roster_Selection_Men!AE297</f>
        <v>Quinn Collins</v>
      </c>
      <c r="E277" s="23"/>
      <c r="F277" s="1" t="str">
        <f>IF(ISERROR([1]Baker_Scores_Men_Var!E277), " ", IF([1]Baker_Scores_Men_Var!E277 = "Yes", "Yes", "  "))</f>
        <v xml:space="preserve"> </v>
      </c>
      <c r="G277" s="29">
        <v>168</v>
      </c>
      <c r="H277" s="29">
        <v>0</v>
      </c>
      <c r="I277" s="29">
        <v>177</v>
      </c>
      <c r="J277" s="29">
        <v>0</v>
      </c>
      <c r="K277" s="29">
        <v>0</v>
      </c>
      <c r="L277" s="29">
        <v>0</v>
      </c>
      <c r="M277" s="29">
        <v>163</v>
      </c>
      <c r="N277" s="29">
        <v>0</v>
      </c>
      <c r="O277" s="29">
        <v>0</v>
      </c>
      <c r="P277" s="30">
        <f t="shared" si="80"/>
        <v>508</v>
      </c>
      <c r="Q277" s="30">
        <f t="shared" si="81"/>
        <v>3</v>
      </c>
      <c r="R277" s="30">
        <f t="shared" si="82"/>
        <v>169.33333333333334</v>
      </c>
    </row>
    <row r="278" spans="2:18" s="1" customFormat="1" ht="13.9" customHeight="1">
      <c r="B278" s="1" t="str">
        <f>Roster_Selection_Men!AB298&amp;" " &amp; "V "</f>
        <v xml:space="preserve">Tennessee Wesleyan College V </v>
      </c>
      <c r="C278" s="1" t="str">
        <f>Roster_Selection_Men!AD298</f>
        <v>8138-9938</v>
      </c>
      <c r="D278" s="1" t="str">
        <f>Roster_Selection_Men!AE298</f>
        <v>Tyris Nelson</v>
      </c>
      <c r="E278" s="23"/>
      <c r="F278" s="1" t="str">
        <f>IF(ISERROR([1]Baker_Scores_Men_Var!E278), " ", IF([1]Baker_Scores_Men_Var!E278 = "Yes", "Yes", "  "))</f>
        <v xml:space="preserve"> 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166</v>
      </c>
      <c r="O278" s="29">
        <v>173</v>
      </c>
      <c r="P278" s="30">
        <f t="shared" si="80"/>
        <v>339</v>
      </c>
      <c r="Q278" s="30">
        <f t="shared" si="81"/>
        <v>2</v>
      </c>
      <c r="R278" s="30">
        <f t="shared" si="82"/>
        <v>169.5</v>
      </c>
    </row>
    <row r="279" spans="2:18" s="1" customFormat="1" ht="13.9" customHeight="1">
      <c r="B279" s="1" t="str">
        <f>Roster_Selection_Men!AB299&amp;" " &amp; "V "</f>
        <v xml:space="preserve">Tennessee Wesleyan College V </v>
      </c>
      <c r="C279" s="1" t="str">
        <f>Roster_Selection_Men!AD299</f>
        <v>6678-38</v>
      </c>
      <c r="D279" s="1" t="str">
        <f>Roster_Selection_Men!AE299</f>
        <v>Zachary Price</v>
      </c>
      <c r="E279" s="23"/>
      <c r="F279" s="1" t="str">
        <f>IF(ISERROR([1]Baker_Scores_Men_Var!E279), " ", IF([1]Baker_Scores_Men_Var!E279 = "Yes", "Yes", "  "))</f>
        <v xml:space="preserve"> </v>
      </c>
      <c r="G279" s="29">
        <v>213</v>
      </c>
      <c r="H279" s="29">
        <v>255</v>
      </c>
      <c r="I279" s="29">
        <v>234</v>
      </c>
      <c r="J279" s="29">
        <v>159</v>
      </c>
      <c r="K279" s="29">
        <v>202</v>
      </c>
      <c r="L279" s="29">
        <v>196</v>
      </c>
      <c r="M279" s="29">
        <v>212</v>
      </c>
      <c r="N279" s="29">
        <v>183</v>
      </c>
      <c r="O279" s="29">
        <v>268</v>
      </c>
      <c r="P279" s="30">
        <f t="shared" si="80"/>
        <v>1922</v>
      </c>
      <c r="Q279" s="30">
        <f t="shared" si="81"/>
        <v>9</v>
      </c>
      <c r="R279" s="30">
        <f t="shared" si="82"/>
        <v>213.55555555555554</v>
      </c>
    </row>
    <row r="280" spans="2:18" s="1" customFormat="1" ht="13.9" customHeight="1">
      <c r="B280" s="1" t="s">
        <v>1211</v>
      </c>
      <c r="C280" s="28" t="s">
        <v>8</v>
      </c>
      <c r="D280" s="23" t="s">
        <v>8</v>
      </c>
      <c r="E280" s="23"/>
      <c r="F280" s="23"/>
      <c r="G280" s="29"/>
      <c r="H280" s="29"/>
      <c r="I280" s="29"/>
      <c r="J280" s="29"/>
      <c r="K280" s="29"/>
      <c r="L280" s="29"/>
      <c r="M280" s="29"/>
      <c r="N280" s="29"/>
      <c r="O280" s="29"/>
      <c r="P280" s="30">
        <f t="shared" si="80"/>
        <v>0</v>
      </c>
      <c r="Q280" s="30">
        <f t="shared" si="81"/>
        <v>0</v>
      </c>
      <c r="R280" s="30">
        <f t="shared" si="82"/>
        <v>0</v>
      </c>
    </row>
    <row r="281" spans="2:18" s="1" customFormat="1" ht="13.9" customHeight="1">
      <c r="B281" s="1" t="s">
        <v>1211</v>
      </c>
      <c r="C281" s="28" t="s">
        <v>8</v>
      </c>
      <c r="D281" s="23" t="s">
        <v>8</v>
      </c>
      <c r="E281" s="23"/>
      <c r="F281" s="23"/>
      <c r="G281" s="29"/>
      <c r="H281" s="29"/>
      <c r="I281" s="29"/>
      <c r="J281" s="29"/>
      <c r="K281" s="29"/>
      <c r="L281" s="29"/>
      <c r="M281" s="29"/>
      <c r="N281" s="29"/>
      <c r="O281" s="29"/>
      <c r="P281" s="30">
        <f t="shared" si="80"/>
        <v>0</v>
      </c>
      <c r="Q281" s="30">
        <f t="shared" si="81"/>
        <v>0</v>
      </c>
      <c r="R281" s="30">
        <f t="shared" si="82"/>
        <v>0</v>
      </c>
    </row>
    <row r="282" spans="2:18" s="1" customFormat="1" ht="13.9" customHeight="1">
      <c r="B282" s="1" t="s">
        <v>1211</v>
      </c>
      <c r="C282" s="28" t="s">
        <v>8</v>
      </c>
      <c r="D282" s="23" t="s">
        <v>8</v>
      </c>
      <c r="E282" s="23"/>
      <c r="F282" s="23"/>
      <c r="G282" s="31"/>
      <c r="H282" s="31"/>
      <c r="I282" s="31"/>
      <c r="J282" s="31"/>
      <c r="K282" s="31"/>
      <c r="L282" s="31"/>
      <c r="M282" s="31"/>
      <c r="N282" s="31"/>
      <c r="O282" s="31"/>
      <c r="P282" s="32">
        <f t="shared" si="80"/>
        <v>0</v>
      </c>
      <c r="Q282" s="32">
        <f t="shared" si="81"/>
        <v>0</v>
      </c>
      <c r="R282" s="30">
        <f t="shared" si="82"/>
        <v>0</v>
      </c>
    </row>
    <row r="283" spans="2:18" s="1" customFormat="1" ht="13.9" customHeight="1">
      <c r="B283" s="33"/>
      <c r="G283" s="30">
        <f t="shared" ref="G283:Q283" si="83">SUM(G272:G282)</f>
        <v>998</v>
      </c>
      <c r="H283" s="30">
        <f t="shared" si="83"/>
        <v>975</v>
      </c>
      <c r="I283" s="30">
        <f t="shared" si="83"/>
        <v>972</v>
      </c>
      <c r="J283" s="30">
        <f t="shared" si="83"/>
        <v>942</v>
      </c>
      <c r="K283" s="30">
        <f t="shared" si="83"/>
        <v>1019</v>
      </c>
      <c r="L283" s="30">
        <f t="shared" si="83"/>
        <v>975</v>
      </c>
      <c r="M283" s="30">
        <f t="shared" si="83"/>
        <v>905</v>
      </c>
      <c r="N283" s="30">
        <f t="shared" si="83"/>
        <v>904</v>
      </c>
      <c r="O283" s="30">
        <f t="shared" si="83"/>
        <v>1141</v>
      </c>
      <c r="P283" s="34">
        <f t="shared" si="83"/>
        <v>8831</v>
      </c>
      <c r="Q283" s="34">
        <f t="shared" si="83"/>
        <v>45</v>
      </c>
    </row>
    <row r="284" spans="2:18" s="1" customFormat="1" ht="13.9" customHeight="1"/>
    <row r="285" spans="2:18" s="1" customFormat="1" ht="13.9" customHeight="1">
      <c r="B285" s="1" t="str">
        <f>Roster_Selection_Men!AB302&amp;" " &amp; "V "</f>
        <v xml:space="preserve">Thomas More University V </v>
      </c>
      <c r="C285" s="1" t="str">
        <f>Roster_Selection_Men!AD302</f>
        <v>18-4756</v>
      </c>
      <c r="D285" s="1" t="str">
        <f>Roster_Selection_Men!AE302</f>
        <v>Brady Brunsman</v>
      </c>
      <c r="E285" s="23"/>
      <c r="F285" s="1" t="str">
        <f>IF(ISERROR([1]Baker_Scores_Men_Var!E285), " ", IF([1]Baker_Scores_Men_Var!E285 = "Yes", "Yes", "  "))</f>
        <v xml:space="preserve"> </v>
      </c>
      <c r="G285" s="29">
        <v>171</v>
      </c>
      <c r="H285" s="29">
        <v>181</v>
      </c>
      <c r="I285" s="29">
        <v>184</v>
      </c>
      <c r="J285" s="29">
        <v>176</v>
      </c>
      <c r="K285" s="29">
        <v>142</v>
      </c>
      <c r="L285" s="29">
        <v>202</v>
      </c>
      <c r="M285" s="29">
        <v>171</v>
      </c>
      <c r="N285" s="29">
        <v>228</v>
      </c>
      <c r="O285" s="29">
        <v>175</v>
      </c>
      <c r="P285" s="30">
        <f t="shared" ref="P285:P295" si="84">SUM(G285:O285)</f>
        <v>1630</v>
      </c>
      <c r="Q285" s="30">
        <f t="shared" ref="Q285:Q295" si="85">COUNTIF(G285:O285, "&gt;0" )</f>
        <v>9</v>
      </c>
      <c r="R285" s="30">
        <f t="shared" ref="R285:R295" si="86">IF(Q285=0,0,P285/Q285)</f>
        <v>181.11111111111111</v>
      </c>
    </row>
    <row r="286" spans="2:18" s="1" customFormat="1" ht="13.9" customHeight="1">
      <c r="B286" s="1" t="str">
        <f>Roster_Selection_Men!AB303&amp;" " &amp; "V "</f>
        <v xml:space="preserve">Thomas More University V </v>
      </c>
      <c r="C286" s="1" t="str">
        <f>Roster_Selection_Men!AD303</f>
        <v>18-95350</v>
      </c>
      <c r="D286" s="1" t="str">
        <f>Roster_Selection_Men!AE303</f>
        <v>Cameron Jansing</v>
      </c>
      <c r="E286" s="23"/>
      <c r="F286" s="1" t="str">
        <f>IF(ISERROR([1]Baker_Scores_Men_Var!E286), " ", IF([1]Baker_Scores_Men_Var!E286 = "Yes", "Yes", "  "))</f>
        <v xml:space="preserve"> </v>
      </c>
      <c r="G286" s="29">
        <v>133</v>
      </c>
      <c r="H286" s="29">
        <v>0</v>
      </c>
      <c r="I286" s="29">
        <v>0</v>
      </c>
      <c r="J286" s="29">
        <v>0</v>
      </c>
      <c r="K286" s="29">
        <v>172</v>
      </c>
      <c r="L286" s="29">
        <v>161</v>
      </c>
      <c r="M286" s="29">
        <v>171</v>
      </c>
      <c r="N286" s="29">
        <v>0</v>
      </c>
      <c r="O286" s="29">
        <v>0</v>
      </c>
      <c r="P286" s="30">
        <f t="shared" si="84"/>
        <v>637</v>
      </c>
      <c r="Q286" s="30">
        <f t="shared" si="85"/>
        <v>4</v>
      </c>
      <c r="R286" s="30">
        <f t="shared" si="86"/>
        <v>159.25</v>
      </c>
    </row>
    <row r="287" spans="2:18" s="1" customFormat="1" ht="13.9" customHeight="1">
      <c r="B287" s="1" t="str">
        <f>Roster_Selection_Men!AB304&amp;" " &amp; "V "</f>
        <v xml:space="preserve">Thomas More University V </v>
      </c>
      <c r="C287" s="1" t="str">
        <f>Roster_Selection_Men!AD304</f>
        <v>21-3763</v>
      </c>
      <c r="D287" s="1" t="str">
        <f>Roster_Selection_Men!AE304</f>
        <v>Carter Wahl</v>
      </c>
      <c r="E287" s="23"/>
      <c r="F287" s="1" t="str">
        <f>IF(ISERROR([1]Baker_Scores_Men_Var!E287), " ", IF([1]Baker_Scores_Men_Var!E287 = "Yes", "Yes", "  "))</f>
        <v xml:space="preserve"> </v>
      </c>
      <c r="G287" s="29">
        <v>0</v>
      </c>
      <c r="H287" s="29">
        <v>0</v>
      </c>
      <c r="I287" s="29">
        <v>0</v>
      </c>
      <c r="J287" s="29">
        <v>178</v>
      </c>
      <c r="K287" s="29">
        <v>145</v>
      </c>
      <c r="L287" s="29">
        <v>0</v>
      </c>
      <c r="M287" s="29">
        <v>0</v>
      </c>
      <c r="N287" s="29">
        <v>131</v>
      </c>
      <c r="O287" s="29">
        <v>0</v>
      </c>
      <c r="P287" s="30">
        <f t="shared" si="84"/>
        <v>454</v>
      </c>
      <c r="Q287" s="30">
        <f t="shared" si="85"/>
        <v>3</v>
      </c>
      <c r="R287" s="30">
        <f t="shared" si="86"/>
        <v>151.33333333333334</v>
      </c>
    </row>
    <row r="288" spans="2:18" s="1" customFormat="1" ht="13.9" customHeight="1">
      <c r="B288" s="1" t="str">
        <f>Roster_Selection_Men!AB305&amp;" " &amp; "V "</f>
        <v xml:space="preserve">Thomas More University V </v>
      </c>
      <c r="C288" s="1" t="str">
        <f>Roster_Selection_Men!AD305</f>
        <v>7914-54161</v>
      </c>
      <c r="D288" s="1" t="str">
        <f>Roster_Selection_Men!AE305</f>
        <v>Ethan Boyers</v>
      </c>
      <c r="E288" s="23"/>
      <c r="F288" s="1" t="str">
        <f>IF(ISERROR([1]Baker_Scores_Men_Var!E288), " ", IF([1]Baker_Scores_Men_Var!E288 = "Yes", "Yes", "  "))</f>
        <v xml:space="preserve"> </v>
      </c>
      <c r="G288" s="29">
        <v>145</v>
      </c>
      <c r="H288" s="29">
        <v>127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169</v>
      </c>
      <c r="O288" s="29">
        <v>179</v>
      </c>
      <c r="P288" s="30">
        <f t="shared" si="84"/>
        <v>620</v>
      </c>
      <c r="Q288" s="30">
        <f t="shared" si="85"/>
        <v>4</v>
      </c>
      <c r="R288" s="30">
        <f t="shared" si="86"/>
        <v>155</v>
      </c>
    </row>
    <row r="289" spans="2:18" s="1" customFormat="1" ht="13.9" customHeight="1">
      <c r="B289" s="1" t="str">
        <f>Roster_Selection_Men!AB306&amp;" " &amp; "V "</f>
        <v xml:space="preserve">Thomas More University V </v>
      </c>
      <c r="C289" s="1" t="str">
        <f>Roster_Selection_Men!AD306</f>
        <v>11-423031</v>
      </c>
      <c r="D289" s="1" t="str">
        <f>Roster_Selection_Men!AE306</f>
        <v>Max Hennessey</v>
      </c>
      <c r="E289" s="23"/>
      <c r="F289" s="1" t="str">
        <f>IF(ISERROR([1]Baker_Scores_Men_Var!E289), " ", IF([1]Baker_Scores_Men_Var!E289 = "Yes", "Yes", "  "))</f>
        <v xml:space="preserve"> </v>
      </c>
      <c r="G289" s="29">
        <v>191</v>
      </c>
      <c r="H289" s="29">
        <v>201</v>
      </c>
      <c r="I289" s="29">
        <v>149</v>
      </c>
      <c r="J289" s="29">
        <v>173</v>
      </c>
      <c r="K289" s="29">
        <v>158</v>
      </c>
      <c r="L289" s="29">
        <v>218</v>
      </c>
      <c r="M289" s="29">
        <v>152</v>
      </c>
      <c r="N289" s="29">
        <v>0</v>
      </c>
      <c r="O289" s="29">
        <v>0</v>
      </c>
      <c r="P289" s="30">
        <f t="shared" si="84"/>
        <v>1242</v>
      </c>
      <c r="Q289" s="30">
        <f t="shared" si="85"/>
        <v>7</v>
      </c>
      <c r="R289" s="30">
        <f t="shared" si="86"/>
        <v>177.42857142857142</v>
      </c>
    </row>
    <row r="290" spans="2:18" s="1" customFormat="1" ht="13.9" customHeight="1">
      <c r="B290" s="1" t="str">
        <f>Roster_Selection_Men!AB307&amp;" " &amp; "V "</f>
        <v xml:space="preserve">Thomas More University V </v>
      </c>
      <c r="C290" s="1" t="str">
        <f>Roster_Selection_Men!AD307</f>
        <v>11-97991</v>
      </c>
      <c r="D290" s="1" t="str">
        <f>Roster_Selection_Men!AE307</f>
        <v>Michael Binkowski</v>
      </c>
      <c r="E290" s="23"/>
      <c r="F290" s="1" t="str">
        <f>IF(ISERROR([1]Baker_Scores_Men_Var!E290), " ", IF([1]Baker_Scores_Men_Var!E290 = "Yes", "Yes", "  "))</f>
        <v xml:space="preserve"> </v>
      </c>
      <c r="G290" s="29">
        <v>145</v>
      </c>
      <c r="H290" s="29">
        <v>166</v>
      </c>
      <c r="I290" s="29">
        <v>183</v>
      </c>
      <c r="J290" s="29">
        <v>204</v>
      </c>
      <c r="K290" s="29">
        <v>178</v>
      </c>
      <c r="L290" s="29">
        <v>130</v>
      </c>
      <c r="M290" s="29">
        <v>178</v>
      </c>
      <c r="N290" s="29">
        <v>157</v>
      </c>
      <c r="O290" s="29">
        <v>133</v>
      </c>
      <c r="P290" s="30">
        <f t="shared" si="84"/>
        <v>1474</v>
      </c>
      <c r="Q290" s="30">
        <f t="shared" si="85"/>
        <v>9</v>
      </c>
      <c r="R290" s="30">
        <f t="shared" si="86"/>
        <v>163.77777777777777</v>
      </c>
    </row>
    <row r="291" spans="2:18" s="1" customFormat="1" ht="13.9" customHeight="1">
      <c r="B291" s="1" t="str">
        <f>Roster_Selection_Men!AB308&amp;" " &amp; "V "</f>
        <v xml:space="preserve">Thomas More University V </v>
      </c>
      <c r="C291" s="1" t="str">
        <f>Roster_Selection_Men!AD308</f>
        <v>6450-7098</v>
      </c>
      <c r="D291" s="1" t="str">
        <f>Roster_Selection_Men!AE308</f>
        <v>Myles Anderson</v>
      </c>
      <c r="E291" s="23"/>
      <c r="F291" s="1" t="str">
        <f>IF(ISERROR([1]Baker_Scores_Men_Var!E291), " ", IF([1]Baker_Scores_Men_Var!E291 = "Yes", "Yes", "  "))</f>
        <v xml:space="preserve"> </v>
      </c>
      <c r="G291" s="29">
        <v>0</v>
      </c>
      <c r="H291" s="29">
        <v>0</v>
      </c>
      <c r="I291" s="29">
        <v>174</v>
      </c>
      <c r="J291" s="29">
        <v>140</v>
      </c>
      <c r="K291" s="29">
        <v>0</v>
      </c>
      <c r="L291" s="29">
        <v>0</v>
      </c>
      <c r="M291" s="29">
        <v>0</v>
      </c>
      <c r="N291" s="29">
        <v>0</v>
      </c>
      <c r="O291" s="29">
        <v>100</v>
      </c>
      <c r="P291" s="30">
        <f t="shared" si="84"/>
        <v>414</v>
      </c>
      <c r="Q291" s="30">
        <f t="shared" si="85"/>
        <v>3</v>
      </c>
      <c r="R291" s="30">
        <f t="shared" si="86"/>
        <v>138</v>
      </c>
    </row>
    <row r="292" spans="2:18" s="1" customFormat="1" ht="13.9" customHeight="1">
      <c r="B292" s="1" t="str">
        <f>Roster_Selection_Men!AB309&amp;" " &amp; "V "</f>
        <v xml:space="preserve">Thomas More University V </v>
      </c>
      <c r="C292" s="1" t="str">
        <f>Roster_Selection_Men!AD309</f>
        <v>18-4759</v>
      </c>
      <c r="D292" s="1" t="str">
        <f>Roster_Selection_Men!AE309</f>
        <v>Ryan Meyer</v>
      </c>
      <c r="E292" s="23"/>
      <c r="F292" s="1" t="str">
        <f>IF(ISERROR([1]Baker_Scores_Men_Var!E292), " ", IF([1]Baker_Scores_Men_Var!E292 = "Yes", "Yes", "  "))</f>
        <v xml:space="preserve"> </v>
      </c>
      <c r="G292" s="29">
        <v>0</v>
      </c>
      <c r="H292" s="29">
        <v>154</v>
      </c>
      <c r="I292" s="29">
        <v>146</v>
      </c>
      <c r="J292" s="29">
        <v>0</v>
      </c>
      <c r="K292" s="29">
        <v>0</v>
      </c>
      <c r="L292" s="29">
        <v>162</v>
      </c>
      <c r="M292" s="29">
        <v>117</v>
      </c>
      <c r="N292" s="29">
        <v>109</v>
      </c>
      <c r="O292" s="29">
        <v>197</v>
      </c>
      <c r="P292" s="30">
        <f t="shared" si="84"/>
        <v>885</v>
      </c>
      <c r="Q292" s="30">
        <f t="shared" si="85"/>
        <v>6</v>
      </c>
      <c r="R292" s="30">
        <f t="shared" si="86"/>
        <v>147.5</v>
      </c>
    </row>
    <row r="293" spans="2:18" s="1" customFormat="1" ht="13.9" customHeight="1">
      <c r="B293" s="1" t="s">
        <v>1212</v>
      </c>
      <c r="C293" s="28" t="s">
        <v>8</v>
      </c>
      <c r="D293" s="23" t="s">
        <v>8</v>
      </c>
      <c r="E293" s="23"/>
      <c r="F293" s="23"/>
      <c r="G293" s="29"/>
      <c r="H293" s="29"/>
      <c r="I293" s="29"/>
      <c r="J293" s="29"/>
      <c r="K293" s="29"/>
      <c r="L293" s="29"/>
      <c r="M293" s="29"/>
      <c r="N293" s="29"/>
      <c r="O293" s="29"/>
      <c r="P293" s="30">
        <f t="shared" si="84"/>
        <v>0</v>
      </c>
      <c r="Q293" s="30">
        <f t="shared" si="85"/>
        <v>0</v>
      </c>
      <c r="R293" s="30">
        <f t="shared" si="86"/>
        <v>0</v>
      </c>
    </row>
    <row r="294" spans="2:18" s="1" customFormat="1" ht="13.9" customHeight="1">
      <c r="B294" s="1" t="s">
        <v>1212</v>
      </c>
      <c r="C294" s="28" t="s">
        <v>8</v>
      </c>
      <c r="D294" s="23" t="s">
        <v>8</v>
      </c>
      <c r="E294" s="23"/>
      <c r="F294" s="23"/>
      <c r="G294" s="29"/>
      <c r="H294" s="29"/>
      <c r="I294" s="29"/>
      <c r="J294" s="29"/>
      <c r="K294" s="29"/>
      <c r="L294" s="29"/>
      <c r="M294" s="29"/>
      <c r="N294" s="29"/>
      <c r="O294" s="29"/>
      <c r="P294" s="30">
        <f t="shared" si="84"/>
        <v>0</v>
      </c>
      <c r="Q294" s="30">
        <f t="shared" si="85"/>
        <v>0</v>
      </c>
      <c r="R294" s="30">
        <f t="shared" si="86"/>
        <v>0</v>
      </c>
    </row>
    <row r="295" spans="2:18" s="1" customFormat="1" ht="13.9" customHeight="1">
      <c r="B295" s="1" t="s">
        <v>1212</v>
      </c>
      <c r="C295" s="28" t="s">
        <v>8</v>
      </c>
      <c r="D295" s="23" t="s">
        <v>8</v>
      </c>
      <c r="E295" s="23"/>
      <c r="F295" s="23"/>
      <c r="G295" s="31"/>
      <c r="H295" s="31"/>
      <c r="I295" s="31"/>
      <c r="J295" s="31"/>
      <c r="K295" s="31"/>
      <c r="L295" s="31"/>
      <c r="M295" s="31"/>
      <c r="N295" s="31"/>
      <c r="O295" s="31"/>
      <c r="P295" s="32">
        <f t="shared" si="84"/>
        <v>0</v>
      </c>
      <c r="Q295" s="32">
        <f t="shared" si="85"/>
        <v>0</v>
      </c>
      <c r="R295" s="30">
        <f t="shared" si="86"/>
        <v>0</v>
      </c>
    </row>
    <row r="296" spans="2:18" s="1" customFormat="1" ht="13.9" customHeight="1">
      <c r="B296" s="33"/>
      <c r="G296" s="30">
        <f t="shared" ref="G296:Q296" si="87">SUM(G285:G295)</f>
        <v>785</v>
      </c>
      <c r="H296" s="30">
        <f t="shared" si="87"/>
        <v>829</v>
      </c>
      <c r="I296" s="30">
        <f t="shared" si="87"/>
        <v>836</v>
      </c>
      <c r="J296" s="30">
        <f t="shared" si="87"/>
        <v>871</v>
      </c>
      <c r="K296" s="30">
        <f t="shared" si="87"/>
        <v>795</v>
      </c>
      <c r="L296" s="30">
        <f t="shared" si="87"/>
        <v>873</v>
      </c>
      <c r="M296" s="30">
        <f t="shared" si="87"/>
        <v>789</v>
      </c>
      <c r="N296" s="30">
        <f t="shared" si="87"/>
        <v>794</v>
      </c>
      <c r="O296" s="30">
        <f t="shared" si="87"/>
        <v>784</v>
      </c>
      <c r="P296" s="34">
        <f t="shared" si="87"/>
        <v>7356</v>
      </c>
      <c r="Q296" s="34">
        <f t="shared" si="87"/>
        <v>45</v>
      </c>
    </row>
    <row r="297" spans="2:18" s="1" customFormat="1" ht="13.9" customHeight="1"/>
    <row r="298" spans="2:18" s="1" customFormat="1" ht="13.9" customHeight="1">
      <c r="B298" s="1" t="str">
        <f>Roster_Selection_Men!AB319&amp;" " &amp; "V "</f>
        <v xml:space="preserve">Tusculum University V </v>
      </c>
      <c r="C298" s="1" t="str">
        <f>Roster_Selection_Men!AD319</f>
        <v>17-98616</v>
      </c>
      <c r="D298" s="1" t="str">
        <f>Roster_Selection_Men!AE319</f>
        <v>Aeron Burkhardt</v>
      </c>
      <c r="E298" s="23"/>
      <c r="F298" s="1" t="str">
        <f>IF(ISERROR([1]Baker_Scores_Men_Var!E298), " ", IF([1]Baker_Scores_Men_Var!E298 = "Yes", "Yes", "  "))</f>
        <v xml:space="preserve"> </v>
      </c>
      <c r="G298" s="29">
        <v>0</v>
      </c>
      <c r="H298" s="29">
        <v>187</v>
      </c>
      <c r="I298" s="29">
        <v>178</v>
      </c>
      <c r="J298" s="29">
        <v>182</v>
      </c>
      <c r="K298" s="29">
        <v>0</v>
      </c>
      <c r="L298" s="29">
        <v>147</v>
      </c>
      <c r="M298" s="29">
        <v>0</v>
      </c>
      <c r="N298" s="29">
        <v>0</v>
      </c>
      <c r="O298" s="29">
        <v>0</v>
      </c>
      <c r="P298" s="30">
        <f t="shared" ref="P298:P308" si="88">SUM(G298:O298)</f>
        <v>694</v>
      </c>
      <c r="Q298" s="30">
        <f t="shared" ref="Q298:Q308" si="89">COUNTIF(G298:O298, "&gt;0" )</f>
        <v>4</v>
      </c>
      <c r="R298" s="30">
        <f t="shared" ref="R298:R308" si="90">IF(Q298=0,0,P298/Q298)</f>
        <v>173.5</v>
      </c>
    </row>
    <row r="299" spans="2:18" s="1" customFormat="1" ht="13.9" customHeight="1">
      <c r="B299" s="1" t="str">
        <f>Roster_Selection_Men!AB320&amp;" " &amp; "V "</f>
        <v xml:space="preserve">Tusculum University V </v>
      </c>
      <c r="C299" s="1" t="str">
        <f>Roster_Selection_Men!AD320</f>
        <v>11-616902</v>
      </c>
      <c r="D299" s="1" t="str">
        <f>Roster_Selection_Men!AE320</f>
        <v>Jared Vermillion</v>
      </c>
      <c r="E299" s="23"/>
      <c r="F299" s="1" t="str">
        <f>IF(ISERROR([1]Baker_Scores_Men_Var!E299), " ", IF([1]Baker_Scores_Men_Var!E299 = "Yes", "Yes", "  "))</f>
        <v xml:space="preserve"> </v>
      </c>
      <c r="G299" s="29">
        <v>0</v>
      </c>
      <c r="H299" s="29">
        <v>0</v>
      </c>
      <c r="I299" s="29">
        <v>0</v>
      </c>
      <c r="J299" s="29">
        <v>0</v>
      </c>
      <c r="K299" s="29">
        <v>149</v>
      </c>
      <c r="L299" s="29">
        <v>0</v>
      </c>
      <c r="M299" s="29">
        <v>0</v>
      </c>
      <c r="N299" s="29">
        <v>0</v>
      </c>
      <c r="O299" s="29">
        <v>0</v>
      </c>
      <c r="P299" s="30">
        <f t="shared" si="88"/>
        <v>149</v>
      </c>
      <c r="Q299" s="30">
        <f t="shared" si="89"/>
        <v>1</v>
      </c>
      <c r="R299" s="30">
        <f t="shared" si="90"/>
        <v>149</v>
      </c>
    </row>
    <row r="300" spans="2:18" s="1" customFormat="1" ht="13.9" customHeight="1">
      <c r="B300" s="1" t="str">
        <f>Roster_Selection_Men!AB321&amp;" " &amp; "V "</f>
        <v xml:space="preserve">Tusculum University V </v>
      </c>
      <c r="C300" s="1" t="str">
        <f>Roster_Selection_Men!AD321</f>
        <v>11-137336</v>
      </c>
      <c r="D300" s="1" t="str">
        <f>Roster_Selection_Men!AE321</f>
        <v>Justin Rodgers</v>
      </c>
      <c r="E300" s="23"/>
      <c r="F300" s="1" t="str">
        <f>IF(ISERROR([1]Baker_Scores_Men_Var!E300), " ", IF([1]Baker_Scores_Men_Var!E300 = "Yes", "Yes", "  "))</f>
        <v xml:space="preserve"> </v>
      </c>
      <c r="G300" s="29">
        <v>164</v>
      </c>
      <c r="H300" s="29">
        <v>0</v>
      </c>
      <c r="I300" s="29">
        <v>0</v>
      </c>
      <c r="J300" s="29">
        <v>175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30">
        <f t="shared" si="88"/>
        <v>339</v>
      </c>
      <c r="Q300" s="30">
        <f t="shared" si="89"/>
        <v>2</v>
      </c>
      <c r="R300" s="30">
        <f t="shared" si="90"/>
        <v>169.5</v>
      </c>
    </row>
    <row r="301" spans="2:18" s="1" customFormat="1" ht="13.9" customHeight="1">
      <c r="B301" s="1" t="str">
        <f>Roster_Selection_Men!AB322&amp;" " &amp; "V "</f>
        <v xml:space="preserve">Tusculum University V </v>
      </c>
      <c r="C301" s="1" t="str">
        <f>Roster_Selection_Men!AD322</f>
        <v>11-419365</v>
      </c>
      <c r="D301" s="1" t="str">
        <f>Roster_Selection_Men!AE322</f>
        <v>Kevan Taulbee</v>
      </c>
      <c r="E301" s="23"/>
      <c r="F301" s="1" t="str">
        <f>IF(ISERROR([1]Baker_Scores_Men_Var!E301), " ", IF([1]Baker_Scores_Men_Var!E301 = "Yes", "Yes", "  "))</f>
        <v xml:space="preserve"> </v>
      </c>
      <c r="G301" s="29">
        <v>170</v>
      </c>
      <c r="H301" s="29">
        <v>176</v>
      </c>
      <c r="I301" s="29">
        <v>200</v>
      </c>
      <c r="J301" s="29">
        <v>187</v>
      </c>
      <c r="K301" s="29">
        <v>181</v>
      </c>
      <c r="L301" s="29">
        <v>191</v>
      </c>
      <c r="M301" s="29">
        <v>179</v>
      </c>
      <c r="N301" s="29">
        <v>172</v>
      </c>
      <c r="O301" s="29">
        <v>185</v>
      </c>
      <c r="P301" s="30">
        <f t="shared" si="88"/>
        <v>1641</v>
      </c>
      <c r="Q301" s="30">
        <f t="shared" si="89"/>
        <v>9</v>
      </c>
      <c r="R301" s="30">
        <f t="shared" si="90"/>
        <v>182.33333333333334</v>
      </c>
    </row>
    <row r="302" spans="2:18" s="1" customFormat="1" ht="13.9" customHeight="1">
      <c r="B302" s="1" t="str">
        <f>Roster_Selection_Men!AB323&amp;" " &amp; "V "</f>
        <v xml:space="preserve">Tusculum University V </v>
      </c>
      <c r="C302" s="1" t="str">
        <f>Roster_Selection_Men!AD323</f>
        <v>11-369242</v>
      </c>
      <c r="D302" s="1" t="str">
        <f>Roster_Selection_Men!AE323</f>
        <v>Randall Andrews</v>
      </c>
      <c r="E302" s="23"/>
      <c r="F302" s="1" t="str">
        <f>IF(ISERROR([1]Baker_Scores_Men_Var!E302), " ", IF([1]Baker_Scores_Men_Var!E302 = "Yes", "Yes", "  "))</f>
        <v xml:space="preserve"> </v>
      </c>
      <c r="G302" s="29">
        <v>179</v>
      </c>
      <c r="H302" s="29">
        <v>166</v>
      </c>
      <c r="I302" s="29">
        <v>189</v>
      </c>
      <c r="J302" s="29">
        <v>235</v>
      </c>
      <c r="K302" s="29">
        <v>180</v>
      </c>
      <c r="L302" s="29">
        <v>161</v>
      </c>
      <c r="M302" s="29">
        <v>168</v>
      </c>
      <c r="N302" s="29">
        <v>152</v>
      </c>
      <c r="O302" s="29">
        <v>147</v>
      </c>
      <c r="P302" s="30">
        <f t="shared" si="88"/>
        <v>1577</v>
      </c>
      <c r="Q302" s="30">
        <f t="shared" si="89"/>
        <v>9</v>
      </c>
      <c r="R302" s="30">
        <f t="shared" si="90"/>
        <v>175.22222222222223</v>
      </c>
    </row>
    <row r="303" spans="2:18" s="1" customFormat="1" ht="13.9" customHeight="1">
      <c r="B303" s="1" t="str">
        <f>Roster_Selection_Men!AB324&amp;" " &amp; "V "</f>
        <v xml:space="preserve">Tusculum University V </v>
      </c>
      <c r="C303" s="1" t="str">
        <f>Roster_Selection_Men!AD324</f>
        <v>15-129075</v>
      </c>
      <c r="D303" s="1" t="str">
        <f>Roster_Selection_Men!AE324</f>
        <v>Toney Franklin</v>
      </c>
      <c r="E303" s="23"/>
      <c r="F303" s="1" t="str">
        <f>IF(ISERROR([1]Baker_Scores_Men_Var!E303), " ", IF([1]Baker_Scores_Men_Var!E303 = "Yes", "Yes", "  "))</f>
        <v xml:space="preserve"> </v>
      </c>
      <c r="G303" s="29">
        <v>207</v>
      </c>
      <c r="H303" s="29">
        <v>180</v>
      </c>
      <c r="I303" s="29">
        <v>203</v>
      </c>
      <c r="J303" s="29">
        <v>188</v>
      </c>
      <c r="K303" s="29">
        <v>207</v>
      </c>
      <c r="L303" s="29">
        <v>151</v>
      </c>
      <c r="M303" s="29">
        <v>218</v>
      </c>
      <c r="N303" s="29">
        <v>167</v>
      </c>
      <c r="O303" s="29">
        <v>218</v>
      </c>
      <c r="P303" s="30">
        <f t="shared" si="88"/>
        <v>1739</v>
      </c>
      <c r="Q303" s="30">
        <f t="shared" si="89"/>
        <v>9</v>
      </c>
      <c r="R303" s="30">
        <f t="shared" si="90"/>
        <v>193.22222222222223</v>
      </c>
    </row>
    <row r="304" spans="2:18" s="1" customFormat="1" ht="13.9" customHeight="1">
      <c r="B304" s="1" t="str">
        <f>Roster_Selection_Men!AB325&amp;" " &amp; "V "</f>
        <v xml:space="preserve">Tusculum University V </v>
      </c>
      <c r="C304" s="1" t="str">
        <f>Roster_Selection_Men!AD325</f>
        <v>11-270291</v>
      </c>
      <c r="D304" s="1" t="str">
        <f>Roster_Selection_Men!AE325</f>
        <v>Tucker Strack</v>
      </c>
      <c r="E304" s="23"/>
      <c r="F304" s="1" t="str">
        <f>IF(ISERROR([1]Baker_Scores_Men_Var!E304), " ", IF([1]Baker_Scores_Men_Var!E304 = "Yes", "Yes", "  "))</f>
        <v xml:space="preserve"> </v>
      </c>
      <c r="G304" s="29">
        <v>0</v>
      </c>
      <c r="H304" s="29">
        <v>0</v>
      </c>
      <c r="I304" s="29">
        <v>0</v>
      </c>
      <c r="J304" s="29">
        <v>0</v>
      </c>
      <c r="K304" s="29">
        <v>179</v>
      </c>
      <c r="L304" s="29">
        <v>129</v>
      </c>
      <c r="M304" s="29">
        <v>153</v>
      </c>
      <c r="N304" s="29">
        <v>186</v>
      </c>
      <c r="O304" s="29">
        <v>209</v>
      </c>
      <c r="P304" s="30">
        <f t="shared" si="88"/>
        <v>856</v>
      </c>
      <c r="Q304" s="30">
        <f t="shared" si="89"/>
        <v>5</v>
      </c>
      <c r="R304" s="30">
        <f t="shared" si="90"/>
        <v>171.2</v>
      </c>
    </row>
    <row r="305" spans="2:18" s="1" customFormat="1" ht="13.9" customHeight="1">
      <c r="B305" s="1" t="str">
        <f>Roster_Selection_Men!AB326&amp;" " &amp; "V "</f>
        <v xml:space="preserve">Tusculum University V </v>
      </c>
      <c r="C305" s="1" t="str">
        <f>Roster_Selection_Men!AD326</f>
        <v>8663-24627</v>
      </c>
      <c r="D305" s="1" t="str">
        <f>Roster_Selection_Men!AE326</f>
        <v>Tyler Moore</v>
      </c>
      <c r="E305" s="23"/>
      <c r="F305" s="1" t="str">
        <f>IF(ISERROR([1]Baker_Scores_Men_Var!E305), " ", IF([1]Baker_Scores_Men_Var!E305 = "Yes", "Yes", "  "))</f>
        <v xml:space="preserve"> </v>
      </c>
      <c r="G305" s="29">
        <v>194</v>
      </c>
      <c r="H305" s="29">
        <v>157</v>
      </c>
      <c r="I305" s="29">
        <v>179</v>
      </c>
      <c r="J305" s="29">
        <v>0</v>
      </c>
      <c r="K305" s="29">
        <v>0</v>
      </c>
      <c r="L305" s="29">
        <v>0</v>
      </c>
      <c r="M305" s="29">
        <v>193</v>
      </c>
      <c r="N305" s="29">
        <v>182</v>
      </c>
      <c r="O305" s="29">
        <v>205</v>
      </c>
      <c r="P305" s="30">
        <f t="shared" si="88"/>
        <v>1110</v>
      </c>
      <c r="Q305" s="30">
        <f t="shared" si="89"/>
        <v>6</v>
      </c>
      <c r="R305" s="30">
        <f t="shared" si="90"/>
        <v>185</v>
      </c>
    </row>
    <row r="306" spans="2:18" s="1" customFormat="1" ht="13.9" customHeight="1">
      <c r="B306" s="1" t="s">
        <v>1213</v>
      </c>
      <c r="C306" s="28" t="s">
        <v>8</v>
      </c>
      <c r="D306" s="23" t="s">
        <v>8</v>
      </c>
      <c r="E306" s="23"/>
      <c r="F306" s="23"/>
      <c r="G306" s="29"/>
      <c r="H306" s="29"/>
      <c r="I306" s="29"/>
      <c r="J306" s="29"/>
      <c r="K306" s="29"/>
      <c r="L306" s="29"/>
      <c r="M306" s="29"/>
      <c r="N306" s="29"/>
      <c r="O306" s="29"/>
      <c r="P306" s="30">
        <f t="shared" si="88"/>
        <v>0</v>
      </c>
      <c r="Q306" s="30">
        <f t="shared" si="89"/>
        <v>0</v>
      </c>
      <c r="R306" s="30">
        <f t="shared" si="90"/>
        <v>0</v>
      </c>
    </row>
    <row r="307" spans="2:18" s="1" customFormat="1" ht="13.9" customHeight="1">
      <c r="B307" s="1" t="s">
        <v>1213</v>
      </c>
      <c r="C307" s="28" t="s">
        <v>8</v>
      </c>
      <c r="D307" s="23" t="s">
        <v>8</v>
      </c>
      <c r="E307" s="23"/>
      <c r="F307" s="23"/>
      <c r="G307" s="29"/>
      <c r="H307" s="29"/>
      <c r="I307" s="29"/>
      <c r="J307" s="29"/>
      <c r="K307" s="29"/>
      <c r="L307" s="29"/>
      <c r="M307" s="29"/>
      <c r="N307" s="29"/>
      <c r="O307" s="29"/>
      <c r="P307" s="30">
        <f t="shared" si="88"/>
        <v>0</v>
      </c>
      <c r="Q307" s="30">
        <f t="shared" si="89"/>
        <v>0</v>
      </c>
      <c r="R307" s="30">
        <f t="shared" si="90"/>
        <v>0</v>
      </c>
    </row>
    <row r="308" spans="2:18" s="1" customFormat="1" ht="13.9" customHeight="1">
      <c r="B308" s="1" t="s">
        <v>1213</v>
      </c>
      <c r="C308" s="28" t="s">
        <v>8</v>
      </c>
      <c r="D308" s="23" t="s">
        <v>8</v>
      </c>
      <c r="E308" s="23"/>
      <c r="F308" s="23"/>
      <c r="G308" s="31"/>
      <c r="H308" s="31"/>
      <c r="I308" s="31"/>
      <c r="J308" s="31"/>
      <c r="K308" s="31"/>
      <c r="L308" s="31"/>
      <c r="M308" s="31"/>
      <c r="N308" s="31"/>
      <c r="O308" s="31"/>
      <c r="P308" s="32">
        <f t="shared" si="88"/>
        <v>0</v>
      </c>
      <c r="Q308" s="32">
        <f t="shared" si="89"/>
        <v>0</v>
      </c>
      <c r="R308" s="30">
        <f t="shared" si="90"/>
        <v>0</v>
      </c>
    </row>
    <row r="309" spans="2:18" s="1" customFormat="1" ht="13.9" customHeight="1">
      <c r="B309" s="33"/>
      <c r="G309" s="30">
        <f t="shared" ref="G309:Q309" si="91">SUM(G298:G308)</f>
        <v>914</v>
      </c>
      <c r="H309" s="30">
        <f t="shared" si="91"/>
        <v>866</v>
      </c>
      <c r="I309" s="30">
        <f t="shared" si="91"/>
        <v>949</v>
      </c>
      <c r="J309" s="30">
        <f t="shared" si="91"/>
        <v>967</v>
      </c>
      <c r="K309" s="30">
        <f t="shared" si="91"/>
        <v>896</v>
      </c>
      <c r="L309" s="30">
        <f t="shared" si="91"/>
        <v>779</v>
      </c>
      <c r="M309" s="30">
        <f t="shared" si="91"/>
        <v>911</v>
      </c>
      <c r="N309" s="30">
        <f t="shared" si="91"/>
        <v>859</v>
      </c>
      <c r="O309" s="30">
        <f t="shared" si="91"/>
        <v>964</v>
      </c>
      <c r="P309" s="34">
        <f t="shared" si="91"/>
        <v>8105</v>
      </c>
      <c r="Q309" s="34">
        <f t="shared" si="91"/>
        <v>45</v>
      </c>
    </row>
    <row r="310" spans="2:18" s="1" customFormat="1" ht="13.9" customHeight="1"/>
    <row r="311" spans="2:18" s="1" customFormat="1" ht="13.9" customHeight="1">
      <c r="B311" s="1" t="str">
        <f>Roster_Selection_Men!AB330&amp;" " &amp; "V "</f>
        <v xml:space="preserve">Union College V </v>
      </c>
      <c r="C311" s="1" t="str">
        <f>Roster_Selection_Men!AD330</f>
        <v>11-182949</v>
      </c>
      <c r="D311" s="1" t="str">
        <f>Roster_Selection_Men!AE330</f>
        <v>Charles Goguen</v>
      </c>
      <c r="E311" s="23"/>
      <c r="F311" s="1" t="str">
        <f>IF(ISERROR([1]Baker_Scores_Men_Var!E311), " ", IF([1]Baker_Scores_Men_Var!E311 = "Yes", "Yes", "  "))</f>
        <v xml:space="preserve"> </v>
      </c>
      <c r="G311" s="29">
        <v>149</v>
      </c>
      <c r="H311" s="29">
        <v>184</v>
      </c>
      <c r="I311" s="29">
        <v>144</v>
      </c>
      <c r="J311" s="29">
        <v>147</v>
      </c>
      <c r="K311" s="29">
        <v>213</v>
      </c>
      <c r="L311" s="29">
        <v>144</v>
      </c>
      <c r="M311" s="29">
        <v>188</v>
      </c>
      <c r="N311" s="29">
        <v>177</v>
      </c>
      <c r="O311" s="29">
        <v>162</v>
      </c>
      <c r="P311" s="30">
        <f t="shared" ref="P311:P321" si="92">SUM(G311:O311)</f>
        <v>1508</v>
      </c>
      <c r="Q311" s="30">
        <f t="shared" ref="Q311:Q321" si="93">COUNTIF(G311:O311, "&gt;0" )</f>
        <v>9</v>
      </c>
      <c r="R311" s="30">
        <f t="shared" ref="R311:R321" si="94">IF(Q311=0,0,P311/Q311)</f>
        <v>167.55555555555554</v>
      </c>
    </row>
    <row r="312" spans="2:18" s="1" customFormat="1" ht="13.9" customHeight="1">
      <c r="B312" s="1" t="str">
        <f>Roster_Selection_Men!AB331&amp;" " &amp; "V "</f>
        <v xml:space="preserve">Union College V </v>
      </c>
      <c r="C312" s="1" t="str">
        <f>Roster_Selection_Men!AD331</f>
        <v>11-430517</v>
      </c>
      <c r="D312" s="1" t="str">
        <f>Roster_Selection_Men!AE331</f>
        <v>David Painter</v>
      </c>
      <c r="E312" s="23"/>
      <c r="F312" s="1" t="str">
        <f>IF(ISERROR([1]Baker_Scores_Men_Var!E312), " ", IF([1]Baker_Scores_Men_Var!E312 = "Yes", "Yes", "  "))</f>
        <v xml:space="preserve"> </v>
      </c>
      <c r="G312" s="29">
        <v>159</v>
      </c>
      <c r="H312" s="29">
        <v>164</v>
      </c>
      <c r="I312" s="29">
        <v>199</v>
      </c>
      <c r="J312" s="29">
        <v>181</v>
      </c>
      <c r="K312" s="29">
        <v>136</v>
      </c>
      <c r="L312" s="29">
        <v>160</v>
      </c>
      <c r="M312" s="29">
        <v>155</v>
      </c>
      <c r="N312" s="29">
        <v>140</v>
      </c>
      <c r="O312" s="29">
        <v>236</v>
      </c>
      <c r="P312" s="30">
        <f t="shared" si="92"/>
        <v>1530</v>
      </c>
      <c r="Q312" s="30">
        <f t="shared" si="93"/>
        <v>9</v>
      </c>
      <c r="R312" s="30">
        <f t="shared" si="94"/>
        <v>170</v>
      </c>
    </row>
    <row r="313" spans="2:18" s="1" customFormat="1" ht="13.9" customHeight="1">
      <c r="B313" s="1" t="str">
        <f>Roster_Selection_Men!AB332&amp;" " &amp; "V "</f>
        <v xml:space="preserve">Union College V </v>
      </c>
      <c r="C313" s="1" t="str">
        <f>Roster_Selection_Men!AD332</f>
        <v>5570-5955</v>
      </c>
      <c r="D313" s="1" t="str">
        <f>Roster_Selection_Men!AE332</f>
        <v>Gregory Garrison</v>
      </c>
      <c r="E313" s="23"/>
      <c r="F313" s="1" t="str">
        <f>IF(ISERROR([1]Baker_Scores_Men_Var!E313), " ", IF([1]Baker_Scores_Men_Var!E313 = "Yes", "Yes", "  "))</f>
        <v xml:space="preserve"> 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30">
        <f t="shared" si="92"/>
        <v>0</v>
      </c>
      <c r="Q313" s="30">
        <f t="shared" si="93"/>
        <v>0</v>
      </c>
      <c r="R313" s="30">
        <f t="shared" si="94"/>
        <v>0</v>
      </c>
    </row>
    <row r="314" spans="2:18" s="1" customFormat="1" ht="13.9" customHeight="1">
      <c r="B314" s="1" t="str">
        <f>Roster_Selection_Men!AB333&amp;" " &amp; "V "</f>
        <v xml:space="preserve">Union College V </v>
      </c>
      <c r="C314" s="1" t="str">
        <f>Roster_Selection_Men!AD333</f>
        <v>4860-813</v>
      </c>
      <c r="D314" s="1" t="str">
        <f>Roster_Selection_Men!AE333</f>
        <v>Jeffrey Carter</v>
      </c>
      <c r="E314" s="23"/>
      <c r="F314" s="1" t="str">
        <f>IF(ISERROR([1]Baker_Scores_Men_Var!E314), " ", IF([1]Baker_Scores_Men_Var!E314 = "Yes", "Yes", "  "))</f>
        <v xml:space="preserve"> </v>
      </c>
      <c r="G314" s="29">
        <v>167</v>
      </c>
      <c r="H314" s="29">
        <v>130</v>
      </c>
      <c r="I314" s="29">
        <v>199</v>
      </c>
      <c r="J314" s="29">
        <v>175</v>
      </c>
      <c r="K314" s="29">
        <v>157</v>
      </c>
      <c r="L314" s="29">
        <v>149</v>
      </c>
      <c r="M314" s="29">
        <v>147</v>
      </c>
      <c r="N314" s="29">
        <v>133</v>
      </c>
      <c r="O314" s="29">
        <v>165</v>
      </c>
      <c r="P314" s="30">
        <f t="shared" si="92"/>
        <v>1422</v>
      </c>
      <c r="Q314" s="30">
        <f t="shared" si="93"/>
        <v>9</v>
      </c>
      <c r="R314" s="30">
        <f t="shared" si="94"/>
        <v>158</v>
      </c>
    </row>
    <row r="315" spans="2:18" s="1" customFormat="1" ht="13.9" customHeight="1">
      <c r="B315" s="1" t="str">
        <f>Roster_Selection_Men!AB334&amp;" " &amp; "V "</f>
        <v xml:space="preserve">Union College V </v>
      </c>
      <c r="C315" s="1" t="str">
        <f>Roster_Selection_Men!AD334</f>
        <v>20-21971</v>
      </c>
      <c r="D315" s="1" t="str">
        <f>Roster_Selection_Men!AE334</f>
        <v>Michael Dixon</v>
      </c>
      <c r="E315" s="23"/>
      <c r="F315" s="1" t="str">
        <f>IF(ISERROR([1]Baker_Scores_Men_Var!E315), " ", IF([1]Baker_Scores_Men_Var!E315 = "Yes", "Yes", "  "))</f>
        <v xml:space="preserve"> </v>
      </c>
      <c r="G315" s="29">
        <v>141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118</v>
      </c>
      <c r="N315" s="29">
        <v>0</v>
      </c>
      <c r="O315" s="29">
        <v>0</v>
      </c>
      <c r="P315" s="30">
        <f t="shared" si="92"/>
        <v>259</v>
      </c>
      <c r="Q315" s="30">
        <f t="shared" si="93"/>
        <v>2</v>
      </c>
      <c r="R315" s="30">
        <f t="shared" si="94"/>
        <v>129.5</v>
      </c>
    </row>
    <row r="316" spans="2:18" s="1" customFormat="1" ht="13.9" customHeight="1">
      <c r="B316" s="1" t="str">
        <f>Roster_Selection_Men!AB335&amp;" " &amp; "V "</f>
        <v xml:space="preserve">Union College V </v>
      </c>
      <c r="C316" s="1" t="str">
        <f>Roster_Selection_Men!AD335</f>
        <v>15-128090</v>
      </c>
      <c r="D316" s="1" t="str">
        <f>Roster_Selection_Men!AE335</f>
        <v>Rieley Ulanday</v>
      </c>
      <c r="E316" s="23"/>
      <c r="F316" s="1" t="str">
        <f>IF(ISERROR([1]Baker_Scores_Men_Var!E316), " ", IF([1]Baker_Scores_Men_Var!E316 = "Yes", "Yes", "  "))</f>
        <v xml:space="preserve"> </v>
      </c>
      <c r="G316" s="29">
        <v>130</v>
      </c>
      <c r="H316" s="29">
        <v>192</v>
      </c>
      <c r="I316" s="29">
        <v>153</v>
      </c>
      <c r="J316" s="29">
        <v>183</v>
      </c>
      <c r="K316" s="29">
        <v>171</v>
      </c>
      <c r="L316" s="29">
        <v>134</v>
      </c>
      <c r="M316" s="29">
        <v>0</v>
      </c>
      <c r="N316" s="29">
        <v>149</v>
      </c>
      <c r="O316" s="29">
        <v>155</v>
      </c>
      <c r="P316" s="30">
        <f t="shared" si="92"/>
        <v>1267</v>
      </c>
      <c r="Q316" s="30">
        <f t="shared" si="93"/>
        <v>8</v>
      </c>
      <c r="R316" s="30">
        <f t="shared" si="94"/>
        <v>158.375</v>
      </c>
    </row>
    <row r="317" spans="2:18" s="1" customFormat="1" ht="13.9" customHeight="1">
      <c r="B317" s="1" t="str">
        <f>Roster_Selection_Men!AB336&amp;" " &amp; "V "</f>
        <v xml:space="preserve"> V </v>
      </c>
      <c r="C317" s="1" t="str">
        <f>Roster_Selection_Men!AD336</f>
        <v/>
      </c>
      <c r="D317" s="1" t="str">
        <f>Roster_Selection_Men!AE336</f>
        <v/>
      </c>
      <c r="E317" s="23"/>
      <c r="F317" s="1" t="str">
        <f>IF(ISERROR([1]Baker_Scores_Men_Var!E317), " ", IF([1]Baker_Scores_Men_Var!E317 = "Yes", "Yes", "  "))</f>
        <v xml:space="preserve"> 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30">
        <f t="shared" si="92"/>
        <v>0</v>
      </c>
      <c r="Q317" s="30">
        <f t="shared" si="93"/>
        <v>0</v>
      </c>
      <c r="R317" s="30">
        <f t="shared" si="94"/>
        <v>0</v>
      </c>
    </row>
    <row r="318" spans="2:18" s="1" customFormat="1" ht="13.9" customHeight="1">
      <c r="B318" s="1" t="str">
        <f>Roster_Selection_Men!AB337&amp;" " &amp; "V "</f>
        <v xml:space="preserve"> V </v>
      </c>
      <c r="C318" s="1" t="str">
        <f>Roster_Selection_Men!AD337</f>
        <v/>
      </c>
      <c r="D318" s="1" t="str">
        <f>Roster_Selection_Men!AE337</f>
        <v/>
      </c>
      <c r="E318" s="23"/>
      <c r="F318" s="1" t="str">
        <f>IF(ISERROR([1]Baker_Scores_Men_Var!E318), " ", IF([1]Baker_Scores_Men_Var!E318 = "Yes", "Yes", "  "))</f>
        <v xml:space="preserve"> 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30">
        <f t="shared" si="92"/>
        <v>0</v>
      </c>
      <c r="Q318" s="30">
        <f t="shared" si="93"/>
        <v>0</v>
      </c>
      <c r="R318" s="30">
        <f t="shared" si="94"/>
        <v>0</v>
      </c>
    </row>
    <row r="319" spans="2:18" s="1" customFormat="1" ht="13.9" customHeight="1">
      <c r="B319" s="1" t="s">
        <v>1214</v>
      </c>
      <c r="C319" s="28" t="s">
        <v>1515</v>
      </c>
      <c r="D319" s="23" t="s">
        <v>1516</v>
      </c>
      <c r="E319" s="23"/>
      <c r="F319" s="23"/>
      <c r="G319" s="29">
        <v>0</v>
      </c>
      <c r="H319" s="29">
        <v>174</v>
      </c>
      <c r="I319" s="29">
        <v>194</v>
      </c>
      <c r="J319" s="29">
        <v>194</v>
      </c>
      <c r="K319" s="29">
        <v>165</v>
      </c>
      <c r="L319" s="29">
        <v>135</v>
      </c>
      <c r="M319" s="29">
        <v>198</v>
      </c>
      <c r="N319" s="29">
        <v>171</v>
      </c>
      <c r="O319" s="29">
        <v>234</v>
      </c>
      <c r="P319" s="30">
        <f t="shared" si="92"/>
        <v>1465</v>
      </c>
      <c r="Q319" s="30">
        <f t="shared" si="93"/>
        <v>8</v>
      </c>
      <c r="R319" s="30">
        <f t="shared" si="94"/>
        <v>183.125</v>
      </c>
    </row>
    <row r="320" spans="2:18" s="1" customFormat="1" ht="13.9" customHeight="1">
      <c r="B320" s="1" t="s">
        <v>1214</v>
      </c>
      <c r="C320" s="28" t="s">
        <v>8</v>
      </c>
      <c r="D320" s="23" t="s">
        <v>8</v>
      </c>
      <c r="E320" s="23"/>
      <c r="F320" s="23"/>
      <c r="G320" s="29"/>
      <c r="H320" s="29"/>
      <c r="I320" s="29"/>
      <c r="J320" s="29"/>
      <c r="K320" s="29"/>
      <c r="L320" s="29"/>
      <c r="M320" s="29"/>
      <c r="N320" s="29"/>
      <c r="O320" s="29"/>
      <c r="P320" s="30">
        <f t="shared" si="92"/>
        <v>0</v>
      </c>
      <c r="Q320" s="30">
        <f t="shared" si="93"/>
        <v>0</v>
      </c>
      <c r="R320" s="30">
        <f t="shared" si="94"/>
        <v>0</v>
      </c>
    </row>
    <row r="321" spans="2:18" s="1" customFormat="1" ht="13.9" customHeight="1">
      <c r="B321" s="1" t="s">
        <v>1214</v>
      </c>
      <c r="C321" s="28" t="s">
        <v>8</v>
      </c>
      <c r="D321" s="23" t="s">
        <v>8</v>
      </c>
      <c r="E321" s="23"/>
      <c r="F321" s="23"/>
      <c r="G321" s="31"/>
      <c r="H321" s="31"/>
      <c r="I321" s="31"/>
      <c r="J321" s="31"/>
      <c r="K321" s="31"/>
      <c r="L321" s="31"/>
      <c r="M321" s="31"/>
      <c r="N321" s="31"/>
      <c r="O321" s="31"/>
      <c r="P321" s="32">
        <f t="shared" si="92"/>
        <v>0</v>
      </c>
      <c r="Q321" s="32">
        <f t="shared" si="93"/>
        <v>0</v>
      </c>
      <c r="R321" s="30">
        <f t="shared" si="94"/>
        <v>0</v>
      </c>
    </row>
    <row r="322" spans="2:18" s="1" customFormat="1" ht="13.9" customHeight="1">
      <c r="B322" s="33"/>
      <c r="G322" s="30">
        <f t="shared" ref="G322:Q322" si="95">SUM(G311:G321)</f>
        <v>746</v>
      </c>
      <c r="H322" s="30">
        <f t="shared" si="95"/>
        <v>844</v>
      </c>
      <c r="I322" s="30">
        <f t="shared" si="95"/>
        <v>889</v>
      </c>
      <c r="J322" s="30">
        <f t="shared" si="95"/>
        <v>880</v>
      </c>
      <c r="K322" s="30">
        <f t="shared" si="95"/>
        <v>842</v>
      </c>
      <c r="L322" s="30">
        <f t="shared" si="95"/>
        <v>722</v>
      </c>
      <c r="M322" s="30">
        <f t="shared" si="95"/>
        <v>806</v>
      </c>
      <c r="N322" s="30">
        <f t="shared" si="95"/>
        <v>770</v>
      </c>
      <c r="O322" s="30">
        <f t="shared" si="95"/>
        <v>952</v>
      </c>
      <c r="P322" s="34">
        <f t="shared" si="95"/>
        <v>7451</v>
      </c>
      <c r="Q322" s="34">
        <f t="shared" si="95"/>
        <v>45</v>
      </c>
    </row>
    <row r="323" spans="2:18" s="1" customFormat="1" ht="13.9" customHeight="1"/>
    <row r="324" spans="2:18" s="1" customFormat="1" ht="13.9" customHeight="1">
      <c r="B324" s="1" t="str">
        <f>Roster_Selection_Men!AB338&amp;" " &amp; "V "</f>
        <v xml:space="preserve">University of the Cumberlands V </v>
      </c>
      <c r="C324" s="1" t="str">
        <f>Roster_Selection_Men!AD338</f>
        <v>11-612474</v>
      </c>
      <c r="D324" s="1" t="str">
        <f>Roster_Selection_Men!AE338</f>
        <v>Aaron Warner</v>
      </c>
      <c r="E324" s="23"/>
      <c r="F324" s="1" t="str">
        <f>IF(ISERROR([1]Baker_Scores_Men_Var!E324), " ", IF([1]Baker_Scores_Men_Var!E324 = "Yes", "Yes", "  "))</f>
        <v xml:space="preserve"> </v>
      </c>
      <c r="G324" s="29">
        <v>138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30">
        <f t="shared" ref="P324:P334" si="96">SUM(G324:O324)</f>
        <v>138</v>
      </c>
      <c r="Q324" s="30">
        <f t="shared" ref="Q324:Q334" si="97">COUNTIF(G324:O324, "&gt;0" )</f>
        <v>1</v>
      </c>
      <c r="R324" s="30">
        <f t="shared" ref="R324:R334" si="98">IF(Q324=0,0,P324/Q324)</f>
        <v>138</v>
      </c>
    </row>
    <row r="325" spans="2:18" s="1" customFormat="1" ht="13.9" customHeight="1">
      <c r="B325" s="1" t="str">
        <f>Roster_Selection_Men!AB339&amp;" " &amp; "V "</f>
        <v xml:space="preserve">University of the Cumberlands V </v>
      </c>
      <c r="C325" s="1" t="str">
        <f>Roster_Selection_Men!AD339</f>
        <v>11-745144</v>
      </c>
      <c r="D325" s="1" t="str">
        <f>Roster_Selection_Men!AE339</f>
        <v>Austin Montgomery</v>
      </c>
      <c r="E325" s="23"/>
      <c r="F325" s="1" t="str">
        <f>IF(ISERROR([1]Baker_Scores_Men_Var!E325), " ", IF([1]Baker_Scores_Men_Var!E325 = "Yes", "Yes", "  "))</f>
        <v xml:space="preserve"> </v>
      </c>
      <c r="G325" s="29">
        <v>231</v>
      </c>
      <c r="H325" s="29">
        <v>193</v>
      </c>
      <c r="I325" s="29">
        <v>183</v>
      </c>
      <c r="J325" s="29">
        <v>188</v>
      </c>
      <c r="K325" s="29">
        <v>211</v>
      </c>
      <c r="L325" s="29">
        <v>186</v>
      </c>
      <c r="M325" s="29">
        <v>202</v>
      </c>
      <c r="N325" s="29">
        <v>180</v>
      </c>
      <c r="O325" s="29">
        <v>168</v>
      </c>
      <c r="P325" s="30">
        <f t="shared" si="96"/>
        <v>1742</v>
      </c>
      <c r="Q325" s="30">
        <f t="shared" si="97"/>
        <v>9</v>
      </c>
      <c r="R325" s="30">
        <f t="shared" si="98"/>
        <v>193.55555555555554</v>
      </c>
    </row>
    <row r="326" spans="2:18" s="1" customFormat="1" ht="13.9" customHeight="1">
      <c r="B326" s="1" t="str">
        <f>Roster_Selection_Men!AB340&amp;" " &amp; "V "</f>
        <v xml:space="preserve">University of the Cumberlands V </v>
      </c>
      <c r="C326" s="1" t="str">
        <f>Roster_Selection_Men!AD340</f>
        <v>11-739593</v>
      </c>
      <c r="D326" s="1" t="str">
        <f>Roster_Selection_Men!AE340</f>
        <v>Bryce Frantz</v>
      </c>
      <c r="E326" s="23"/>
      <c r="F326" s="1" t="str">
        <f>IF(ISERROR([1]Baker_Scores_Men_Var!E326), " ", IF([1]Baker_Scores_Men_Var!E326 = "Yes", "Yes", "  "))</f>
        <v xml:space="preserve"> </v>
      </c>
      <c r="G326" s="29">
        <v>191</v>
      </c>
      <c r="H326" s="29">
        <v>200</v>
      </c>
      <c r="I326" s="29">
        <v>242</v>
      </c>
      <c r="J326" s="29">
        <v>195</v>
      </c>
      <c r="K326" s="29">
        <v>179</v>
      </c>
      <c r="L326" s="29">
        <v>170</v>
      </c>
      <c r="M326" s="29">
        <v>158</v>
      </c>
      <c r="N326" s="29">
        <v>188</v>
      </c>
      <c r="O326" s="29">
        <v>180</v>
      </c>
      <c r="P326" s="30">
        <f t="shared" si="96"/>
        <v>1703</v>
      </c>
      <c r="Q326" s="30">
        <f t="shared" si="97"/>
        <v>9</v>
      </c>
      <c r="R326" s="30">
        <f t="shared" si="98"/>
        <v>189.22222222222223</v>
      </c>
    </row>
    <row r="327" spans="2:18" s="1" customFormat="1" ht="13.9" customHeight="1">
      <c r="B327" s="1" t="str">
        <f>Roster_Selection_Men!AB341&amp;" " &amp; "V "</f>
        <v xml:space="preserve">University of the Cumberlands V </v>
      </c>
      <c r="C327" s="1" t="str">
        <f>Roster_Selection_Men!AD341</f>
        <v>11-746126</v>
      </c>
      <c r="D327" s="1" t="str">
        <f>Roster_Selection_Men!AE341</f>
        <v>Charles Wilken</v>
      </c>
      <c r="E327" s="23"/>
      <c r="F327" s="1" t="str">
        <f>IF(ISERROR([1]Baker_Scores_Men_Var!E327), " ", IF([1]Baker_Scores_Men_Var!E327 = "Yes", "Yes", "  "))</f>
        <v xml:space="preserve"> </v>
      </c>
      <c r="G327" s="29">
        <v>0</v>
      </c>
      <c r="H327" s="29">
        <v>0</v>
      </c>
      <c r="I327" s="29">
        <v>0</v>
      </c>
      <c r="J327" s="29">
        <v>179</v>
      </c>
      <c r="K327" s="29">
        <v>258</v>
      </c>
      <c r="L327" s="29">
        <v>209</v>
      </c>
      <c r="M327" s="29">
        <v>170</v>
      </c>
      <c r="N327" s="29">
        <v>132</v>
      </c>
      <c r="O327" s="29">
        <v>0</v>
      </c>
      <c r="P327" s="30">
        <f t="shared" si="96"/>
        <v>948</v>
      </c>
      <c r="Q327" s="30">
        <f t="shared" si="97"/>
        <v>5</v>
      </c>
      <c r="R327" s="30">
        <f t="shared" si="98"/>
        <v>189.6</v>
      </c>
    </row>
    <row r="328" spans="2:18" s="1" customFormat="1" ht="13.9" customHeight="1">
      <c r="B328" s="1" t="str">
        <f>Roster_Selection_Men!AB342&amp;" " &amp; "V "</f>
        <v xml:space="preserve">University of the Cumberlands V </v>
      </c>
      <c r="C328" s="1" t="str">
        <f>Roster_Selection_Men!AD342</f>
        <v>8069-30719</v>
      </c>
      <c r="D328" s="1" t="str">
        <f>Roster_Selection_Men!AE342</f>
        <v>Liam McNamara</v>
      </c>
      <c r="E328" s="23"/>
      <c r="F328" s="1" t="str">
        <f>IF(ISERROR([1]Baker_Scores_Men_Var!E328), " ", IF([1]Baker_Scores_Men_Var!E328 = "Yes", "Yes", "  "))</f>
        <v xml:space="preserve"> </v>
      </c>
      <c r="G328" s="29">
        <v>0</v>
      </c>
      <c r="H328" s="29">
        <v>171</v>
      </c>
      <c r="I328" s="29">
        <v>148</v>
      </c>
      <c r="J328" s="29">
        <v>0</v>
      </c>
      <c r="K328" s="29">
        <v>0</v>
      </c>
      <c r="L328" s="29">
        <v>0</v>
      </c>
      <c r="M328" s="29">
        <v>170</v>
      </c>
      <c r="N328" s="29">
        <v>147</v>
      </c>
      <c r="O328" s="29">
        <v>152</v>
      </c>
      <c r="P328" s="30">
        <f t="shared" si="96"/>
        <v>788</v>
      </c>
      <c r="Q328" s="30">
        <f t="shared" si="97"/>
        <v>5</v>
      </c>
      <c r="R328" s="30">
        <f t="shared" si="98"/>
        <v>157.6</v>
      </c>
    </row>
    <row r="329" spans="2:18" s="1" customFormat="1" ht="13.9" customHeight="1">
      <c r="B329" s="1" t="str">
        <f>Roster_Selection_Men!AB343&amp;" " &amp; "V "</f>
        <v xml:space="preserve">University of the Cumberlands V </v>
      </c>
      <c r="C329" s="1" t="str">
        <f>Roster_Selection_Men!AD343</f>
        <v>11-155607</v>
      </c>
      <c r="D329" s="1" t="str">
        <f>Roster_Selection_Men!AE343</f>
        <v>Robert Borowski</v>
      </c>
      <c r="E329" s="23"/>
      <c r="F329" s="1" t="str">
        <f>IF(ISERROR([1]Baker_Scores_Men_Var!E329), " ", IF([1]Baker_Scores_Men_Var!E329 = "Yes", "Yes", "  "))</f>
        <v xml:space="preserve"> </v>
      </c>
      <c r="G329" s="29">
        <v>187</v>
      </c>
      <c r="H329" s="29">
        <v>255</v>
      </c>
      <c r="I329" s="29">
        <v>168</v>
      </c>
      <c r="J329" s="29">
        <v>157</v>
      </c>
      <c r="K329" s="29">
        <v>213</v>
      </c>
      <c r="L329" s="29">
        <v>185</v>
      </c>
      <c r="M329" s="29">
        <v>148</v>
      </c>
      <c r="N329" s="29">
        <v>201</v>
      </c>
      <c r="O329" s="29">
        <v>199</v>
      </c>
      <c r="P329" s="30">
        <f t="shared" si="96"/>
        <v>1713</v>
      </c>
      <c r="Q329" s="30">
        <f t="shared" si="97"/>
        <v>9</v>
      </c>
      <c r="R329" s="30">
        <f t="shared" si="98"/>
        <v>190.33333333333334</v>
      </c>
    </row>
    <row r="330" spans="2:18" s="1" customFormat="1" ht="13.9" customHeight="1">
      <c r="B330" s="1" t="str">
        <f>Roster_Selection_Men!AB344&amp;" " &amp; "V "</f>
        <v xml:space="preserve">University of the Cumberlands V </v>
      </c>
      <c r="C330" s="1" t="str">
        <f>Roster_Selection_Men!AD344</f>
        <v>11-394324</v>
      </c>
      <c r="D330" s="1" t="str">
        <f>Roster_Selection_Men!AE344</f>
        <v>Thomas Mc Neal</v>
      </c>
      <c r="E330" s="23"/>
      <c r="F330" s="1" t="str">
        <f>IF(ISERROR([1]Baker_Scores_Men_Var!E330), " ", IF([1]Baker_Scores_Men_Var!E330 = "Yes", "Yes", "  "))</f>
        <v xml:space="preserve"> </v>
      </c>
      <c r="G330" s="29">
        <v>186</v>
      </c>
      <c r="H330" s="29">
        <v>159</v>
      </c>
      <c r="I330" s="29">
        <v>173</v>
      </c>
      <c r="J330" s="29">
        <v>187</v>
      </c>
      <c r="K330" s="29">
        <v>166</v>
      </c>
      <c r="L330" s="29">
        <v>145</v>
      </c>
      <c r="M330" s="29">
        <v>0</v>
      </c>
      <c r="N330" s="29">
        <v>0</v>
      </c>
      <c r="O330" s="29">
        <v>177</v>
      </c>
      <c r="P330" s="30">
        <f t="shared" si="96"/>
        <v>1193</v>
      </c>
      <c r="Q330" s="30">
        <f t="shared" si="97"/>
        <v>7</v>
      </c>
      <c r="R330" s="30">
        <f t="shared" si="98"/>
        <v>170.42857142857142</v>
      </c>
    </row>
    <row r="331" spans="2:18" s="1" customFormat="1" ht="13.9" customHeight="1">
      <c r="B331" s="1" t="str">
        <f>Roster_Selection_Men!AB345&amp;" " &amp; "V "</f>
        <v xml:space="preserve"> V </v>
      </c>
      <c r="C331" s="1" t="str">
        <f>Roster_Selection_Men!AD345</f>
        <v/>
      </c>
      <c r="D331" s="1" t="str">
        <f>Roster_Selection_Men!AE345</f>
        <v/>
      </c>
      <c r="E331" s="23"/>
      <c r="F331" s="1" t="str">
        <f>IF(ISERROR([1]Baker_Scores_Men_Var!E331), " ", IF([1]Baker_Scores_Men_Var!E331 = "Yes", "Yes", "  "))</f>
        <v xml:space="preserve"> 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30">
        <f t="shared" si="96"/>
        <v>0</v>
      </c>
      <c r="Q331" s="30">
        <f t="shared" si="97"/>
        <v>0</v>
      </c>
      <c r="R331" s="30">
        <f t="shared" si="98"/>
        <v>0</v>
      </c>
    </row>
    <row r="332" spans="2:18" s="1" customFormat="1" ht="13.9" customHeight="1">
      <c r="B332" s="1" t="s">
        <v>1215</v>
      </c>
      <c r="C332" s="28" t="s">
        <v>8</v>
      </c>
      <c r="D332" s="23" t="s">
        <v>8</v>
      </c>
      <c r="E332" s="23"/>
      <c r="F332" s="23"/>
      <c r="G332" s="29"/>
      <c r="H332" s="29"/>
      <c r="I332" s="29"/>
      <c r="J332" s="29"/>
      <c r="K332" s="29"/>
      <c r="L332" s="29"/>
      <c r="M332" s="29"/>
      <c r="N332" s="29"/>
      <c r="O332" s="29"/>
      <c r="P332" s="30">
        <f t="shared" si="96"/>
        <v>0</v>
      </c>
      <c r="Q332" s="30">
        <f t="shared" si="97"/>
        <v>0</v>
      </c>
      <c r="R332" s="30">
        <f t="shared" si="98"/>
        <v>0</v>
      </c>
    </row>
    <row r="333" spans="2:18" s="1" customFormat="1" ht="13.9" customHeight="1">
      <c r="B333" s="1" t="s">
        <v>1215</v>
      </c>
      <c r="C333" s="28" t="s">
        <v>8</v>
      </c>
      <c r="D333" s="23" t="s">
        <v>8</v>
      </c>
      <c r="E333" s="23"/>
      <c r="F333" s="23"/>
      <c r="G333" s="29"/>
      <c r="H333" s="29"/>
      <c r="I333" s="29"/>
      <c r="J333" s="29"/>
      <c r="K333" s="29"/>
      <c r="L333" s="29"/>
      <c r="M333" s="29"/>
      <c r="N333" s="29"/>
      <c r="O333" s="29"/>
      <c r="P333" s="30">
        <f t="shared" si="96"/>
        <v>0</v>
      </c>
      <c r="Q333" s="30">
        <f t="shared" si="97"/>
        <v>0</v>
      </c>
      <c r="R333" s="30">
        <f t="shared" si="98"/>
        <v>0</v>
      </c>
    </row>
    <row r="334" spans="2:18" s="1" customFormat="1" ht="13.9" customHeight="1">
      <c r="B334" s="1" t="s">
        <v>1215</v>
      </c>
      <c r="C334" s="28" t="s">
        <v>8</v>
      </c>
      <c r="D334" s="23" t="s">
        <v>8</v>
      </c>
      <c r="E334" s="23"/>
      <c r="F334" s="23"/>
      <c r="G334" s="31"/>
      <c r="H334" s="31"/>
      <c r="I334" s="31"/>
      <c r="J334" s="31"/>
      <c r="K334" s="31"/>
      <c r="L334" s="31"/>
      <c r="M334" s="31"/>
      <c r="N334" s="31"/>
      <c r="O334" s="31"/>
      <c r="P334" s="32">
        <f t="shared" si="96"/>
        <v>0</v>
      </c>
      <c r="Q334" s="32">
        <f t="shared" si="97"/>
        <v>0</v>
      </c>
      <c r="R334" s="30">
        <f t="shared" si="98"/>
        <v>0</v>
      </c>
    </row>
    <row r="335" spans="2:18" s="1" customFormat="1" ht="13.9" customHeight="1">
      <c r="B335" s="33"/>
      <c r="G335" s="30">
        <f t="shared" ref="G335:Q335" si="99">SUM(G324:G334)</f>
        <v>933</v>
      </c>
      <c r="H335" s="30">
        <f t="shared" si="99"/>
        <v>978</v>
      </c>
      <c r="I335" s="30">
        <f t="shared" si="99"/>
        <v>914</v>
      </c>
      <c r="J335" s="30">
        <f t="shared" si="99"/>
        <v>906</v>
      </c>
      <c r="K335" s="30">
        <f t="shared" si="99"/>
        <v>1027</v>
      </c>
      <c r="L335" s="30">
        <f t="shared" si="99"/>
        <v>895</v>
      </c>
      <c r="M335" s="30">
        <f t="shared" si="99"/>
        <v>848</v>
      </c>
      <c r="N335" s="30">
        <f t="shared" si="99"/>
        <v>848</v>
      </c>
      <c r="O335" s="30">
        <f t="shared" si="99"/>
        <v>876</v>
      </c>
      <c r="P335" s="34">
        <f t="shared" si="99"/>
        <v>8225</v>
      </c>
      <c r="Q335" s="34">
        <f t="shared" si="99"/>
        <v>45</v>
      </c>
    </row>
    <row r="336" spans="2:18" s="1" customFormat="1" ht="13.9" customHeight="1"/>
    <row r="337" spans="5:52" s="1" customFormat="1" ht="13.9" customHeight="1"/>
    <row r="338" spans="5:52" s="1" customFormat="1" ht="13.9" customHeight="1"/>
    <row r="339" spans="5:52" s="1" customFormat="1" ht="13.9" customHeight="1"/>
    <row r="340" spans="5:52" s="1" customFormat="1" ht="13.9" customHeight="1">
      <c r="E340" s="35" t="s">
        <v>1216</v>
      </c>
      <c r="F340" s="36"/>
      <c r="G340" s="37">
        <f t="shared" ref="G340:Q340" si="100">SUM(G23,G36,G49,G62,G75,G88,G101,G114,G127,G140,G153,G166,G179,G192,G205,G218,G231,G244,G257,G270,G283,G296,G309,G322,G335)</f>
        <v>19532</v>
      </c>
      <c r="H340" s="37">
        <f t="shared" si="100"/>
        <v>19704</v>
      </c>
      <c r="I340" s="37">
        <f t="shared" si="100"/>
        <v>19950</v>
      </c>
      <c r="J340" s="37">
        <f t="shared" si="100"/>
        <v>19881</v>
      </c>
      <c r="K340" s="37">
        <f t="shared" si="100"/>
        <v>20130</v>
      </c>
      <c r="L340" s="37">
        <f t="shared" si="100"/>
        <v>19690</v>
      </c>
      <c r="M340" s="37">
        <f t="shared" si="100"/>
        <v>19147</v>
      </c>
      <c r="N340" s="37">
        <f t="shared" si="100"/>
        <v>19642</v>
      </c>
      <c r="O340" s="37">
        <f t="shared" si="100"/>
        <v>20384</v>
      </c>
      <c r="P340" s="38">
        <f t="shared" si="100"/>
        <v>178060</v>
      </c>
      <c r="Q340" s="39">
        <f t="shared" si="100"/>
        <v>990</v>
      </c>
      <c r="AZ340" s="13" t="s">
        <v>1217</v>
      </c>
    </row>
    <row r="341" spans="5:52" s="1" customFormat="1" ht="13.9" customHeight="1">
      <c r="E341" s="40" t="s">
        <v>1218</v>
      </c>
      <c r="F341" s="41"/>
      <c r="G341" s="42">
        <f t="shared" ref="G341:O341" si="101">SUM(G340/(25))</f>
        <v>781.28</v>
      </c>
      <c r="H341" s="42">
        <f t="shared" si="101"/>
        <v>788.16</v>
      </c>
      <c r="I341" s="42">
        <f t="shared" si="101"/>
        <v>798</v>
      </c>
      <c r="J341" s="42">
        <f t="shared" si="101"/>
        <v>795.24</v>
      </c>
      <c r="K341" s="42">
        <f t="shared" si="101"/>
        <v>805.2</v>
      </c>
      <c r="L341" s="42">
        <f t="shared" si="101"/>
        <v>787.6</v>
      </c>
      <c r="M341" s="42">
        <f t="shared" si="101"/>
        <v>765.88</v>
      </c>
      <c r="N341" s="42">
        <f t="shared" si="101"/>
        <v>785.68</v>
      </c>
      <c r="O341" s="42">
        <f t="shared" si="101"/>
        <v>815.36</v>
      </c>
      <c r="P341" s="41"/>
      <c r="Q341" s="43"/>
    </row>
    <row r="342" spans="5:52" s="1" customFormat="1" ht="13.9" customHeight="1"/>
    <row r="343" spans="5:52" s="1" customFormat="1" ht="13.9" customHeight="1"/>
    <row r="344" spans="5:52" s="1" customFormat="1" ht="13.9" customHeight="1"/>
    <row r="345" spans="5:52" s="1" customFormat="1" ht="13.9" customHeight="1"/>
    <row r="346" spans="5:52" s="1" customFormat="1" ht="13.9" customHeight="1"/>
    <row r="347" spans="5:52" s="1" customFormat="1" ht="13.9" customHeight="1"/>
    <row r="348" spans="5:52" s="1" customFormat="1" ht="13.9" customHeight="1"/>
    <row r="349" spans="5:52" s="1" customFormat="1" ht="13.9" customHeight="1"/>
    <row r="350" spans="5:52" s="1" customFormat="1" ht="13.9" customHeight="1"/>
    <row r="351" spans="5:52" s="1" customFormat="1" ht="13.9" customHeight="1"/>
    <row r="352" spans="5: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O22 G324:O334 G311:O321 G298:O308 G285:O295 G272:O282 G259:O269 G246:O256 G233:O243 G220:O230 G207:O217 G194:O204 G181:O191 G168:O178 G155:O165 G142:O152 G129:O139 G116:O126 G103:O113 G90:O100 G77:O87 G64:O74 G51:O61 G38:O48 G25:O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08" activePane="bottomLeft" state="frozen"/>
      <selection pane="bottomLeft" activeCell="O123" sqref="O123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4" t="s">
        <v>1180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54" s="4" customFormat="1" ht="16.149999999999999" customHeight="1">
      <c r="AZ2" s="4" t="s">
        <v>1181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1182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2" t="s">
        <v>10</v>
      </c>
    </row>
    <row r="5" spans="1:54" s="4" customFormat="1" ht="17.45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1183</v>
      </c>
      <c r="H10" s="5" t="s">
        <v>1183</v>
      </c>
      <c r="I10" s="5" t="s">
        <v>1183</v>
      </c>
      <c r="J10" s="5" t="s">
        <v>1183</v>
      </c>
      <c r="K10" s="5" t="s">
        <v>1183</v>
      </c>
      <c r="L10" s="5" t="s">
        <v>1183</v>
      </c>
      <c r="M10" s="18" t="s">
        <v>1183</v>
      </c>
      <c r="N10" s="18" t="s">
        <v>1183</v>
      </c>
      <c r="O10" s="18" t="s">
        <v>1183</v>
      </c>
      <c r="P10" s="18"/>
      <c r="Q10" s="18" t="s">
        <v>1184</v>
      </c>
      <c r="R10" s="18" t="s">
        <v>1185</v>
      </c>
      <c r="S10" s="18"/>
      <c r="T10" s="18"/>
      <c r="U10" s="18"/>
    </row>
    <row r="11" spans="1:54" s="1" customFormat="1" ht="13.9" customHeight="1">
      <c r="B11" s="19" t="s">
        <v>1186</v>
      </c>
      <c r="C11" s="19" t="s">
        <v>24</v>
      </c>
      <c r="D11" s="19" t="s">
        <v>25</v>
      </c>
      <c r="E11" s="19" t="s">
        <v>1187</v>
      </c>
      <c r="F11" s="19" t="s">
        <v>1188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1189</v>
      </c>
      <c r="Q11" s="5" t="s">
        <v>1187</v>
      </c>
      <c r="R11" s="5" t="s">
        <v>1190</v>
      </c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Bethel University (TN) JV1 </v>
      </c>
      <c r="C12" s="1" t="str">
        <f>Roster_Selection_Men!AH11</f>
        <v>18-70677</v>
      </c>
      <c r="D12" s="1" t="str">
        <f>Roster_Selection_Men!AI11</f>
        <v>Christopher Davenport</v>
      </c>
      <c r="E12" s="23"/>
      <c r="F12" s="1" t="str">
        <f>IF(ISERROR([2]Baker_Scores_Men_JV!E12), " ", IF([2]Baker_Scores_Men_JV!E12 = "Yes", "Yes", "  "))</f>
        <v xml:space="preserve"> </v>
      </c>
      <c r="G12" s="44">
        <v>159</v>
      </c>
      <c r="H12" s="44">
        <v>111</v>
      </c>
      <c r="I12" s="44">
        <v>127</v>
      </c>
      <c r="J12" s="44">
        <v>94</v>
      </c>
      <c r="K12" s="44">
        <v>220</v>
      </c>
      <c r="L12" s="44">
        <v>137</v>
      </c>
      <c r="M12" s="44">
        <v>136</v>
      </c>
      <c r="N12" s="44">
        <v>151</v>
      </c>
      <c r="O12" s="44">
        <v>151</v>
      </c>
      <c r="P12" s="19">
        <f t="shared" ref="P12:P22" si="0">SUM(G12:O12)</f>
        <v>1286</v>
      </c>
      <c r="Q12" s="19">
        <f t="shared" ref="Q12:Q22" si="1">COUNTIF(G12:O12, "&gt;0" )</f>
        <v>9</v>
      </c>
      <c r="R12" s="19">
        <f t="shared" ref="R12:R22" si="2">IF(Q12=0,0,P12/Q12)</f>
        <v>142.88888888888889</v>
      </c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Bethel University (TN) JV1 </v>
      </c>
      <c r="C13" s="1" t="str">
        <f>Roster_Selection_Men!AH12</f>
        <v>19-1989</v>
      </c>
      <c r="D13" s="1" t="str">
        <f>Roster_Selection_Men!AI12</f>
        <v>Jackson Henderson</v>
      </c>
      <c r="E13" s="23"/>
      <c r="F13" s="1" t="str">
        <f>IF(ISERROR([2]Baker_Scores_Men_JV!E13), " ", IF([2]Baker_Scores_Men_JV!E13 = "Yes", "Yes", "  "))</f>
        <v xml:space="preserve"> </v>
      </c>
      <c r="G13" s="44">
        <v>177</v>
      </c>
      <c r="H13" s="44">
        <v>180</v>
      </c>
      <c r="I13" s="44">
        <v>156</v>
      </c>
      <c r="J13" s="44">
        <v>145</v>
      </c>
      <c r="K13" s="44">
        <v>183</v>
      </c>
      <c r="L13" s="44">
        <v>124</v>
      </c>
      <c r="M13" s="44">
        <v>181</v>
      </c>
      <c r="N13" s="44">
        <v>150</v>
      </c>
      <c r="O13" s="44">
        <v>136</v>
      </c>
      <c r="P13" s="19">
        <f t="shared" si="0"/>
        <v>1432</v>
      </c>
      <c r="Q13" s="19">
        <f t="shared" si="1"/>
        <v>9</v>
      </c>
      <c r="R13" s="19">
        <f t="shared" si="2"/>
        <v>159.11111111111111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Bethel University (TN) JV1 </v>
      </c>
      <c r="C14" s="1" t="str">
        <f>Roster_Selection_Men!AH13</f>
        <v>9281-11588</v>
      </c>
      <c r="D14" s="1" t="str">
        <f>Roster_Selection_Men!AI13</f>
        <v>James Johnson</v>
      </c>
      <c r="E14" s="23"/>
      <c r="F14" s="1" t="str">
        <f>IF(ISERROR([2]Baker_Scores_Men_JV!E14), " ", IF([2]Baker_Scores_Men_JV!E14 = "Yes", "Yes", "  "))</f>
        <v xml:space="preserve"> </v>
      </c>
      <c r="G14" s="44">
        <v>244</v>
      </c>
      <c r="H14" s="44">
        <v>151</v>
      </c>
      <c r="I14" s="44">
        <v>146</v>
      </c>
      <c r="J14" s="44">
        <v>166</v>
      </c>
      <c r="K14" s="44">
        <v>152</v>
      </c>
      <c r="L14" s="44">
        <v>206</v>
      </c>
      <c r="M14" s="44">
        <v>155</v>
      </c>
      <c r="N14" s="44">
        <v>130</v>
      </c>
      <c r="O14" s="44">
        <v>213</v>
      </c>
      <c r="P14" s="19">
        <f t="shared" si="0"/>
        <v>1563</v>
      </c>
      <c r="Q14" s="19">
        <f t="shared" si="1"/>
        <v>9</v>
      </c>
      <c r="R14" s="19">
        <f t="shared" si="2"/>
        <v>173.66666666666666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Bethel University (TN) JV1 </v>
      </c>
      <c r="C15" s="1" t="str">
        <f>Roster_Selection_Men!AH14</f>
        <v>15-93246</v>
      </c>
      <c r="D15" s="1" t="str">
        <f>Roster_Selection_Men!AI14</f>
        <v>Malcolm Porter</v>
      </c>
      <c r="E15" s="23"/>
      <c r="F15" s="1" t="str">
        <f>IF(ISERROR([2]Baker_Scores_Men_JV!E15), " ", IF([2]Baker_Scores_Men_JV!E15 = "Yes", "Yes", "  "))</f>
        <v xml:space="preserve"> </v>
      </c>
      <c r="G15" s="44">
        <v>143</v>
      </c>
      <c r="H15" s="44">
        <v>155</v>
      </c>
      <c r="I15" s="44">
        <v>142</v>
      </c>
      <c r="J15" s="44">
        <v>146</v>
      </c>
      <c r="K15" s="44">
        <v>148</v>
      </c>
      <c r="L15" s="44">
        <v>154</v>
      </c>
      <c r="M15" s="44">
        <v>115</v>
      </c>
      <c r="N15" s="44">
        <v>132</v>
      </c>
      <c r="O15" s="44">
        <v>160</v>
      </c>
      <c r="P15" s="19">
        <f t="shared" si="0"/>
        <v>1295</v>
      </c>
      <c r="Q15" s="19">
        <f t="shared" si="1"/>
        <v>9</v>
      </c>
      <c r="R15" s="19">
        <f t="shared" si="2"/>
        <v>143.88888888888889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Bethel University (TN) JV1 </v>
      </c>
      <c r="C16" s="1" t="str">
        <f>Roster_Selection_Men!AH15</f>
        <v>11-462162</v>
      </c>
      <c r="D16" s="1" t="str">
        <f>Roster_Selection_Men!AI15</f>
        <v>Tyler McKinney</v>
      </c>
      <c r="E16" s="23"/>
      <c r="F16" s="1" t="str">
        <f>IF(ISERROR([2]Baker_Scores_Men_JV!E16), " ", IF([2]Baker_Scores_Men_JV!E16 = "Yes", "Yes", "  "))</f>
        <v xml:space="preserve"> 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19">
        <f t="shared" si="0"/>
        <v>0</v>
      </c>
      <c r="Q16" s="19">
        <f t="shared" si="1"/>
        <v>0</v>
      </c>
      <c r="R16" s="19">
        <f t="shared" si="2"/>
        <v>0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 JV1 </v>
      </c>
      <c r="C17" s="1" t="str">
        <f>Roster_Selection_Men!AH16</f>
        <v/>
      </c>
      <c r="D17" s="1" t="str">
        <f>Roster_Selection_Men!AI16</f>
        <v/>
      </c>
      <c r="E17" s="23"/>
      <c r="F17" s="1" t="str">
        <f>IF(ISERROR([2]Baker_Scores_Men_JV!E17), " ", IF([2]Baker_Scores_Men_JV!E17 = "Yes", "Yes", "  "))</f>
        <v xml:space="preserve">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19">
        <f t="shared" si="0"/>
        <v>0</v>
      </c>
      <c r="Q17" s="19">
        <f t="shared" si="1"/>
        <v>0</v>
      </c>
      <c r="R17" s="19">
        <f t="shared" si="2"/>
        <v>0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IF(ISERROR([2]Baker_Scores_Men_JV!E18), " ", IF([2]Baker_Scores_Men_JV!E18 = "Yes", "Yes", "  "))</f>
        <v xml:space="preserve">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19">
        <f t="shared" si="0"/>
        <v>0</v>
      </c>
      <c r="Q18" s="19">
        <f t="shared" si="1"/>
        <v>0</v>
      </c>
      <c r="R18" s="19">
        <f t="shared" si="2"/>
        <v>0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IF(ISERROR([2]Baker_Scores_Men_JV!E19), " ", IF([2]Baker_Scores_Men_JV!E19 = "Yes", "Yes", "  "))</f>
        <v xml:space="preserve">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19">
        <f t="shared" si="0"/>
        <v>0</v>
      </c>
      <c r="Q19" s="19">
        <f t="shared" si="1"/>
        <v>0</v>
      </c>
      <c r="R19" s="19">
        <f t="shared" si="2"/>
        <v>0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1219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44"/>
      <c r="L20" s="44"/>
      <c r="M20" s="44"/>
      <c r="N20" s="44"/>
      <c r="O20" s="44"/>
      <c r="P20" s="19">
        <f t="shared" si="0"/>
        <v>0</v>
      </c>
      <c r="Q20" s="19">
        <f t="shared" si="1"/>
        <v>0</v>
      </c>
      <c r="R20" s="19">
        <f t="shared" si="2"/>
        <v>0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1219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44"/>
      <c r="L21" s="44"/>
      <c r="M21" s="44"/>
      <c r="N21" s="44"/>
      <c r="O21" s="44"/>
      <c r="P21" s="19">
        <f t="shared" si="0"/>
        <v>0</v>
      </c>
      <c r="Q21" s="19">
        <f t="shared" si="1"/>
        <v>0</v>
      </c>
      <c r="R21" s="19">
        <f t="shared" si="2"/>
        <v>0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1219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7"/>
      <c r="L22" s="47"/>
      <c r="M22" s="47"/>
      <c r="N22" s="47"/>
      <c r="O22" s="47"/>
      <c r="P22" s="48">
        <f t="shared" si="0"/>
        <v>0</v>
      </c>
      <c r="Q22" s="48">
        <f t="shared" si="1"/>
        <v>0</v>
      </c>
      <c r="R22" s="19">
        <f t="shared" si="2"/>
        <v>0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Q23" si="3">SUM(G12:G22)</f>
        <v>723</v>
      </c>
      <c r="H23" s="19">
        <f t="shared" si="3"/>
        <v>597</v>
      </c>
      <c r="I23" s="19">
        <f t="shared" si="3"/>
        <v>571</v>
      </c>
      <c r="J23" s="19">
        <f t="shared" si="3"/>
        <v>551</v>
      </c>
      <c r="K23" s="19">
        <f t="shared" si="3"/>
        <v>703</v>
      </c>
      <c r="L23" s="19">
        <f t="shared" si="3"/>
        <v>621</v>
      </c>
      <c r="M23" s="19">
        <f t="shared" si="3"/>
        <v>587</v>
      </c>
      <c r="N23" s="19">
        <f t="shared" si="3"/>
        <v>563</v>
      </c>
      <c r="O23" s="19">
        <f t="shared" si="3"/>
        <v>660</v>
      </c>
      <c r="P23" s="49">
        <f t="shared" si="3"/>
        <v>5576</v>
      </c>
      <c r="Q23" s="49">
        <f t="shared" si="3"/>
        <v>36</v>
      </c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Roster_Selection_Men!AF24&amp;" " &amp; "JV1 "</f>
        <v xml:space="preserve">Blue Mountain College JV1 </v>
      </c>
      <c r="C25" s="1" t="str">
        <f>Roster_Selection_Men!AH24</f>
        <v>19-42959</v>
      </c>
      <c r="D25" s="1" t="str">
        <f>Roster_Selection_Men!AI24</f>
        <v>Greyson Blair</v>
      </c>
      <c r="E25" s="23"/>
      <c r="F25" s="1" t="str">
        <f>IF(ISERROR([2]Baker_Scores_Men_JV!E25), " ", IF([2]Baker_Scores_Men_JV!E25 = "Yes", "Yes", "  "))</f>
        <v xml:space="preserve"> </v>
      </c>
      <c r="G25" s="44">
        <v>131</v>
      </c>
      <c r="H25" s="44">
        <v>159</v>
      </c>
      <c r="I25" s="44">
        <v>148</v>
      </c>
      <c r="J25" s="44">
        <v>120</v>
      </c>
      <c r="K25" s="44">
        <v>141</v>
      </c>
      <c r="L25" s="44">
        <v>143</v>
      </c>
      <c r="M25" s="44">
        <v>127</v>
      </c>
      <c r="N25" s="44">
        <v>125</v>
      </c>
      <c r="O25" s="44">
        <v>104</v>
      </c>
      <c r="P25" s="19">
        <f t="shared" ref="P25:P35" si="4">SUM(G25:O25)</f>
        <v>1198</v>
      </c>
      <c r="Q25" s="19">
        <f t="shared" ref="Q25:Q35" si="5">COUNTIF(G25:O25, "&gt;0" )</f>
        <v>9</v>
      </c>
      <c r="R25" s="19">
        <f t="shared" ref="R25:R35" si="6">IF(Q25=0,0,P25/Q25)</f>
        <v>133.11111111111111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Roster_Selection_Men!AF25&amp;" " &amp; "JV1 "</f>
        <v xml:space="preserve">Blue Mountain College JV1 </v>
      </c>
      <c r="C26" s="1" t="str">
        <f>Roster_Selection_Men!AH25</f>
        <v>7914-26916</v>
      </c>
      <c r="D26" s="1" t="str">
        <f>Roster_Selection_Men!AI25</f>
        <v>Jay Henderson</v>
      </c>
      <c r="E26" s="23"/>
      <c r="F26" s="1" t="str">
        <f>IF(ISERROR([2]Baker_Scores_Men_JV!E26), " ", IF([2]Baker_Scores_Men_JV!E26 = "Yes", "Yes", "  "))</f>
        <v xml:space="preserve"> </v>
      </c>
      <c r="G26" s="44">
        <v>135</v>
      </c>
      <c r="H26" s="44">
        <v>105</v>
      </c>
      <c r="I26" s="44">
        <v>127</v>
      </c>
      <c r="J26" s="44">
        <v>166</v>
      </c>
      <c r="K26" s="44">
        <v>148</v>
      </c>
      <c r="L26" s="44">
        <v>143</v>
      </c>
      <c r="M26" s="44">
        <v>156</v>
      </c>
      <c r="N26" s="44">
        <v>138</v>
      </c>
      <c r="O26" s="44">
        <v>180</v>
      </c>
      <c r="P26" s="19">
        <f t="shared" si="4"/>
        <v>1298</v>
      </c>
      <c r="Q26" s="19">
        <f t="shared" si="5"/>
        <v>9</v>
      </c>
      <c r="R26" s="19">
        <f t="shared" si="6"/>
        <v>144.22222222222223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Roster_Selection_Men!AF26&amp;" " &amp; "JV1 "</f>
        <v xml:space="preserve">Blue Mountain College JV1 </v>
      </c>
      <c r="C27" s="1" t="str">
        <f>Roster_Selection_Men!AH26</f>
        <v>8577-2986</v>
      </c>
      <c r="D27" s="1" t="str">
        <f>Roster_Selection_Men!AI26</f>
        <v>Logan Akins</v>
      </c>
      <c r="E27" s="23"/>
      <c r="F27" s="1" t="str">
        <f>IF(ISERROR([2]Baker_Scores_Men_JV!E27), " ", IF([2]Baker_Scores_Men_JV!E27 = "Yes", "Yes", "  "))</f>
        <v xml:space="preserve"> </v>
      </c>
      <c r="G27" s="44">
        <v>133</v>
      </c>
      <c r="H27" s="44">
        <v>126</v>
      </c>
      <c r="I27" s="44">
        <v>126</v>
      </c>
      <c r="J27" s="44">
        <v>157</v>
      </c>
      <c r="K27" s="44">
        <v>119</v>
      </c>
      <c r="L27" s="44">
        <v>129</v>
      </c>
      <c r="M27" s="44">
        <v>140</v>
      </c>
      <c r="N27" s="44">
        <v>180</v>
      </c>
      <c r="O27" s="44">
        <v>179</v>
      </c>
      <c r="P27" s="19">
        <f t="shared" si="4"/>
        <v>1289</v>
      </c>
      <c r="Q27" s="19">
        <f t="shared" si="5"/>
        <v>9</v>
      </c>
      <c r="R27" s="19">
        <f t="shared" si="6"/>
        <v>143.22222222222223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Roster_Selection_Men!AF27&amp;" " &amp; "JV1 "</f>
        <v xml:space="preserve">Blue Mountain College JV1 </v>
      </c>
      <c r="C28" s="1" t="str">
        <f>Roster_Selection_Men!AH27</f>
        <v>8577-2985</v>
      </c>
      <c r="D28" s="1" t="str">
        <f>Roster_Selection_Men!AI27</f>
        <v>Mason Timmons</v>
      </c>
      <c r="E28" s="23"/>
      <c r="F28" s="1" t="str">
        <f>IF(ISERROR([2]Baker_Scores_Men_JV!E28), " ", IF([2]Baker_Scores_Men_JV!E28 = "Yes", "Yes", "  "))</f>
        <v xml:space="preserve"> </v>
      </c>
      <c r="G28" s="44">
        <v>165</v>
      </c>
      <c r="H28" s="44">
        <v>169</v>
      </c>
      <c r="I28" s="44">
        <v>187</v>
      </c>
      <c r="J28" s="44">
        <v>131</v>
      </c>
      <c r="K28" s="44">
        <v>142</v>
      </c>
      <c r="L28" s="44">
        <v>183</v>
      </c>
      <c r="M28" s="44">
        <v>136</v>
      </c>
      <c r="N28" s="44">
        <v>157</v>
      </c>
      <c r="O28" s="44">
        <v>122</v>
      </c>
      <c r="P28" s="19">
        <f t="shared" si="4"/>
        <v>1392</v>
      </c>
      <c r="Q28" s="19">
        <f t="shared" si="5"/>
        <v>9</v>
      </c>
      <c r="R28" s="19">
        <f t="shared" si="6"/>
        <v>154.66666666666666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Roster_Selection_Men!AF28&amp;" " &amp; "JV1 "</f>
        <v xml:space="preserve">Blue Mountain College JV1 </v>
      </c>
      <c r="C29" s="1" t="str">
        <f>Roster_Selection_Men!AH28</f>
        <v>20-20298</v>
      </c>
      <c r="D29" s="1" t="str">
        <f>Roster_Selection_Men!AI28</f>
        <v>William Porter</v>
      </c>
      <c r="E29" s="23"/>
      <c r="F29" s="1" t="str">
        <f>IF(ISERROR([2]Baker_Scores_Men_JV!E29), " ", IF([2]Baker_Scores_Men_JV!E29 = "Yes", "Yes", "  "))</f>
        <v xml:space="preserve"> </v>
      </c>
      <c r="G29" s="44">
        <v>121</v>
      </c>
      <c r="H29" s="44">
        <v>106</v>
      </c>
      <c r="I29" s="44">
        <v>103</v>
      </c>
      <c r="J29" s="44">
        <v>100</v>
      </c>
      <c r="K29" s="44">
        <v>163</v>
      </c>
      <c r="L29" s="44">
        <v>127</v>
      </c>
      <c r="M29" s="44">
        <v>109</v>
      </c>
      <c r="N29" s="44">
        <v>169</v>
      </c>
      <c r="O29" s="44">
        <v>165</v>
      </c>
      <c r="P29" s="19">
        <f t="shared" si="4"/>
        <v>1163</v>
      </c>
      <c r="Q29" s="19">
        <f t="shared" si="5"/>
        <v>9</v>
      </c>
      <c r="R29" s="19">
        <f t="shared" si="6"/>
        <v>129.22222222222223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Roster_Selection_Men!AF29&amp;" " &amp; "JV1 "</f>
        <v xml:space="preserve"> JV1 </v>
      </c>
      <c r="C30" s="1" t="str">
        <f>Roster_Selection_Men!AH29</f>
        <v/>
      </c>
      <c r="D30" s="1" t="str">
        <f>Roster_Selection_Men!AI29</f>
        <v/>
      </c>
      <c r="E30" s="23"/>
      <c r="F30" s="1" t="str">
        <f>IF(ISERROR([2]Baker_Scores_Men_JV!E30), " ", IF([2]Baker_Scores_Men_JV!E30 = "Yes", "Yes", "  "))</f>
        <v xml:space="preserve">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19">
        <f t="shared" si="4"/>
        <v>0</v>
      </c>
      <c r="Q30" s="19">
        <f t="shared" si="5"/>
        <v>0</v>
      </c>
      <c r="R30" s="19">
        <f t="shared" si="6"/>
        <v>0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Roster_Selection_Men!AF30&amp;" " &amp; "JV1 "</f>
        <v xml:space="preserve"> JV1 </v>
      </c>
      <c r="C31" s="1" t="str">
        <f>Roster_Selection_Men!AH30</f>
        <v/>
      </c>
      <c r="D31" s="1" t="str">
        <f>Roster_Selection_Men!AI30</f>
        <v/>
      </c>
      <c r="E31" s="23"/>
      <c r="F31" s="1" t="str">
        <f>IF(ISERROR([2]Baker_Scores_Men_JV!E31), " ", IF([2]Baker_Scores_Men_JV!E31 = "Yes", "Yes", "  "))</f>
        <v xml:space="preserve">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19">
        <f t="shared" si="4"/>
        <v>0</v>
      </c>
      <c r="Q31" s="19">
        <f t="shared" si="5"/>
        <v>0</v>
      </c>
      <c r="R31" s="19">
        <f t="shared" si="6"/>
        <v>0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Roster_Selection_Men!AF31&amp;" " &amp; "JV1 "</f>
        <v xml:space="preserve"> JV1 </v>
      </c>
      <c r="C32" s="1" t="str">
        <f>Roster_Selection_Men!AH31</f>
        <v/>
      </c>
      <c r="D32" s="1" t="str">
        <f>Roster_Selection_Men!AI31</f>
        <v/>
      </c>
      <c r="E32" s="23"/>
      <c r="F32" s="1" t="str">
        <f>IF(ISERROR([2]Baker_Scores_Men_JV!E32), " ", IF([2]Baker_Scores_Men_JV!E32 = "Yes", "Yes", "  "))</f>
        <v xml:space="preserve">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19">
        <f t="shared" si="4"/>
        <v>0</v>
      </c>
      <c r="Q32" s="19">
        <f t="shared" si="5"/>
        <v>0</v>
      </c>
      <c r="R32" s="19">
        <f t="shared" si="6"/>
        <v>0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1220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44"/>
      <c r="L33" s="44"/>
      <c r="M33" s="44"/>
      <c r="N33" s="44"/>
      <c r="O33" s="44"/>
      <c r="P33" s="19">
        <f t="shared" si="4"/>
        <v>0</v>
      </c>
      <c r="Q33" s="19">
        <f t="shared" si="5"/>
        <v>0</v>
      </c>
      <c r="R33" s="19">
        <f t="shared" si="6"/>
        <v>0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1220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44"/>
      <c r="L34" s="44"/>
      <c r="M34" s="44"/>
      <c r="N34" s="44"/>
      <c r="O34" s="44"/>
      <c r="P34" s="19">
        <f t="shared" si="4"/>
        <v>0</v>
      </c>
      <c r="Q34" s="19">
        <f t="shared" si="5"/>
        <v>0</v>
      </c>
      <c r="R34" s="19">
        <f t="shared" si="6"/>
        <v>0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1220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7"/>
      <c r="L35" s="47"/>
      <c r="M35" s="47"/>
      <c r="N35" s="47"/>
      <c r="O35" s="47"/>
      <c r="P35" s="48">
        <f t="shared" si="4"/>
        <v>0</v>
      </c>
      <c r="Q35" s="48">
        <f t="shared" si="5"/>
        <v>0</v>
      </c>
      <c r="R35" s="19">
        <f t="shared" si="6"/>
        <v>0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Q36" si="7">SUM(G25:G35)</f>
        <v>685</v>
      </c>
      <c r="H36" s="19">
        <f t="shared" si="7"/>
        <v>665</v>
      </c>
      <c r="I36" s="19">
        <f t="shared" si="7"/>
        <v>691</v>
      </c>
      <c r="J36" s="19">
        <f t="shared" si="7"/>
        <v>674</v>
      </c>
      <c r="K36" s="19">
        <f t="shared" si="7"/>
        <v>713</v>
      </c>
      <c r="L36" s="19">
        <f t="shared" si="7"/>
        <v>725</v>
      </c>
      <c r="M36" s="19">
        <f t="shared" si="7"/>
        <v>668</v>
      </c>
      <c r="N36" s="19">
        <f t="shared" si="7"/>
        <v>769</v>
      </c>
      <c r="O36" s="19">
        <f t="shared" si="7"/>
        <v>750</v>
      </c>
      <c r="P36" s="49">
        <f t="shared" si="7"/>
        <v>6340</v>
      </c>
      <c r="Q36" s="49">
        <f t="shared" si="7"/>
        <v>45</v>
      </c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Roster_Selection_Men!AF56&amp;" " &amp; "JV1 "</f>
        <v xml:space="preserve">Cumberland University JV1 </v>
      </c>
      <c r="C38" s="1" t="str">
        <f>Roster_Selection_Men!AH56</f>
        <v>19-71543</v>
      </c>
      <c r="D38" s="1" t="str">
        <f>Roster_Selection_Men!AI56</f>
        <v>Alex Barlow</v>
      </c>
      <c r="E38" s="23"/>
      <c r="F38" s="1" t="str">
        <f>IF(ISERROR([2]Baker_Scores_Men_JV!E38), " ", IF([2]Baker_Scores_Men_JV!E38 = "Yes", "Yes", "  "))</f>
        <v xml:space="preserve"> </v>
      </c>
      <c r="G38" s="44">
        <v>100</v>
      </c>
      <c r="H38" s="44">
        <v>192</v>
      </c>
      <c r="I38" s="44">
        <v>141</v>
      </c>
      <c r="J38" s="44">
        <v>189</v>
      </c>
      <c r="K38" s="44">
        <v>186</v>
      </c>
      <c r="L38" s="44">
        <v>186</v>
      </c>
      <c r="M38" s="44">
        <v>158</v>
      </c>
      <c r="N38" s="44">
        <v>150</v>
      </c>
      <c r="O38" s="44">
        <v>158</v>
      </c>
      <c r="P38" s="19">
        <f t="shared" ref="P38:P48" si="8">SUM(G38:O38)</f>
        <v>1460</v>
      </c>
      <c r="Q38" s="19">
        <f t="shared" ref="Q38:Q48" si="9">COUNTIF(G38:O38, "&gt;0" )</f>
        <v>9</v>
      </c>
      <c r="R38" s="19">
        <f t="shared" ref="R38:R48" si="10">IF(Q38=0,0,P38/Q38)</f>
        <v>162.22222222222223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Roster_Selection_Men!AF57&amp;" " &amp; "JV1 "</f>
        <v xml:space="preserve">Cumberland University JV1 </v>
      </c>
      <c r="C39" s="1" t="str">
        <f>Roster_Selection_Men!AH57</f>
        <v>6684-301</v>
      </c>
      <c r="D39" s="1" t="str">
        <f>Roster_Selection_Men!AI57</f>
        <v>Andrew Scantland</v>
      </c>
      <c r="E39" s="23"/>
      <c r="F39" s="1" t="str">
        <f>IF(ISERROR([2]Baker_Scores_Men_JV!E39), " ", IF([2]Baker_Scores_Men_JV!E39 = "Yes", "Yes", "  "))</f>
        <v xml:space="preserve"> </v>
      </c>
      <c r="G39" s="44">
        <v>161</v>
      </c>
      <c r="H39" s="44">
        <v>199</v>
      </c>
      <c r="I39" s="44">
        <v>147</v>
      </c>
      <c r="J39" s="44">
        <v>0</v>
      </c>
      <c r="K39" s="44">
        <v>144</v>
      </c>
      <c r="L39" s="44">
        <v>180</v>
      </c>
      <c r="M39" s="44">
        <v>172</v>
      </c>
      <c r="N39" s="44">
        <v>166</v>
      </c>
      <c r="O39" s="44">
        <v>191</v>
      </c>
      <c r="P39" s="19">
        <f t="shared" si="8"/>
        <v>1360</v>
      </c>
      <c r="Q39" s="19">
        <f t="shared" si="9"/>
        <v>8</v>
      </c>
      <c r="R39" s="19">
        <f t="shared" si="10"/>
        <v>170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Roster_Selection_Men!AF58&amp;" " &amp; "JV1 "</f>
        <v xml:space="preserve">Cumberland University JV1 </v>
      </c>
      <c r="C40" s="1" t="str">
        <f>Roster_Selection_Men!AH58</f>
        <v>11-359781</v>
      </c>
      <c r="D40" s="1" t="str">
        <f>Roster_Selection_Men!AI58</f>
        <v>Casey Estep</v>
      </c>
      <c r="E40" s="23"/>
      <c r="F40" s="1" t="str">
        <f>IF(ISERROR([2]Baker_Scores_Men_JV!E40), " ", IF([2]Baker_Scores_Men_JV!E40 = "Yes", "Yes", "  "))</f>
        <v xml:space="preserve"> </v>
      </c>
      <c r="G40" s="44">
        <v>148</v>
      </c>
      <c r="H40" s="44">
        <v>159</v>
      </c>
      <c r="I40" s="44">
        <v>214</v>
      </c>
      <c r="J40" s="44">
        <v>183</v>
      </c>
      <c r="K40" s="44">
        <v>168</v>
      </c>
      <c r="L40" s="44">
        <v>127</v>
      </c>
      <c r="M40" s="44">
        <v>159</v>
      </c>
      <c r="N40" s="44">
        <v>173</v>
      </c>
      <c r="O40" s="44">
        <v>211</v>
      </c>
      <c r="P40" s="19">
        <f t="shared" si="8"/>
        <v>1542</v>
      </c>
      <c r="Q40" s="19">
        <f t="shared" si="9"/>
        <v>9</v>
      </c>
      <c r="R40" s="19">
        <f t="shared" si="10"/>
        <v>171.33333333333334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Roster_Selection_Men!AF59&amp;" " &amp; "JV1 "</f>
        <v xml:space="preserve">Cumberland University JV1 </v>
      </c>
      <c r="C41" s="1" t="str">
        <f>Roster_Selection_Men!AH59</f>
        <v>11-359779</v>
      </c>
      <c r="D41" s="1" t="str">
        <f>Roster_Selection_Men!AI59</f>
        <v>Logan Estep</v>
      </c>
      <c r="E41" s="23"/>
      <c r="F41" s="1" t="str">
        <f>IF(ISERROR([2]Baker_Scores_Men_JV!E41), " ", IF([2]Baker_Scores_Men_JV!E41 = "Yes", "Yes", "  "))</f>
        <v xml:space="preserve"> </v>
      </c>
      <c r="G41" s="44">
        <v>0</v>
      </c>
      <c r="H41" s="44">
        <v>196</v>
      </c>
      <c r="I41" s="44">
        <v>147</v>
      </c>
      <c r="J41" s="44">
        <v>140</v>
      </c>
      <c r="K41" s="44">
        <v>0</v>
      </c>
      <c r="L41" s="44">
        <v>155</v>
      </c>
      <c r="M41" s="44">
        <v>135</v>
      </c>
      <c r="N41" s="44">
        <v>135</v>
      </c>
      <c r="O41" s="44">
        <v>152</v>
      </c>
      <c r="P41" s="19">
        <f t="shared" si="8"/>
        <v>1060</v>
      </c>
      <c r="Q41" s="19">
        <f t="shared" si="9"/>
        <v>7</v>
      </c>
      <c r="R41" s="19">
        <f t="shared" si="10"/>
        <v>151.42857142857142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Roster_Selection_Men!AF60&amp;" " &amp; "JV1 "</f>
        <v xml:space="preserve">Cumberland University JV1 </v>
      </c>
      <c r="C42" s="1" t="str">
        <f>Roster_Selection_Men!AH60</f>
        <v>20-33136</v>
      </c>
      <c r="D42" s="1" t="str">
        <f>Roster_Selection_Men!AI60</f>
        <v>Mason Adcok</v>
      </c>
      <c r="E42" s="23"/>
      <c r="F42" s="1" t="str">
        <f>IF(ISERROR([2]Baker_Scores_Men_JV!E42), " ", IF([2]Baker_Scores_Men_JV!E42 = "Yes", "Yes", "  "))</f>
        <v xml:space="preserve"> </v>
      </c>
      <c r="G42" s="44">
        <v>154</v>
      </c>
      <c r="H42" s="44">
        <v>176</v>
      </c>
      <c r="I42" s="44">
        <v>178</v>
      </c>
      <c r="J42" s="44">
        <v>177</v>
      </c>
      <c r="K42" s="44">
        <v>164</v>
      </c>
      <c r="L42" s="44">
        <v>0</v>
      </c>
      <c r="M42" s="44">
        <v>0</v>
      </c>
      <c r="N42" s="44">
        <v>0</v>
      </c>
      <c r="O42" s="44">
        <v>0</v>
      </c>
      <c r="P42" s="19">
        <f t="shared" si="8"/>
        <v>849</v>
      </c>
      <c r="Q42" s="19">
        <f t="shared" si="9"/>
        <v>5</v>
      </c>
      <c r="R42" s="19">
        <f t="shared" si="10"/>
        <v>169.8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Roster_Selection_Men!AF61&amp;" " &amp; "JV1 "</f>
        <v xml:space="preserve">Cumberland University JV1 </v>
      </c>
      <c r="C43" s="1" t="str">
        <f>Roster_Selection_Men!AH61</f>
        <v>11-360522</v>
      </c>
      <c r="D43" s="1" t="str">
        <f>Roster_Selection_Men!AI61</f>
        <v>Wesley Estep</v>
      </c>
      <c r="E43" s="23"/>
      <c r="F43" s="1" t="str">
        <f>IF(ISERROR([2]Baker_Scores_Men_JV!E43), " ", IF([2]Baker_Scores_Men_JV!E43 = "Yes", "Yes", "  "))</f>
        <v xml:space="preserve"> </v>
      </c>
      <c r="G43" s="44">
        <v>105</v>
      </c>
      <c r="H43" s="44">
        <v>0</v>
      </c>
      <c r="I43" s="44">
        <v>0</v>
      </c>
      <c r="J43" s="44">
        <v>203</v>
      </c>
      <c r="K43" s="44">
        <v>127</v>
      </c>
      <c r="L43" s="44">
        <v>170</v>
      </c>
      <c r="M43" s="44">
        <v>216</v>
      </c>
      <c r="N43" s="44">
        <v>155</v>
      </c>
      <c r="O43" s="44">
        <v>146</v>
      </c>
      <c r="P43" s="19">
        <f t="shared" si="8"/>
        <v>1122</v>
      </c>
      <c r="Q43" s="19">
        <f t="shared" si="9"/>
        <v>7</v>
      </c>
      <c r="R43" s="19">
        <f t="shared" si="10"/>
        <v>160.28571428571428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Roster_Selection_Men!AF62&amp;" " &amp; "JV1 "</f>
        <v xml:space="preserve"> JV1 </v>
      </c>
      <c r="C44" s="1" t="str">
        <f>Roster_Selection_Men!AH62</f>
        <v/>
      </c>
      <c r="D44" s="1" t="str">
        <f>Roster_Selection_Men!AI62</f>
        <v/>
      </c>
      <c r="E44" s="23"/>
      <c r="F44" s="1" t="str">
        <f>IF(ISERROR([2]Baker_Scores_Men_JV!E44), " ", IF([2]Baker_Scores_Men_JV!E44 = "Yes", "Yes", "  "))</f>
        <v xml:space="preserve">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19">
        <f t="shared" si="8"/>
        <v>0</v>
      </c>
      <c r="Q44" s="19">
        <f t="shared" si="9"/>
        <v>0</v>
      </c>
      <c r="R44" s="19">
        <f t="shared" si="10"/>
        <v>0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Roster_Selection_Men!AF63&amp;" " &amp; "JV1 "</f>
        <v xml:space="preserve"> JV1 </v>
      </c>
      <c r="C45" s="1" t="str">
        <f>Roster_Selection_Men!AH63</f>
        <v/>
      </c>
      <c r="D45" s="1" t="str">
        <f>Roster_Selection_Men!AI63</f>
        <v/>
      </c>
      <c r="E45" s="23"/>
      <c r="F45" s="1" t="str">
        <f>IF(ISERROR([2]Baker_Scores_Men_JV!E45), " ", IF([2]Baker_Scores_Men_JV!E45 = "Yes", "Yes", "  "))</f>
        <v xml:space="preserve">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19">
        <f t="shared" si="8"/>
        <v>0</v>
      </c>
      <c r="Q45" s="19">
        <f t="shared" si="9"/>
        <v>0</v>
      </c>
      <c r="R45" s="19">
        <f t="shared" si="10"/>
        <v>0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1221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44"/>
      <c r="L46" s="44"/>
      <c r="M46" s="44"/>
      <c r="N46" s="44"/>
      <c r="O46" s="44"/>
      <c r="P46" s="19">
        <f t="shared" si="8"/>
        <v>0</v>
      </c>
      <c r="Q46" s="19">
        <f t="shared" si="9"/>
        <v>0</v>
      </c>
      <c r="R46" s="19">
        <f t="shared" si="10"/>
        <v>0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1221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44"/>
      <c r="L47" s="44"/>
      <c r="M47" s="44"/>
      <c r="N47" s="44"/>
      <c r="O47" s="44"/>
      <c r="P47" s="19">
        <f t="shared" si="8"/>
        <v>0</v>
      </c>
      <c r="Q47" s="19">
        <f t="shared" si="9"/>
        <v>0</v>
      </c>
      <c r="R47" s="19">
        <f t="shared" si="10"/>
        <v>0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1221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7"/>
      <c r="L48" s="47"/>
      <c r="M48" s="47"/>
      <c r="N48" s="47"/>
      <c r="O48" s="47"/>
      <c r="P48" s="48">
        <f t="shared" si="8"/>
        <v>0</v>
      </c>
      <c r="Q48" s="48">
        <f t="shared" si="9"/>
        <v>0</v>
      </c>
      <c r="R48" s="19">
        <f t="shared" si="10"/>
        <v>0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Q49" si="11">SUM(G38:G48)</f>
        <v>668</v>
      </c>
      <c r="H49" s="19">
        <f t="shared" si="11"/>
        <v>922</v>
      </c>
      <c r="I49" s="19">
        <f t="shared" si="11"/>
        <v>827</v>
      </c>
      <c r="J49" s="19">
        <f t="shared" si="11"/>
        <v>892</v>
      </c>
      <c r="K49" s="19">
        <f t="shared" si="11"/>
        <v>789</v>
      </c>
      <c r="L49" s="19">
        <f t="shared" si="11"/>
        <v>818</v>
      </c>
      <c r="M49" s="19">
        <f t="shared" si="11"/>
        <v>840</v>
      </c>
      <c r="N49" s="19">
        <f t="shared" si="11"/>
        <v>779</v>
      </c>
      <c r="O49" s="19">
        <f t="shared" si="11"/>
        <v>858</v>
      </c>
      <c r="P49" s="49">
        <f t="shared" si="11"/>
        <v>7393</v>
      </c>
      <c r="Q49" s="49">
        <f t="shared" si="11"/>
        <v>45</v>
      </c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Roster_Selection_Men!AF101&amp;" " &amp; "JV1 "</f>
        <v xml:space="preserve">Lindenwood University JV1 </v>
      </c>
      <c r="C51" s="1" t="str">
        <f>Roster_Selection_Men!AH101</f>
        <v>11-422992</v>
      </c>
      <c r="D51" s="1" t="str">
        <f>Roster_Selection_Men!AI101</f>
        <v>Christian Lanan</v>
      </c>
      <c r="E51" s="23"/>
      <c r="F51" s="1" t="str">
        <f>IF(ISERROR([2]Baker_Scores_Men_JV!E51), " ", IF([2]Baker_Scores_Men_JV!E51 = "Yes", "Yes", "  "))</f>
        <v xml:space="preserve"> </v>
      </c>
      <c r="G51" s="44">
        <v>0</v>
      </c>
      <c r="H51" s="44">
        <v>159</v>
      </c>
      <c r="I51" s="44">
        <v>126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186</v>
      </c>
      <c r="P51" s="19">
        <f t="shared" ref="P51:P61" si="12">SUM(G51:O51)</f>
        <v>471</v>
      </c>
      <c r="Q51" s="19">
        <f t="shared" ref="Q51:Q61" si="13">COUNTIF(G51:O51, "&gt;0" )</f>
        <v>3</v>
      </c>
      <c r="R51" s="19">
        <f t="shared" ref="R51:R61" si="14">IF(Q51=0,0,P51/Q51)</f>
        <v>157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Roster_Selection_Men!AF102&amp;" " &amp; "JV1 "</f>
        <v xml:space="preserve">Lindenwood University JV1 </v>
      </c>
      <c r="C52" s="1" t="str">
        <f>Roster_Selection_Men!AH102</f>
        <v>8663-27327</v>
      </c>
      <c r="D52" s="1" t="str">
        <f>Roster_Selection_Men!AI102</f>
        <v>Dalton Kemp</v>
      </c>
      <c r="E52" s="23"/>
      <c r="F52" s="1" t="str">
        <f>IF(ISERROR([2]Baker_Scores_Men_JV!E52), " ", IF([2]Baker_Scores_Men_JV!E52 = "Yes", "Yes", "  "))</f>
        <v xml:space="preserve"> </v>
      </c>
      <c r="G52" s="44">
        <v>0</v>
      </c>
      <c r="H52" s="44">
        <v>175</v>
      </c>
      <c r="I52" s="44">
        <v>155</v>
      </c>
      <c r="J52" s="44">
        <v>165</v>
      </c>
      <c r="K52" s="44">
        <v>210</v>
      </c>
      <c r="L52" s="44">
        <v>190</v>
      </c>
      <c r="M52" s="44">
        <v>163</v>
      </c>
      <c r="N52" s="44">
        <v>161</v>
      </c>
      <c r="O52" s="44">
        <v>0</v>
      </c>
      <c r="P52" s="19">
        <f t="shared" si="12"/>
        <v>1219</v>
      </c>
      <c r="Q52" s="19">
        <f t="shared" si="13"/>
        <v>7</v>
      </c>
      <c r="R52" s="19">
        <f t="shared" si="14"/>
        <v>174.14285714285714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Roster_Selection_Men!AF103&amp;" " &amp; "JV1 "</f>
        <v xml:space="preserve">Lindenwood University JV1 </v>
      </c>
      <c r="C53" s="1" t="str">
        <f>Roster_Selection_Men!AH103</f>
        <v>8482-467</v>
      </c>
      <c r="D53" s="1" t="str">
        <f>Roster_Selection_Men!AI103</f>
        <v>Garrett Jolly</v>
      </c>
      <c r="E53" s="23"/>
      <c r="F53" s="1" t="str">
        <f>IF(ISERROR([2]Baker_Scores_Men_JV!E53), " ", IF([2]Baker_Scores_Men_JV!E53 = "Yes", "Yes", "  "))</f>
        <v xml:space="preserve"> </v>
      </c>
      <c r="G53" s="44">
        <v>124</v>
      </c>
      <c r="H53" s="44">
        <v>0</v>
      </c>
      <c r="I53" s="44">
        <v>0</v>
      </c>
      <c r="J53" s="44">
        <v>193</v>
      </c>
      <c r="K53" s="44">
        <v>166</v>
      </c>
      <c r="L53" s="44">
        <v>168</v>
      </c>
      <c r="M53" s="44">
        <v>155</v>
      </c>
      <c r="N53" s="44">
        <v>0</v>
      </c>
      <c r="O53" s="44">
        <v>0</v>
      </c>
      <c r="P53" s="19">
        <f t="shared" si="12"/>
        <v>806</v>
      </c>
      <c r="Q53" s="19">
        <f t="shared" si="13"/>
        <v>5</v>
      </c>
      <c r="R53" s="19">
        <f t="shared" si="14"/>
        <v>161.19999999999999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Roster_Selection_Men!AF104&amp;" " &amp; "JV1 "</f>
        <v xml:space="preserve">Lindenwood University JV1 </v>
      </c>
      <c r="C54" s="1" t="str">
        <f>Roster_Selection_Men!AH104</f>
        <v>16-147279</v>
      </c>
      <c r="D54" s="1" t="str">
        <f>Roster_Selection_Men!AI104</f>
        <v>Graham Mortimore</v>
      </c>
      <c r="E54" s="23"/>
      <c r="F54" s="1" t="str">
        <f>IF(ISERROR([2]Baker_Scores_Men_JV!E54), " ", IF([2]Baker_Scores_Men_JV!E54 = "Yes", "Yes", "  "))</f>
        <v xml:space="preserve"> </v>
      </c>
      <c r="G54" s="44">
        <v>196</v>
      </c>
      <c r="H54" s="44">
        <v>182</v>
      </c>
      <c r="I54" s="44">
        <v>148</v>
      </c>
      <c r="J54" s="44">
        <v>0</v>
      </c>
      <c r="K54" s="44">
        <v>0</v>
      </c>
      <c r="L54" s="44">
        <v>166</v>
      </c>
      <c r="M54" s="44">
        <v>148</v>
      </c>
      <c r="N54" s="44">
        <v>0</v>
      </c>
      <c r="O54" s="44">
        <v>0</v>
      </c>
      <c r="P54" s="19">
        <f t="shared" si="12"/>
        <v>840</v>
      </c>
      <c r="Q54" s="19">
        <f t="shared" si="13"/>
        <v>5</v>
      </c>
      <c r="R54" s="19">
        <f t="shared" si="14"/>
        <v>168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Roster_Selection_Men!AF105&amp;" " &amp; "JV1 "</f>
        <v xml:space="preserve">Lindenwood University JV1 </v>
      </c>
      <c r="C55" s="1" t="str">
        <f>Roster_Selection_Men!AH105</f>
        <v>11-719508</v>
      </c>
      <c r="D55" s="1" t="str">
        <f>Roster_Selection_Men!AI105</f>
        <v>Jared Felipa</v>
      </c>
      <c r="E55" s="23"/>
      <c r="F55" s="1" t="str">
        <f>IF(ISERROR([2]Baker_Scores_Men_JV!E55), " ", IF([2]Baker_Scores_Men_JV!E55 = "Yes", "Yes", "  "))</f>
        <v xml:space="preserve"> </v>
      </c>
      <c r="G55" s="44">
        <v>148</v>
      </c>
      <c r="H55" s="44">
        <v>0</v>
      </c>
      <c r="I55" s="44">
        <v>0</v>
      </c>
      <c r="J55" s="44">
        <v>169</v>
      </c>
      <c r="K55" s="44">
        <v>257</v>
      </c>
      <c r="L55" s="44">
        <v>0</v>
      </c>
      <c r="M55" s="44">
        <v>0</v>
      </c>
      <c r="N55" s="44">
        <v>183</v>
      </c>
      <c r="O55" s="44">
        <v>163</v>
      </c>
      <c r="P55" s="19">
        <f t="shared" si="12"/>
        <v>920</v>
      </c>
      <c r="Q55" s="19">
        <f t="shared" si="13"/>
        <v>5</v>
      </c>
      <c r="R55" s="19">
        <f t="shared" si="14"/>
        <v>184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Roster_Selection_Men!AF106&amp;" " &amp; "JV1 "</f>
        <v xml:space="preserve">Lindenwood University JV1 </v>
      </c>
      <c r="C56" s="1" t="str">
        <f>Roster_Selection_Men!AH106</f>
        <v>21-12175</v>
      </c>
      <c r="D56" s="1" t="str">
        <f>Roster_Selection_Men!AI106</f>
        <v>Juan Pablo Aguirre Moreno</v>
      </c>
      <c r="E56" s="23"/>
      <c r="F56" s="1" t="str">
        <f>IF(ISERROR([2]Baker_Scores_Men_JV!E56), " ", IF([2]Baker_Scores_Men_JV!E56 = "Yes", "Yes", "  "))</f>
        <v xml:space="preserve"> </v>
      </c>
      <c r="G56" s="44">
        <v>209</v>
      </c>
      <c r="H56" s="44">
        <v>155</v>
      </c>
      <c r="I56" s="44">
        <v>174</v>
      </c>
      <c r="J56" s="44">
        <v>216</v>
      </c>
      <c r="K56" s="44">
        <v>174</v>
      </c>
      <c r="L56" s="44">
        <v>182</v>
      </c>
      <c r="M56" s="44">
        <v>181</v>
      </c>
      <c r="N56" s="44">
        <v>160</v>
      </c>
      <c r="O56" s="44">
        <v>212</v>
      </c>
      <c r="P56" s="19">
        <f t="shared" si="12"/>
        <v>1663</v>
      </c>
      <c r="Q56" s="19">
        <f t="shared" si="13"/>
        <v>9</v>
      </c>
      <c r="R56" s="19">
        <f t="shared" si="14"/>
        <v>184.77777777777777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Roster_Selection_Men!AF107&amp;" " &amp; "JV1 "</f>
        <v xml:space="preserve">Lindenwood University JV1 </v>
      </c>
      <c r="C57" s="1" t="str">
        <f>Roster_Selection_Men!AH107</f>
        <v>11-495004</v>
      </c>
      <c r="D57" s="1" t="str">
        <f>Roster_Selection_Men!AI107</f>
        <v>Kyle Siksta</v>
      </c>
      <c r="E57" s="23"/>
      <c r="F57" s="1" t="str">
        <f>IF(ISERROR([2]Baker_Scores_Men_JV!E57), " ", IF([2]Baker_Scores_Men_JV!E57 = "Yes", "Yes", "  "))</f>
        <v xml:space="preserve"> </v>
      </c>
      <c r="G57" s="44">
        <v>152</v>
      </c>
      <c r="H57" s="44">
        <v>0</v>
      </c>
      <c r="I57" s="44">
        <v>0</v>
      </c>
      <c r="J57" s="44">
        <v>179</v>
      </c>
      <c r="K57" s="44">
        <v>220</v>
      </c>
      <c r="L57" s="44">
        <v>0</v>
      </c>
      <c r="M57" s="44">
        <v>0</v>
      </c>
      <c r="N57" s="44">
        <v>164</v>
      </c>
      <c r="O57" s="44">
        <v>209</v>
      </c>
      <c r="P57" s="19">
        <f t="shared" si="12"/>
        <v>924</v>
      </c>
      <c r="Q57" s="19">
        <f t="shared" si="13"/>
        <v>5</v>
      </c>
      <c r="R57" s="19">
        <f t="shared" si="14"/>
        <v>184.8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Roster_Selection_Men!AF108&amp;" " &amp; "JV1 "</f>
        <v xml:space="preserve">Lindenwood University JV1 </v>
      </c>
      <c r="C58" s="1" t="str">
        <f>Roster_Selection_Men!AH108</f>
        <v>16-86758</v>
      </c>
      <c r="D58" s="1" t="str">
        <f>Roster_Selection_Men!AI108</f>
        <v>Nate O'Connell</v>
      </c>
      <c r="E58" s="23"/>
      <c r="F58" s="1" t="str">
        <f>IF(ISERROR([2]Baker_Scores_Men_JV!E58), " ", IF([2]Baker_Scores_Men_JV!E58 = "Yes", "Yes", "  "))</f>
        <v xml:space="preserve"> </v>
      </c>
      <c r="G58" s="44">
        <v>0</v>
      </c>
      <c r="H58" s="44">
        <v>205</v>
      </c>
      <c r="I58" s="44">
        <v>149</v>
      </c>
      <c r="J58" s="44">
        <v>0</v>
      </c>
      <c r="K58" s="44">
        <v>0</v>
      </c>
      <c r="L58" s="44">
        <v>189</v>
      </c>
      <c r="M58" s="44">
        <v>160</v>
      </c>
      <c r="N58" s="44">
        <v>172</v>
      </c>
      <c r="O58" s="44">
        <v>165</v>
      </c>
      <c r="P58" s="19">
        <f t="shared" si="12"/>
        <v>1040</v>
      </c>
      <c r="Q58" s="19">
        <f t="shared" si="13"/>
        <v>6</v>
      </c>
      <c r="R58" s="19">
        <f t="shared" si="14"/>
        <v>173.33333333333334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1222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44"/>
      <c r="L59" s="44"/>
      <c r="M59" s="44"/>
      <c r="N59" s="44"/>
      <c r="O59" s="44"/>
      <c r="P59" s="19">
        <f t="shared" si="12"/>
        <v>0</v>
      </c>
      <c r="Q59" s="19">
        <f t="shared" si="13"/>
        <v>0</v>
      </c>
      <c r="R59" s="19">
        <f t="shared" si="14"/>
        <v>0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1222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44"/>
      <c r="L60" s="44"/>
      <c r="M60" s="44"/>
      <c r="N60" s="44"/>
      <c r="O60" s="44"/>
      <c r="P60" s="19">
        <f t="shared" si="12"/>
        <v>0</v>
      </c>
      <c r="Q60" s="19">
        <f t="shared" si="13"/>
        <v>0</v>
      </c>
      <c r="R60" s="19">
        <f t="shared" si="14"/>
        <v>0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1222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Q62" si="15">SUM(G51:G61)</f>
        <v>829</v>
      </c>
      <c r="H62" s="30">
        <f t="shared" si="15"/>
        <v>876</v>
      </c>
      <c r="I62" s="30">
        <f t="shared" si="15"/>
        <v>752</v>
      </c>
      <c r="J62" s="30">
        <f t="shared" si="15"/>
        <v>922</v>
      </c>
      <c r="K62" s="30">
        <f t="shared" si="15"/>
        <v>1027</v>
      </c>
      <c r="L62" s="30">
        <f t="shared" si="15"/>
        <v>895</v>
      </c>
      <c r="M62" s="30">
        <f t="shared" si="15"/>
        <v>807</v>
      </c>
      <c r="N62" s="30">
        <f t="shared" si="15"/>
        <v>840</v>
      </c>
      <c r="O62" s="30">
        <f t="shared" si="15"/>
        <v>935</v>
      </c>
      <c r="P62" s="34">
        <f t="shared" si="15"/>
        <v>7883</v>
      </c>
      <c r="Q62" s="34">
        <f t="shared" si="15"/>
        <v>45</v>
      </c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Roster_Selection_Men!AJ101&amp;" " &amp; "JV2 "</f>
        <v xml:space="preserve">Lindenwood University JV2 </v>
      </c>
      <c r="C64" s="1" t="str">
        <f>Roster_Selection_Men!AL101</f>
        <v>18-48013</v>
      </c>
      <c r="D64" s="1" t="str">
        <f>Roster_Selection_Men!AM101</f>
        <v>Callum Stewart</v>
      </c>
      <c r="E64" s="23"/>
      <c r="F64" s="1" t="str">
        <f>IF(ISERROR([2]Baker_Scores_Men_JV!E64), " ", IF([2]Baker_Scores_Men_JV!E64 = "Yes", "Yes", "  "))</f>
        <v xml:space="preserve"> </v>
      </c>
      <c r="G64" s="29">
        <v>244</v>
      </c>
      <c r="H64" s="29">
        <v>151</v>
      </c>
      <c r="I64" s="29">
        <v>188</v>
      </c>
      <c r="J64" s="29">
        <v>186</v>
      </c>
      <c r="K64" s="29">
        <v>154</v>
      </c>
      <c r="L64" s="29">
        <v>148</v>
      </c>
      <c r="M64" s="29">
        <v>221</v>
      </c>
      <c r="N64" s="29">
        <v>175</v>
      </c>
      <c r="O64" s="29">
        <v>202</v>
      </c>
      <c r="P64" s="30">
        <f t="shared" ref="P64:P74" si="16">SUM(G64:O64)</f>
        <v>1669</v>
      </c>
      <c r="Q64" s="30">
        <f t="shared" ref="Q64:Q74" si="17">COUNTIF(G64:O64, "&gt;0" )</f>
        <v>9</v>
      </c>
      <c r="R64" s="30">
        <f t="shared" ref="R64:R74" si="18">IF(Q64=0,0,P64/Q64)</f>
        <v>185.44444444444446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Roster_Selection_Men!AJ102&amp;" " &amp; "JV2 "</f>
        <v xml:space="preserve">Lindenwood University JV2 </v>
      </c>
      <c r="C65" s="1" t="str">
        <f>Roster_Selection_Men!AL102</f>
        <v>7914-21550</v>
      </c>
      <c r="D65" s="1" t="str">
        <f>Roster_Selection_Men!AM102</f>
        <v>Jonathan Camp</v>
      </c>
      <c r="E65" s="23"/>
      <c r="F65" s="1" t="str">
        <f>IF(ISERROR([2]Baker_Scores_Men_JV!E65), " ", IF([2]Baker_Scores_Men_JV!E65 = "Yes", "Yes", "  "))</f>
        <v xml:space="preserve"> </v>
      </c>
      <c r="G65" s="29">
        <v>169</v>
      </c>
      <c r="H65" s="29">
        <v>165</v>
      </c>
      <c r="I65" s="29">
        <v>179</v>
      </c>
      <c r="J65" s="29">
        <v>193</v>
      </c>
      <c r="K65" s="29">
        <v>138</v>
      </c>
      <c r="L65" s="29">
        <v>137</v>
      </c>
      <c r="M65" s="29">
        <v>144</v>
      </c>
      <c r="N65" s="29">
        <v>135</v>
      </c>
      <c r="O65" s="29">
        <v>142</v>
      </c>
      <c r="P65" s="30">
        <f t="shared" si="16"/>
        <v>1402</v>
      </c>
      <c r="Q65" s="30">
        <f t="shared" si="17"/>
        <v>9</v>
      </c>
      <c r="R65" s="30">
        <f t="shared" si="18"/>
        <v>155.77777777777777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Roster_Selection_Men!AJ103&amp;" " &amp; "JV2 "</f>
        <v xml:space="preserve">Lindenwood University JV2 </v>
      </c>
      <c r="C66" s="1" t="str">
        <f>Roster_Selection_Men!AL103</f>
        <v>8711-21237</v>
      </c>
      <c r="D66" s="1" t="str">
        <f>Roster_Selection_Men!AM103</f>
        <v>Jordan Ball</v>
      </c>
      <c r="E66" s="23"/>
      <c r="F66" s="1" t="str">
        <f>IF(ISERROR([2]Baker_Scores_Men_JV!E66), " ", IF([2]Baker_Scores_Men_JV!E66 = "Yes", "Yes", "  "))</f>
        <v xml:space="preserve"> </v>
      </c>
      <c r="G66" s="29">
        <v>139</v>
      </c>
      <c r="H66" s="29">
        <v>167</v>
      </c>
      <c r="I66" s="29">
        <v>157</v>
      </c>
      <c r="J66" s="29">
        <v>186</v>
      </c>
      <c r="K66" s="29">
        <v>136</v>
      </c>
      <c r="L66" s="29">
        <v>0</v>
      </c>
      <c r="M66" s="29">
        <v>148</v>
      </c>
      <c r="N66" s="29">
        <v>0</v>
      </c>
      <c r="O66" s="29">
        <v>0</v>
      </c>
      <c r="P66" s="30">
        <f t="shared" si="16"/>
        <v>933</v>
      </c>
      <c r="Q66" s="30">
        <f t="shared" si="17"/>
        <v>6</v>
      </c>
      <c r="R66" s="30">
        <f t="shared" si="18"/>
        <v>155.5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Roster_Selection_Men!AJ104&amp;" " &amp; "JV2 "</f>
        <v xml:space="preserve">Lindenwood University JV2 </v>
      </c>
      <c r="C67" s="1" t="str">
        <f>Roster_Selection_Men!AL104</f>
        <v>8572-19024</v>
      </c>
      <c r="D67" s="1" t="str">
        <f>Roster_Selection_Men!AM104</f>
        <v>Sean Jerome</v>
      </c>
      <c r="E67" s="23"/>
      <c r="F67" s="1" t="str">
        <f>IF(ISERROR([2]Baker_Scores_Men_JV!E67), " ", IF([2]Baker_Scores_Men_JV!E67 = "Yes", "Yes", "  "))</f>
        <v xml:space="preserve"> </v>
      </c>
      <c r="G67" s="29">
        <v>191</v>
      </c>
      <c r="H67" s="29">
        <v>148</v>
      </c>
      <c r="I67" s="29">
        <v>168</v>
      </c>
      <c r="J67" s="29">
        <v>192</v>
      </c>
      <c r="K67" s="29">
        <v>198</v>
      </c>
      <c r="L67" s="29">
        <v>171</v>
      </c>
      <c r="M67" s="29">
        <v>179</v>
      </c>
      <c r="N67" s="29">
        <v>142</v>
      </c>
      <c r="O67" s="29">
        <v>173</v>
      </c>
      <c r="P67" s="30">
        <f t="shared" si="16"/>
        <v>1562</v>
      </c>
      <c r="Q67" s="30">
        <f t="shared" si="17"/>
        <v>9</v>
      </c>
      <c r="R67" s="30">
        <f t="shared" si="18"/>
        <v>173.55555555555554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Roster_Selection_Men!AJ105&amp;" " &amp; "JV2 "</f>
        <v xml:space="preserve">Lindenwood University JV2 </v>
      </c>
      <c r="C68" s="1" t="str">
        <f>Roster_Selection_Men!AL105</f>
        <v>6507-11246</v>
      </c>
      <c r="D68" s="1" t="str">
        <f>Roster_Selection_Men!AM105</f>
        <v>Spencer Engelby</v>
      </c>
      <c r="E68" s="23"/>
      <c r="F68" s="1" t="str">
        <f>IF(ISERROR([2]Baker_Scores_Men_JV!E68), " ", IF([2]Baker_Scores_Men_JV!E68 = "Yes", "Yes", "  "))</f>
        <v xml:space="preserve"> </v>
      </c>
      <c r="G68" s="29">
        <v>202</v>
      </c>
      <c r="H68" s="29">
        <v>174</v>
      </c>
      <c r="I68" s="29">
        <v>230</v>
      </c>
      <c r="J68" s="29">
        <v>192</v>
      </c>
      <c r="K68" s="29">
        <v>170</v>
      </c>
      <c r="L68" s="29">
        <v>125</v>
      </c>
      <c r="M68" s="29">
        <v>0</v>
      </c>
      <c r="N68" s="29">
        <v>0</v>
      </c>
      <c r="O68" s="29">
        <v>0</v>
      </c>
      <c r="P68" s="30">
        <f t="shared" si="16"/>
        <v>1093</v>
      </c>
      <c r="Q68" s="30">
        <f t="shared" si="17"/>
        <v>6</v>
      </c>
      <c r="R68" s="30">
        <f t="shared" si="18"/>
        <v>182.16666666666666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Roster_Selection_Men!AJ106&amp;" " &amp; "JV2 "</f>
        <v xml:space="preserve"> JV2 </v>
      </c>
      <c r="C69" s="1" t="str">
        <f>Roster_Selection_Men!AL106</f>
        <v/>
      </c>
      <c r="D69" s="1" t="str">
        <f>Roster_Selection_Men!AM106</f>
        <v/>
      </c>
      <c r="E69" s="23"/>
      <c r="F69" s="1" t="str">
        <f>IF(ISERROR([2]Baker_Scores_Men_JV!E69), " ", IF([2]Baker_Scores_Men_JV!E69 = "Yes", "Yes", "  "))</f>
        <v xml:space="preserve">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30">
        <f t="shared" si="16"/>
        <v>0</v>
      </c>
      <c r="Q69" s="30">
        <f t="shared" si="17"/>
        <v>0</v>
      </c>
      <c r="R69" s="30">
        <f t="shared" si="18"/>
        <v>0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Roster_Selection_Men!AJ107&amp;" " &amp; "JV2 "</f>
        <v xml:space="preserve"> JV2 </v>
      </c>
      <c r="C70" s="1" t="str">
        <f>Roster_Selection_Men!AL107</f>
        <v/>
      </c>
      <c r="D70" s="1" t="str">
        <f>Roster_Selection_Men!AM107</f>
        <v/>
      </c>
      <c r="E70" s="23"/>
      <c r="F70" s="1" t="str">
        <f>IF(ISERROR([2]Baker_Scores_Men_JV!E70), " ", IF([2]Baker_Scores_Men_JV!E70 = "Yes", "Yes", "  "))</f>
        <v xml:space="preserve">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30">
        <f t="shared" si="16"/>
        <v>0</v>
      </c>
      <c r="Q70" s="30">
        <f t="shared" si="17"/>
        <v>0</v>
      </c>
      <c r="R70" s="30">
        <f t="shared" si="18"/>
        <v>0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Roster_Selection_Men!AJ108&amp;" " &amp; "JV2 "</f>
        <v xml:space="preserve"> JV2 </v>
      </c>
      <c r="C71" s="1" t="str">
        <f>Roster_Selection_Men!AL108</f>
        <v/>
      </c>
      <c r="D71" s="1" t="str">
        <f>Roster_Selection_Men!AM108</f>
        <v/>
      </c>
      <c r="E71" s="23"/>
      <c r="F71" s="1" t="str">
        <f>IF(ISERROR([2]Baker_Scores_Men_JV!E71), " ", IF([2]Baker_Scores_Men_JV!E71 = "Yes", "Yes", "  "))</f>
        <v xml:space="preserve">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30">
        <f t="shared" si="16"/>
        <v>0</v>
      </c>
      <c r="Q71" s="30">
        <f t="shared" si="17"/>
        <v>0</v>
      </c>
      <c r="R71" s="30">
        <f t="shared" si="18"/>
        <v>0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1223</v>
      </c>
      <c r="C72" s="28" t="s">
        <v>1518</v>
      </c>
      <c r="D72" s="23" t="s">
        <v>1519</v>
      </c>
      <c r="E72" s="23"/>
      <c r="F72" s="23"/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204</v>
      </c>
      <c r="O72" s="29">
        <v>229</v>
      </c>
      <c r="P72" s="30">
        <f t="shared" si="16"/>
        <v>433</v>
      </c>
      <c r="Q72" s="30">
        <f t="shared" si="17"/>
        <v>2</v>
      </c>
      <c r="R72" s="30">
        <f t="shared" si="18"/>
        <v>216.5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1223</v>
      </c>
      <c r="C73" s="28" t="s">
        <v>1520</v>
      </c>
      <c r="D73" s="23" t="s">
        <v>1521</v>
      </c>
      <c r="E73" s="23"/>
      <c r="F73" s="23"/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129</v>
      </c>
      <c r="M73" s="29">
        <v>0</v>
      </c>
      <c r="N73" s="29">
        <v>0</v>
      </c>
      <c r="O73" s="29">
        <v>0</v>
      </c>
      <c r="P73" s="30">
        <f t="shared" si="16"/>
        <v>129</v>
      </c>
      <c r="Q73" s="30">
        <f t="shared" si="17"/>
        <v>1</v>
      </c>
      <c r="R73" s="30">
        <f t="shared" si="18"/>
        <v>129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1223</v>
      </c>
      <c r="C74" s="28" t="s">
        <v>1522</v>
      </c>
      <c r="D74" s="23" t="s">
        <v>1523</v>
      </c>
      <c r="E74" s="23"/>
      <c r="F74" s="23"/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150</v>
      </c>
      <c r="N74" s="31">
        <v>146</v>
      </c>
      <c r="O74" s="31">
        <v>116</v>
      </c>
      <c r="P74" s="32">
        <f t="shared" si="16"/>
        <v>412</v>
      </c>
      <c r="Q74" s="32">
        <f t="shared" si="17"/>
        <v>3</v>
      </c>
      <c r="R74" s="30">
        <f t="shared" si="18"/>
        <v>137.33333333333334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Q75" si="19">SUM(G64:G74)</f>
        <v>945</v>
      </c>
      <c r="H75" s="30">
        <f t="shared" si="19"/>
        <v>805</v>
      </c>
      <c r="I75" s="30">
        <f t="shared" si="19"/>
        <v>922</v>
      </c>
      <c r="J75" s="30">
        <f t="shared" si="19"/>
        <v>949</v>
      </c>
      <c r="K75" s="30">
        <f t="shared" si="19"/>
        <v>796</v>
      </c>
      <c r="L75" s="30">
        <f t="shared" si="19"/>
        <v>710</v>
      </c>
      <c r="M75" s="30">
        <f t="shared" si="19"/>
        <v>842</v>
      </c>
      <c r="N75" s="30">
        <f t="shared" si="19"/>
        <v>802</v>
      </c>
      <c r="O75" s="30">
        <f t="shared" si="19"/>
        <v>862</v>
      </c>
      <c r="P75" s="34">
        <f t="shared" si="19"/>
        <v>7633</v>
      </c>
      <c r="Q75" s="34">
        <f t="shared" si="19"/>
        <v>45</v>
      </c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Roster_Selection_Men!AF159&amp;" " &amp; "JV1 "</f>
        <v xml:space="preserve">Midway University JV1 </v>
      </c>
      <c r="C77" s="1" t="str">
        <f>Roster_Selection_Men!AH159</f>
        <v>21-3371</v>
      </c>
      <c r="D77" s="1" t="str">
        <f>Roster_Selection_Men!AI159</f>
        <v>Austin Mullannix</v>
      </c>
      <c r="E77" s="23"/>
      <c r="F77" s="1" t="str">
        <f>IF(ISERROR([2]Baker_Scores_Men_JV!E77), " ", IF([2]Baker_Scores_Men_JV!E77 = "Yes", "Yes", "  "))</f>
        <v xml:space="preserve"> </v>
      </c>
      <c r="G77" s="29">
        <v>0</v>
      </c>
      <c r="H77" s="29">
        <v>0</v>
      </c>
      <c r="I77" s="29">
        <v>129</v>
      </c>
      <c r="J77" s="29">
        <v>0</v>
      </c>
      <c r="K77" s="29">
        <v>123</v>
      </c>
      <c r="L77" s="29">
        <v>0</v>
      </c>
      <c r="M77" s="29">
        <v>156</v>
      </c>
      <c r="N77" s="29">
        <v>0</v>
      </c>
      <c r="O77" s="29">
        <v>0</v>
      </c>
      <c r="P77" s="30">
        <f t="shared" ref="P77:P87" si="20">SUM(G77:O77)</f>
        <v>408</v>
      </c>
      <c r="Q77" s="30">
        <f t="shared" ref="Q77:Q87" si="21">COUNTIF(G77:O77, "&gt;0" )</f>
        <v>3</v>
      </c>
      <c r="R77" s="30">
        <f t="shared" ref="R77:R87" si="22">IF(Q77=0,0,P77/Q77)</f>
        <v>136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Roster_Selection_Men!AF160&amp;" " &amp; "JV1 "</f>
        <v xml:space="preserve">Midway University JV1 </v>
      </c>
      <c r="C78" s="1" t="str">
        <f>Roster_Selection_Men!AH160</f>
        <v>17-25988</v>
      </c>
      <c r="D78" s="1" t="str">
        <f>Roster_Selection_Men!AI160</f>
        <v>Daekwon Christopher</v>
      </c>
      <c r="E78" s="23"/>
      <c r="F78" s="1" t="str">
        <f>IF(ISERROR([2]Baker_Scores_Men_JV!E78), " ", IF([2]Baker_Scores_Men_JV!E78 = "Yes", "Yes", "  "))</f>
        <v xml:space="preserve"> </v>
      </c>
      <c r="G78" s="29">
        <v>180</v>
      </c>
      <c r="H78" s="29">
        <v>150</v>
      </c>
      <c r="I78" s="29">
        <v>150</v>
      </c>
      <c r="J78" s="29">
        <v>0</v>
      </c>
      <c r="K78" s="29">
        <v>0</v>
      </c>
      <c r="L78" s="29">
        <v>157</v>
      </c>
      <c r="M78" s="29">
        <v>152</v>
      </c>
      <c r="N78" s="29">
        <v>0</v>
      </c>
      <c r="O78" s="29">
        <v>192</v>
      </c>
      <c r="P78" s="30">
        <f t="shared" si="20"/>
        <v>981</v>
      </c>
      <c r="Q78" s="30">
        <f t="shared" si="21"/>
        <v>6</v>
      </c>
      <c r="R78" s="30">
        <f t="shared" si="22"/>
        <v>163.5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Roster_Selection_Men!AF161&amp;" " &amp; "JV1 "</f>
        <v xml:space="preserve">Midway University JV1 </v>
      </c>
      <c r="C79" s="1" t="str">
        <f>Roster_Selection_Men!AH161</f>
        <v>18-30569</v>
      </c>
      <c r="D79" s="1" t="str">
        <f>Roster_Selection_Men!AI161</f>
        <v>Isiah Gordon</v>
      </c>
      <c r="E79" s="23"/>
      <c r="F79" s="1" t="str">
        <f>IF(ISERROR([2]Baker_Scores_Men_JV!E79), " ", IF([2]Baker_Scores_Men_JV!E79 = "Yes", "Yes", "  "))</f>
        <v xml:space="preserve"> </v>
      </c>
      <c r="G79" s="29">
        <v>0</v>
      </c>
      <c r="H79" s="29">
        <v>167</v>
      </c>
      <c r="I79" s="29">
        <v>131</v>
      </c>
      <c r="J79" s="29">
        <v>0</v>
      </c>
      <c r="K79" s="29">
        <v>0</v>
      </c>
      <c r="L79" s="29">
        <v>182</v>
      </c>
      <c r="M79" s="29">
        <v>169</v>
      </c>
      <c r="N79" s="29">
        <v>127</v>
      </c>
      <c r="O79" s="29">
        <v>0</v>
      </c>
      <c r="P79" s="30">
        <f t="shared" si="20"/>
        <v>776</v>
      </c>
      <c r="Q79" s="30">
        <f t="shared" si="21"/>
        <v>5</v>
      </c>
      <c r="R79" s="30">
        <f t="shared" si="22"/>
        <v>155.19999999999999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Roster_Selection_Men!AF162&amp;" " &amp; "JV1 "</f>
        <v xml:space="preserve">Midway University JV1 </v>
      </c>
      <c r="C80" s="1" t="str">
        <f>Roster_Selection_Men!AH162</f>
        <v>9615-47699</v>
      </c>
      <c r="D80" s="1" t="str">
        <f>Roster_Selection_Men!AI162</f>
        <v>Judson Tabor</v>
      </c>
      <c r="E80" s="23"/>
      <c r="F80" s="1" t="str">
        <f>IF(ISERROR([2]Baker_Scores_Men_JV!E80), " ", IF([2]Baker_Scores_Men_JV!E80 = "Yes", "Yes", "  "))</f>
        <v xml:space="preserve"> </v>
      </c>
      <c r="G80" s="29">
        <v>0</v>
      </c>
      <c r="H80" s="29">
        <v>161</v>
      </c>
      <c r="I80" s="29">
        <v>162</v>
      </c>
      <c r="J80" s="29">
        <v>156</v>
      </c>
      <c r="K80" s="29">
        <v>0</v>
      </c>
      <c r="L80" s="29">
        <v>0</v>
      </c>
      <c r="M80" s="29">
        <v>159</v>
      </c>
      <c r="N80" s="29">
        <v>199</v>
      </c>
      <c r="O80" s="29">
        <v>147</v>
      </c>
      <c r="P80" s="30">
        <f t="shared" si="20"/>
        <v>984</v>
      </c>
      <c r="Q80" s="30">
        <f t="shared" si="21"/>
        <v>6</v>
      </c>
      <c r="R80" s="30">
        <f t="shared" si="22"/>
        <v>164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Roster_Selection_Men!AF163&amp;" " &amp; "JV1 "</f>
        <v xml:space="preserve">Midway University JV1 </v>
      </c>
      <c r="C81" s="1" t="str">
        <f>Roster_Selection_Men!AH163</f>
        <v>11-600526</v>
      </c>
      <c r="D81" s="1" t="str">
        <f>Roster_Selection_Men!AI163</f>
        <v>Kevin Allen</v>
      </c>
      <c r="E81" s="23"/>
      <c r="F81" s="1" t="str">
        <f>IF(ISERROR([2]Baker_Scores_Men_JV!E81), " ", IF([2]Baker_Scores_Men_JV!E81 = "Yes", "Yes", "  "))</f>
        <v xml:space="preserve"> </v>
      </c>
      <c r="G81" s="29">
        <v>173</v>
      </c>
      <c r="H81" s="29">
        <v>178</v>
      </c>
      <c r="I81" s="29">
        <v>162</v>
      </c>
      <c r="J81" s="29">
        <v>178</v>
      </c>
      <c r="K81" s="29">
        <v>157</v>
      </c>
      <c r="L81" s="29">
        <v>220</v>
      </c>
      <c r="M81" s="29">
        <v>207</v>
      </c>
      <c r="N81" s="29">
        <v>176</v>
      </c>
      <c r="O81" s="29">
        <v>160</v>
      </c>
      <c r="P81" s="30">
        <f t="shared" si="20"/>
        <v>1611</v>
      </c>
      <c r="Q81" s="30">
        <f t="shared" si="21"/>
        <v>9</v>
      </c>
      <c r="R81" s="30">
        <f t="shared" si="22"/>
        <v>179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Roster_Selection_Men!AF164&amp;" " &amp; "JV1 "</f>
        <v xml:space="preserve">Midway University JV1 </v>
      </c>
      <c r="C82" s="1" t="str">
        <f>Roster_Selection_Men!AH164</f>
        <v>11-700332</v>
      </c>
      <c r="D82" s="1" t="str">
        <f>Roster_Selection_Men!AI164</f>
        <v>Logan Shaner</v>
      </c>
      <c r="E82" s="23"/>
      <c r="F82" s="1" t="str">
        <f>IF(ISERROR([2]Baker_Scores_Men_JV!E82), " ", IF([2]Baker_Scores_Men_JV!E82 = "Yes", "Yes", "  "))</f>
        <v xml:space="preserve"> </v>
      </c>
      <c r="G82" s="29">
        <v>145</v>
      </c>
      <c r="H82" s="29">
        <v>0</v>
      </c>
      <c r="I82" s="29">
        <v>0</v>
      </c>
      <c r="J82" s="29">
        <v>161</v>
      </c>
      <c r="K82" s="29">
        <v>169</v>
      </c>
      <c r="L82" s="29">
        <v>126</v>
      </c>
      <c r="M82" s="29">
        <v>0</v>
      </c>
      <c r="N82" s="29">
        <v>0</v>
      </c>
      <c r="O82" s="29">
        <v>115</v>
      </c>
      <c r="P82" s="30">
        <f t="shared" si="20"/>
        <v>716</v>
      </c>
      <c r="Q82" s="30">
        <f t="shared" si="21"/>
        <v>5</v>
      </c>
      <c r="R82" s="30">
        <f t="shared" si="22"/>
        <v>143.19999999999999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Roster_Selection_Men!AF165&amp;" " &amp; "JV1 "</f>
        <v xml:space="preserve">Midway University JV1 </v>
      </c>
      <c r="C83" s="1" t="str">
        <f>Roster_Selection_Men!AH165</f>
        <v>11-746293</v>
      </c>
      <c r="D83" s="1" t="str">
        <f>Roster_Selection_Men!AI165</f>
        <v>Patrick Harmon</v>
      </c>
      <c r="E83" s="23"/>
      <c r="F83" s="1" t="str">
        <f>IF(ISERROR([2]Baker_Scores_Men_JV!E83), " ", IF([2]Baker_Scores_Men_JV!E83 = "Yes", "Yes", "  "))</f>
        <v xml:space="preserve"> </v>
      </c>
      <c r="G83" s="29">
        <v>134</v>
      </c>
      <c r="H83" s="29">
        <v>0</v>
      </c>
      <c r="I83" s="29">
        <v>0</v>
      </c>
      <c r="J83" s="29">
        <v>197</v>
      </c>
      <c r="K83" s="29">
        <v>185</v>
      </c>
      <c r="L83" s="29">
        <v>145</v>
      </c>
      <c r="M83" s="29">
        <v>0</v>
      </c>
      <c r="N83" s="29">
        <v>154</v>
      </c>
      <c r="O83" s="29">
        <v>0</v>
      </c>
      <c r="P83" s="30">
        <f t="shared" si="20"/>
        <v>815</v>
      </c>
      <c r="Q83" s="30">
        <f t="shared" si="21"/>
        <v>5</v>
      </c>
      <c r="R83" s="30">
        <f t="shared" si="22"/>
        <v>163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Roster_Selection_Men!AF166&amp;" " &amp; "JV1 "</f>
        <v xml:space="preserve">Midway University JV1 </v>
      </c>
      <c r="C84" s="1" t="str">
        <f>Roster_Selection_Men!AH166</f>
        <v>19-6260</v>
      </c>
      <c r="D84" s="1" t="str">
        <f>Roster_Selection_Men!AI166</f>
        <v>Ryan Meyers</v>
      </c>
      <c r="E84" s="23"/>
      <c r="F84" s="1" t="str">
        <f>IF(ISERROR([2]Baker_Scores_Men_JV!E84), " ", IF([2]Baker_Scores_Men_JV!E84 = "Yes", "Yes", "  "))</f>
        <v xml:space="preserve"> </v>
      </c>
      <c r="G84" s="29">
        <v>169</v>
      </c>
      <c r="H84" s="29">
        <v>121</v>
      </c>
      <c r="I84" s="29">
        <v>0</v>
      </c>
      <c r="J84" s="29">
        <v>157</v>
      </c>
      <c r="K84" s="29">
        <v>130</v>
      </c>
      <c r="L84" s="29">
        <v>0</v>
      </c>
      <c r="M84" s="29">
        <v>0</v>
      </c>
      <c r="N84" s="29">
        <v>163</v>
      </c>
      <c r="O84" s="29">
        <v>172</v>
      </c>
      <c r="P84" s="30">
        <f t="shared" si="20"/>
        <v>912</v>
      </c>
      <c r="Q84" s="30">
        <f t="shared" si="21"/>
        <v>6</v>
      </c>
      <c r="R84" s="30">
        <f t="shared" si="22"/>
        <v>152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1224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1224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1224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Q88" si="23">SUM(G77:G87)</f>
        <v>801</v>
      </c>
      <c r="H88" s="30">
        <f t="shared" si="23"/>
        <v>777</v>
      </c>
      <c r="I88" s="30">
        <f t="shared" si="23"/>
        <v>734</v>
      </c>
      <c r="J88" s="30">
        <f t="shared" si="23"/>
        <v>849</v>
      </c>
      <c r="K88" s="30">
        <f t="shared" si="23"/>
        <v>764</v>
      </c>
      <c r="L88" s="30">
        <f t="shared" si="23"/>
        <v>830</v>
      </c>
      <c r="M88" s="30">
        <f t="shared" si="23"/>
        <v>843</v>
      </c>
      <c r="N88" s="30">
        <f t="shared" si="23"/>
        <v>819</v>
      </c>
      <c r="O88" s="30">
        <f t="shared" si="23"/>
        <v>786</v>
      </c>
      <c r="P88" s="34">
        <f t="shared" si="23"/>
        <v>7203</v>
      </c>
      <c r="Q88" s="34">
        <f t="shared" si="23"/>
        <v>45</v>
      </c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Roster_Selection_Men!AF185&amp;" " &amp; "JV1 "</f>
        <v xml:space="preserve">Pikeville ,University Of JV1 </v>
      </c>
      <c r="C90" s="1" t="str">
        <f>Roster_Selection_Men!AH185</f>
        <v>15-168085</v>
      </c>
      <c r="D90" s="1" t="str">
        <f>Roster_Selection_Men!AI185</f>
        <v>Chris LeSueur</v>
      </c>
      <c r="E90" s="23"/>
      <c r="F90" s="1" t="str">
        <f>IF(ISERROR([2]Baker_Scores_Men_JV!E90), " ", IF([2]Baker_Scores_Men_JV!E90 = "Yes", "Yes", "  "))</f>
        <v xml:space="preserve"> </v>
      </c>
      <c r="G90" s="29">
        <v>195</v>
      </c>
      <c r="H90" s="29">
        <v>179</v>
      </c>
      <c r="I90" s="29">
        <v>165</v>
      </c>
      <c r="J90" s="29">
        <v>187</v>
      </c>
      <c r="K90" s="29">
        <v>189</v>
      </c>
      <c r="L90" s="29">
        <v>198</v>
      </c>
      <c r="M90" s="29">
        <v>149</v>
      </c>
      <c r="N90" s="29">
        <v>160</v>
      </c>
      <c r="O90" s="29">
        <v>200</v>
      </c>
      <c r="P90" s="30">
        <f t="shared" ref="P90:P100" si="24">SUM(G90:O90)</f>
        <v>1622</v>
      </c>
      <c r="Q90" s="30">
        <f t="shared" ref="Q90:Q100" si="25">COUNTIF(G90:O90, "&gt;0" )</f>
        <v>9</v>
      </c>
      <c r="R90" s="30">
        <f t="shared" ref="R90:R100" si="26">IF(Q90=0,0,P90/Q90)</f>
        <v>180.22222222222223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Roster_Selection_Men!AF186&amp;" " &amp; "JV1 "</f>
        <v xml:space="preserve">Pikeville ,University Of JV1 </v>
      </c>
      <c r="C91" s="1" t="str">
        <f>Roster_Selection_Men!AH186</f>
        <v>6473-1569</v>
      </c>
      <c r="D91" s="1" t="str">
        <f>Roster_Selection_Men!AI186</f>
        <v>Dylan Mishak</v>
      </c>
      <c r="E91" s="23"/>
      <c r="F91" s="1" t="str">
        <f>IF(ISERROR([2]Baker_Scores_Men_JV!E91), " ", IF([2]Baker_Scores_Men_JV!E91 = "Yes", "Yes", "  "))</f>
        <v xml:space="preserve"> </v>
      </c>
      <c r="G91" s="29">
        <v>0</v>
      </c>
      <c r="H91" s="29">
        <v>191</v>
      </c>
      <c r="I91" s="29">
        <v>157</v>
      </c>
      <c r="J91" s="29">
        <v>179</v>
      </c>
      <c r="K91" s="29">
        <v>192</v>
      </c>
      <c r="L91" s="29">
        <v>191</v>
      </c>
      <c r="M91" s="29">
        <v>158</v>
      </c>
      <c r="N91" s="29">
        <v>191</v>
      </c>
      <c r="O91" s="29">
        <v>201</v>
      </c>
      <c r="P91" s="30">
        <f t="shared" si="24"/>
        <v>1460</v>
      </c>
      <c r="Q91" s="30">
        <f t="shared" si="25"/>
        <v>8</v>
      </c>
      <c r="R91" s="30">
        <f t="shared" si="26"/>
        <v>182.5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Roster_Selection_Men!AF187&amp;" " &amp; "JV1 "</f>
        <v xml:space="preserve">Pikeville ,University Of JV1 </v>
      </c>
      <c r="C92" s="1" t="str">
        <f>Roster_Selection_Men!AH187</f>
        <v>11-586931</v>
      </c>
      <c r="D92" s="1" t="str">
        <f>Roster_Selection_Men!AI187</f>
        <v>Jacob Schrock</v>
      </c>
      <c r="E92" s="23"/>
      <c r="F92" s="1" t="str">
        <f>IF(ISERROR([2]Baker_Scores_Men_JV!E92), " ", IF([2]Baker_Scores_Men_JV!E92 = "Yes", "Yes", "  "))</f>
        <v xml:space="preserve"> </v>
      </c>
      <c r="G92" s="29">
        <v>243</v>
      </c>
      <c r="H92" s="29">
        <v>134</v>
      </c>
      <c r="I92" s="29">
        <v>162</v>
      </c>
      <c r="J92" s="29">
        <v>172</v>
      </c>
      <c r="K92" s="29">
        <v>134</v>
      </c>
      <c r="L92" s="29">
        <v>160</v>
      </c>
      <c r="M92" s="29">
        <v>0</v>
      </c>
      <c r="N92" s="29">
        <v>0</v>
      </c>
      <c r="O92" s="29">
        <v>0</v>
      </c>
      <c r="P92" s="30">
        <f t="shared" si="24"/>
        <v>1005</v>
      </c>
      <c r="Q92" s="30">
        <f t="shared" si="25"/>
        <v>6</v>
      </c>
      <c r="R92" s="30">
        <f t="shared" si="26"/>
        <v>167.5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Roster_Selection_Men!AF188&amp;" " &amp; "JV1 "</f>
        <v xml:space="preserve">Pikeville ,University Of JV1 </v>
      </c>
      <c r="C93" s="1" t="str">
        <f>Roster_Selection_Men!AH188</f>
        <v>11-144954</v>
      </c>
      <c r="D93" s="1" t="str">
        <f>Roster_Selection_Men!AI188</f>
        <v>Jeffery Dovenbarger</v>
      </c>
      <c r="E93" s="23"/>
      <c r="F93" s="1" t="str">
        <f>IF(ISERROR([2]Baker_Scores_Men_JV!E93), " ", IF([2]Baker_Scores_Men_JV!E93 = "Yes", "Yes", "  "))</f>
        <v xml:space="preserve"> </v>
      </c>
      <c r="G93" s="29">
        <v>131</v>
      </c>
      <c r="H93" s="29">
        <v>0</v>
      </c>
      <c r="I93" s="29">
        <v>0</v>
      </c>
      <c r="J93" s="29">
        <v>0</v>
      </c>
      <c r="K93" s="29">
        <v>0</v>
      </c>
      <c r="L93" s="29">
        <v>167</v>
      </c>
      <c r="M93" s="29">
        <v>162</v>
      </c>
      <c r="N93" s="29">
        <v>193</v>
      </c>
      <c r="O93" s="29">
        <v>173</v>
      </c>
      <c r="P93" s="30">
        <f t="shared" si="24"/>
        <v>826</v>
      </c>
      <c r="Q93" s="30">
        <f t="shared" si="25"/>
        <v>5</v>
      </c>
      <c r="R93" s="30">
        <f t="shared" si="26"/>
        <v>165.2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Roster_Selection_Men!AF189&amp;" " &amp; "JV1 "</f>
        <v xml:space="preserve">Pikeville ,University Of JV1 </v>
      </c>
      <c r="C94" s="1" t="str">
        <f>Roster_Selection_Men!AH189</f>
        <v>11-703329</v>
      </c>
      <c r="D94" s="1" t="str">
        <f>Roster_Selection_Men!AI189</f>
        <v>Marchello Carrossellia</v>
      </c>
      <c r="E94" s="23"/>
      <c r="F94" s="1" t="str">
        <f>IF(ISERROR([2]Baker_Scores_Men_JV!E94), " ", IF([2]Baker_Scores_Men_JV!E94 = "Yes", "Yes", "  "))</f>
        <v xml:space="preserve"> </v>
      </c>
      <c r="G94" s="29">
        <v>165</v>
      </c>
      <c r="H94" s="29">
        <v>185</v>
      </c>
      <c r="I94" s="29">
        <v>221</v>
      </c>
      <c r="J94" s="29">
        <v>199</v>
      </c>
      <c r="K94" s="29">
        <v>176</v>
      </c>
      <c r="L94" s="29">
        <v>150</v>
      </c>
      <c r="M94" s="29">
        <v>157</v>
      </c>
      <c r="N94" s="29">
        <v>200</v>
      </c>
      <c r="O94" s="29">
        <v>176</v>
      </c>
      <c r="P94" s="30">
        <f t="shared" si="24"/>
        <v>1629</v>
      </c>
      <c r="Q94" s="30">
        <f t="shared" si="25"/>
        <v>9</v>
      </c>
      <c r="R94" s="30">
        <f t="shared" si="26"/>
        <v>181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Roster_Selection_Men!AF190&amp;" " &amp; "JV1 "</f>
        <v xml:space="preserve">Pikeville ,University Of JV1 </v>
      </c>
      <c r="C95" s="1" t="str">
        <f>Roster_Selection_Men!AH190</f>
        <v>5914-7459</v>
      </c>
      <c r="D95" s="1" t="str">
        <f>Roster_Selection_Men!AI190</f>
        <v>Parker Spencer</v>
      </c>
      <c r="E95" s="23"/>
      <c r="F95" s="1" t="str">
        <f>IF(ISERROR([2]Baker_Scores_Men_JV!E95), " ", IF([2]Baker_Scores_Men_JV!E95 = "Yes", "Yes", "  "))</f>
        <v xml:space="preserve"> </v>
      </c>
      <c r="G95" s="29">
        <v>174</v>
      </c>
      <c r="H95" s="29">
        <v>199</v>
      </c>
      <c r="I95" s="29">
        <v>172</v>
      </c>
      <c r="J95" s="29">
        <v>173</v>
      </c>
      <c r="K95" s="29">
        <v>175</v>
      </c>
      <c r="L95" s="29">
        <v>0</v>
      </c>
      <c r="M95" s="29">
        <v>167</v>
      </c>
      <c r="N95" s="29">
        <v>167</v>
      </c>
      <c r="O95" s="29">
        <v>228</v>
      </c>
      <c r="P95" s="30">
        <f t="shared" si="24"/>
        <v>1455</v>
      </c>
      <c r="Q95" s="30">
        <f t="shared" si="25"/>
        <v>8</v>
      </c>
      <c r="R95" s="30">
        <f t="shared" si="26"/>
        <v>181.875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Roster_Selection_Men!AF191&amp;" " &amp; "JV1 "</f>
        <v xml:space="preserve"> JV1 </v>
      </c>
      <c r="C96" s="1" t="str">
        <f>Roster_Selection_Men!AH191</f>
        <v/>
      </c>
      <c r="D96" s="1" t="str">
        <f>Roster_Selection_Men!AI191</f>
        <v/>
      </c>
      <c r="E96" s="23"/>
      <c r="F96" s="1" t="str">
        <f>IF(ISERROR([2]Baker_Scores_Men_JV!E96), " ", IF([2]Baker_Scores_Men_JV!E96 = "Yes", "Yes", "  "))</f>
        <v xml:space="preserve">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30">
        <f t="shared" si="24"/>
        <v>0</v>
      </c>
      <c r="Q96" s="30">
        <f t="shared" si="25"/>
        <v>0</v>
      </c>
      <c r="R96" s="30">
        <f t="shared" si="26"/>
        <v>0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Roster_Selection_Men!AF192&amp;" " &amp; "JV1 "</f>
        <v xml:space="preserve"> JV1 </v>
      </c>
      <c r="C97" s="1" t="str">
        <f>Roster_Selection_Men!AH192</f>
        <v/>
      </c>
      <c r="D97" s="1" t="str">
        <f>Roster_Selection_Men!AI192</f>
        <v/>
      </c>
      <c r="E97" s="23"/>
      <c r="F97" s="1" t="str">
        <f>IF(ISERROR([2]Baker_Scores_Men_JV!E97), " ", IF([2]Baker_Scores_Men_JV!E97 = "Yes", "Yes", "  "))</f>
        <v xml:space="preserve">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30">
        <f t="shared" si="24"/>
        <v>0</v>
      </c>
      <c r="Q97" s="30">
        <f t="shared" si="25"/>
        <v>0</v>
      </c>
      <c r="R97" s="30">
        <f t="shared" si="26"/>
        <v>0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1225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1225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1225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Q101" si="27">SUM(G90:G100)</f>
        <v>908</v>
      </c>
      <c r="H101" s="30">
        <f t="shared" si="27"/>
        <v>888</v>
      </c>
      <c r="I101" s="30">
        <f t="shared" si="27"/>
        <v>877</v>
      </c>
      <c r="J101" s="30">
        <f t="shared" si="27"/>
        <v>910</v>
      </c>
      <c r="K101" s="30">
        <f t="shared" si="27"/>
        <v>866</v>
      </c>
      <c r="L101" s="30">
        <f t="shared" si="27"/>
        <v>866</v>
      </c>
      <c r="M101" s="30">
        <f t="shared" si="27"/>
        <v>793</v>
      </c>
      <c r="N101" s="30">
        <f t="shared" si="27"/>
        <v>911</v>
      </c>
      <c r="O101" s="30">
        <f t="shared" si="27"/>
        <v>978</v>
      </c>
      <c r="P101" s="34">
        <f t="shared" si="27"/>
        <v>7997</v>
      </c>
      <c r="Q101" s="34">
        <f t="shared" si="27"/>
        <v>45</v>
      </c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Roster_Selection_Men!AJ185&amp;" " &amp; "JV2 "</f>
        <v xml:space="preserve">Pikeville ,University Of JV2 </v>
      </c>
      <c r="C103" s="1" t="str">
        <f>Roster_Selection_Men!AL185</f>
        <v>18-68167</v>
      </c>
      <c r="D103" s="1" t="str">
        <f>Roster_Selection_Men!AM185</f>
        <v>John Holyfield</v>
      </c>
      <c r="E103" s="23"/>
      <c r="F103" s="1" t="str">
        <f>IF(ISERROR([2]Baker_Scores_Men_JV!E103), " ", IF([2]Baker_Scores_Men_JV!E103 = "Yes", "Yes", "  "))</f>
        <v xml:space="preserve"> </v>
      </c>
      <c r="G103" s="29">
        <v>165</v>
      </c>
      <c r="H103" s="29">
        <v>164</v>
      </c>
      <c r="I103" s="29">
        <v>213</v>
      </c>
      <c r="J103" s="29">
        <v>169</v>
      </c>
      <c r="K103" s="29">
        <v>0</v>
      </c>
      <c r="L103" s="29">
        <v>174</v>
      </c>
      <c r="M103" s="29">
        <v>168</v>
      </c>
      <c r="N103" s="29">
        <v>138</v>
      </c>
      <c r="O103" s="29">
        <v>158</v>
      </c>
      <c r="P103" s="30">
        <f t="shared" ref="P103:P113" si="28">SUM(G103:O103)</f>
        <v>1349</v>
      </c>
      <c r="Q103" s="30">
        <f t="shared" ref="Q103:Q113" si="29">COUNTIF(G103:O103, "&gt;0" )</f>
        <v>8</v>
      </c>
      <c r="R103" s="30">
        <f t="shared" ref="R103:R113" si="30">IF(Q103=0,0,P103/Q103)</f>
        <v>168.625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Roster_Selection_Men!AJ186&amp;" " &amp; "JV2 "</f>
        <v xml:space="preserve">Pikeville ,University Of JV2 </v>
      </c>
      <c r="C104" s="1" t="str">
        <f>Roster_Selection_Men!AL186</f>
        <v>15-41882</v>
      </c>
      <c r="D104" s="1" t="str">
        <f>Roster_Selection_Men!AM186</f>
        <v>Joshua Seymore</v>
      </c>
      <c r="E104" s="23"/>
      <c r="F104" s="1" t="str">
        <f>IF(ISERROR([2]Baker_Scores_Men_JV!E104), " ", IF([2]Baker_Scores_Men_JV!E104 = "Yes", "Yes", "  "))</f>
        <v xml:space="preserve"> </v>
      </c>
      <c r="G104" s="29">
        <v>173</v>
      </c>
      <c r="H104" s="29">
        <v>182</v>
      </c>
      <c r="I104" s="29">
        <v>162</v>
      </c>
      <c r="J104" s="29">
        <v>177</v>
      </c>
      <c r="K104" s="29">
        <v>161</v>
      </c>
      <c r="L104" s="29">
        <v>155</v>
      </c>
      <c r="M104" s="29">
        <v>173</v>
      </c>
      <c r="N104" s="29">
        <v>180</v>
      </c>
      <c r="O104" s="29">
        <v>189</v>
      </c>
      <c r="P104" s="30">
        <f t="shared" si="28"/>
        <v>1552</v>
      </c>
      <c r="Q104" s="30">
        <f t="shared" si="29"/>
        <v>9</v>
      </c>
      <c r="R104" s="30">
        <f t="shared" si="30"/>
        <v>172.44444444444446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Roster_Selection_Men!AJ187&amp;" " &amp; "JV2 "</f>
        <v xml:space="preserve">Pikeville ,University Of JV2 </v>
      </c>
      <c r="C105" s="1" t="str">
        <f>Roster_Selection_Men!AL187</f>
        <v>9024-106646</v>
      </c>
      <c r="D105" s="1" t="str">
        <f>Roster_Selection_Men!AM187</f>
        <v>Kesean Waldon</v>
      </c>
      <c r="E105" s="23"/>
      <c r="F105" s="1" t="str">
        <f>IF(ISERROR([2]Baker_Scores_Men_JV!E105), " ", IF([2]Baker_Scores_Men_JV!E105 = "Yes", "Yes", "  "))</f>
        <v xml:space="preserve"> </v>
      </c>
      <c r="G105" s="29">
        <v>167</v>
      </c>
      <c r="H105" s="29">
        <v>201</v>
      </c>
      <c r="I105" s="29">
        <v>189</v>
      </c>
      <c r="J105" s="29">
        <v>190</v>
      </c>
      <c r="K105" s="29">
        <v>155</v>
      </c>
      <c r="L105" s="29">
        <v>188</v>
      </c>
      <c r="M105" s="29">
        <v>232</v>
      </c>
      <c r="N105" s="29">
        <v>208</v>
      </c>
      <c r="O105" s="29">
        <v>178</v>
      </c>
      <c r="P105" s="30">
        <f t="shared" si="28"/>
        <v>1708</v>
      </c>
      <c r="Q105" s="30">
        <f t="shared" si="29"/>
        <v>9</v>
      </c>
      <c r="R105" s="30">
        <f t="shared" si="30"/>
        <v>189.77777777777777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Roster_Selection_Men!AJ188&amp;" " &amp; "JV2 "</f>
        <v xml:space="preserve">Pikeville ,University Of JV2 </v>
      </c>
      <c r="C106" s="1" t="str">
        <f>Roster_Selection_Men!AL188</f>
        <v>11-106778</v>
      </c>
      <c r="D106" s="1" t="str">
        <f>Roster_Selection_Men!AM188</f>
        <v>Larry Iagulli</v>
      </c>
      <c r="E106" s="23"/>
      <c r="F106" s="1" t="str">
        <f>IF(ISERROR([2]Baker_Scores_Men_JV!E106), " ", IF([2]Baker_Scores_Men_JV!E106 = "Yes", "Yes", "  "))</f>
        <v xml:space="preserve"> </v>
      </c>
      <c r="G106" s="29">
        <v>183</v>
      </c>
      <c r="H106" s="29">
        <v>183</v>
      </c>
      <c r="I106" s="29">
        <v>171</v>
      </c>
      <c r="J106" s="29">
        <v>192</v>
      </c>
      <c r="K106" s="29">
        <v>191</v>
      </c>
      <c r="L106" s="29">
        <v>163</v>
      </c>
      <c r="M106" s="29">
        <v>150</v>
      </c>
      <c r="N106" s="29">
        <v>167</v>
      </c>
      <c r="O106" s="29">
        <v>202</v>
      </c>
      <c r="P106" s="30">
        <f t="shared" si="28"/>
        <v>1602</v>
      </c>
      <c r="Q106" s="30">
        <f t="shared" si="29"/>
        <v>9</v>
      </c>
      <c r="R106" s="30">
        <f t="shared" si="30"/>
        <v>178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Roster_Selection_Men!AJ189&amp;" " &amp; "JV2 "</f>
        <v xml:space="preserve">Pikeville ,University Of JV2 </v>
      </c>
      <c r="C107" s="1" t="str">
        <f>Roster_Selection_Men!AL189</f>
        <v>20-32960</v>
      </c>
      <c r="D107" s="1" t="str">
        <f>Roster_Selection_Men!AM189</f>
        <v>Matthew Mayhue</v>
      </c>
      <c r="E107" s="23"/>
      <c r="F107" s="1" t="str">
        <f>IF(ISERROR([2]Baker_Scores_Men_JV!E107), " ", IF([2]Baker_Scores_Men_JV!E107 = "Yes", "Yes", "  "))</f>
        <v xml:space="preserve"> </v>
      </c>
      <c r="G107" s="29">
        <v>0</v>
      </c>
      <c r="H107" s="29">
        <v>0</v>
      </c>
      <c r="I107" s="29">
        <v>0</v>
      </c>
      <c r="J107" s="29">
        <v>0</v>
      </c>
      <c r="K107" s="29">
        <v>106</v>
      </c>
      <c r="L107" s="29">
        <v>0</v>
      </c>
      <c r="M107" s="29">
        <v>0</v>
      </c>
      <c r="N107" s="29">
        <v>0</v>
      </c>
      <c r="O107" s="29">
        <v>169</v>
      </c>
      <c r="P107" s="30">
        <f t="shared" si="28"/>
        <v>275</v>
      </c>
      <c r="Q107" s="30">
        <f t="shared" si="29"/>
        <v>2</v>
      </c>
      <c r="R107" s="30">
        <f t="shared" si="30"/>
        <v>137.5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Roster_Selection_Men!AJ190&amp;" " &amp; "JV2 "</f>
        <v xml:space="preserve">Pikeville ,University Of JV2 </v>
      </c>
      <c r="C108" s="1" t="str">
        <f>Roster_Selection_Men!AL190</f>
        <v>18-99877</v>
      </c>
      <c r="D108" s="1" t="str">
        <f>Roster_Selection_Men!AM190</f>
        <v>Oscar Moore</v>
      </c>
      <c r="E108" s="23"/>
      <c r="F108" s="1" t="str">
        <f>IF(ISERROR([2]Baker_Scores_Men_JV!E108), " ", IF([2]Baker_Scores_Men_JV!E108 = "Yes", "Yes", "  "))</f>
        <v xml:space="preserve"> </v>
      </c>
      <c r="G108" s="29">
        <v>170</v>
      </c>
      <c r="H108" s="29">
        <v>209</v>
      </c>
      <c r="I108" s="29">
        <v>149</v>
      </c>
      <c r="J108" s="29">
        <v>203</v>
      </c>
      <c r="K108" s="29">
        <v>174</v>
      </c>
      <c r="L108" s="29">
        <v>241</v>
      </c>
      <c r="M108" s="29">
        <v>153</v>
      </c>
      <c r="N108" s="29">
        <v>102</v>
      </c>
      <c r="O108" s="29">
        <v>0</v>
      </c>
      <c r="P108" s="30">
        <f t="shared" si="28"/>
        <v>1401</v>
      </c>
      <c r="Q108" s="30">
        <f t="shared" si="29"/>
        <v>8</v>
      </c>
      <c r="R108" s="30">
        <f t="shared" si="30"/>
        <v>175.125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Roster_Selection_Men!AJ191&amp;" " &amp; "JV2 "</f>
        <v xml:space="preserve"> JV2 </v>
      </c>
      <c r="C109" s="1" t="str">
        <f>Roster_Selection_Men!AL191</f>
        <v/>
      </c>
      <c r="D109" s="1" t="str">
        <f>Roster_Selection_Men!AM191</f>
        <v/>
      </c>
      <c r="E109" s="23"/>
      <c r="F109" s="1" t="str">
        <f>IF(ISERROR([2]Baker_Scores_Men_JV!E109), " ", IF([2]Baker_Scores_Men_JV!E109 = "Yes", "Yes", "  "))</f>
        <v xml:space="preserve">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30">
        <f t="shared" si="28"/>
        <v>0</v>
      </c>
      <c r="Q109" s="30">
        <f t="shared" si="29"/>
        <v>0</v>
      </c>
      <c r="R109" s="30">
        <f t="shared" si="30"/>
        <v>0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Roster_Selection_Men!AJ192&amp;" " &amp; "JV2 "</f>
        <v xml:space="preserve"> JV2 </v>
      </c>
      <c r="C110" s="1" t="str">
        <f>Roster_Selection_Men!AL192</f>
        <v/>
      </c>
      <c r="D110" s="1" t="str">
        <f>Roster_Selection_Men!AM192</f>
        <v/>
      </c>
      <c r="E110" s="23"/>
      <c r="F110" s="1" t="str">
        <f>IF(ISERROR([2]Baker_Scores_Men_JV!E110), " ", IF([2]Baker_Scores_Men_JV!E110 = "Yes", "Yes", "  "))</f>
        <v xml:space="preserve">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30">
        <f t="shared" si="28"/>
        <v>0</v>
      </c>
      <c r="Q110" s="30">
        <f t="shared" si="29"/>
        <v>0</v>
      </c>
      <c r="R110" s="30">
        <f t="shared" si="30"/>
        <v>0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1226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1226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1226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Q114" si="31">SUM(G103:G113)</f>
        <v>858</v>
      </c>
      <c r="H114" s="30">
        <f t="shared" si="31"/>
        <v>939</v>
      </c>
      <c r="I114" s="30">
        <f t="shared" si="31"/>
        <v>884</v>
      </c>
      <c r="J114" s="30">
        <f t="shared" si="31"/>
        <v>931</v>
      </c>
      <c r="K114" s="30">
        <f t="shared" si="31"/>
        <v>787</v>
      </c>
      <c r="L114" s="30">
        <f t="shared" si="31"/>
        <v>921</v>
      </c>
      <c r="M114" s="30">
        <f t="shared" si="31"/>
        <v>876</v>
      </c>
      <c r="N114" s="30">
        <f t="shared" si="31"/>
        <v>795</v>
      </c>
      <c r="O114" s="30">
        <f t="shared" si="31"/>
        <v>896</v>
      </c>
      <c r="P114" s="34">
        <f t="shared" si="31"/>
        <v>7887</v>
      </c>
      <c r="Q114" s="34">
        <f t="shared" si="31"/>
        <v>45</v>
      </c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Roster_Selection_Men!AF242&amp;" " &amp; "JV1 "</f>
        <v xml:space="preserve">St. Francis (IL) ,University Of JV1 </v>
      </c>
      <c r="C116" s="1" t="str">
        <f>Roster_Selection_Men!AH242</f>
        <v>7914-35089</v>
      </c>
      <c r="D116" s="1" t="str">
        <f>Roster_Selection_Men!AI242</f>
        <v>Alexander Middleton</v>
      </c>
      <c r="E116" s="23"/>
      <c r="F116" s="1" t="str">
        <f>IF(ISERROR([2]Baker_Scores_Men_JV!E116), " ", IF([2]Baker_Scores_Men_JV!E116 = "Yes", "Yes", "  "))</f>
        <v xml:space="preserve"> 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125</v>
      </c>
      <c r="M116" s="29">
        <v>0</v>
      </c>
      <c r="N116" s="29">
        <v>187</v>
      </c>
      <c r="O116" s="29">
        <v>0</v>
      </c>
      <c r="P116" s="30">
        <f t="shared" ref="P116:P126" si="32">SUM(G116:O116)</f>
        <v>312</v>
      </c>
      <c r="Q116" s="30">
        <f t="shared" ref="Q116:Q126" si="33">COUNTIF(G116:O116, "&gt;0" )</f>
        <v>2</v>
      </c>
      <c r="R116" s="30">
        <f t="shared" ref="R116:R126" si="34">IF(Q116=0,0,P116/Q116)</f>
        <v>156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Roster_Selection_Men!AF243&amp;" " &amp; "JV1 "</f>
        <v xml:space="preserve">St. Francis (IL) ,University Of JV1 </v>
      </c>
      <c r="C117" s="1" t="str">
        <f>Roster_Selection_Men!AH243</f>
        <v>11-152253</v>
      </c>
      <c r="D117" s="1" t="str">
        <f>Roster_Selection_Men!AI243</f>
        <v>Cameron Jablonski</v>
      </c>
      <c r="E117" s="23"/>
      <c r="F117" s="1" t="str">
        <f>IF(ISERROR([2]Baker_Scores_Men_JV!E117), " ", IF([2]Baker_Scores_Men_JV!E117 = "Yes", "Yes", "  "))</f>
        <v xml:space="preserve"> </v>
      </c>
      <c r="G117" s="29">
        <v>0</v>
      </c>
      <c r="H117" s="29">
        <v>0</v>
      </c>
      <c r="I117" s="29">
        <v>190</v>
      </c>
      <c r="J117" s="29">
        <v>170</v>
      </c>
      <c r="K117" s="29">
        <v>191</v>
      </c>
      <c r="L117" s="29">
        <v>0</v>
      </c>
      <c r="M117" s="29">
        <v>192</v>
      </c>
      <c r="N117" s="29">
        <v>205</v>
      </c>
      <c r="O117" s="29">
        <v>196</v>
      </c>
      <c r="P117" s="30">
        <f t="shared" si="32"/>
        <v>1144</v>
      </c>
      <c r="Q117" s="30">
        <f t="shared" si="33"/>
        <v>6</v>
      </c>
      <c r="R117" s="30">
        <f t="shared" si="34"/>
        <v>190.66666666666666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Roster_Selection_Men!AF244&amp;" " &amp; "JV1 "</f>
        <v xml:space="preserve">St. Francis (IL) ,University Of JV1 </v>
      </c>
      <c r="C118" s="1" t="str">
        <f>Roster_Selection_Men!AH244</f>
        <v>8959-117962</v>
      </c>
      <c r="D118" s="1" t="str">
        <f>Roster_Selection_Men!AI244</f>
        <v>Christopher Kelley</v>
      </c>
      <c r="E118" s="23"/>
      <c r="F118" s="1" t="str">
        <f>IF(ISERROR([2]Baker_Scores_Men_JV!E118), " ", IF([2]Baker_Scores_Men_JV!E118 = "Yes", "Yes", "  "))</f>
        <v xml:space="preserve"> </v>
      </c>
      <c r="G118" s="29">
        <v>188</v>
      </c>
      <c r="H118" s="29">
        <v>220</v>
      </c>
      <c r="I118" s="29">
        <v>162</v>
      </c>
      <c r="J118" s="29">
        <v>179</v>
      </c>
      <c r="K118" s="29">
        <v>192</v>
      </c>
      <c r="L118" s="29">
        <v>162</v>
      </c>
      <c r="M118" s="29">
        <v>203</v>
      </c>
      <c r="N118" s="29">
        <v>150</v>
      </c>
      <c r="O118" s="29">
        <v>191</v>
      </c>
      <c r="P118" s="30">
        <f t="shared" si="32"/>
        <v>1647</v>
      </c>
      <c r="Q118" s="30">
        <f t="shared" si="33"/>
        <v>9</v>
      </c>
      <c r="R118" s="30">
        <f t="shared" si="34"/>
        <v>183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Roster_Selection_Men!AF245&amp;" " &amp; "JV1 "</f>
        <v xml:space="preserve">St. Francis (IL) ,University Of JV1 </v>
      </c>
      <c r="C119" s="1" t="str">
        <f>Roster_Selection_Men!AH245</f>
        <v>11-177649</v>
      </c>
      <c r="D119" s="1" t="str">
        <f>Roster_Selection_Men!AI245</f>
        <v>Drew Toke</v>
      </c>
      <c r="E119" s="23"/>
      <c r="F119" s="1" t="str">
        <f>IF(ISERROR([2]Baker_Scores_Men_JV!E119), " ", IF([2]Baker_Scores_Men_JV!E119 = "Yes", "Yes", "  "))</f>
        <v xml:space="preserve"> </v>
      </c>
      <c r="G119" s="29">
        <v>184</v>
      </c>
      <c r="H119" s="29">
        <v>209</v>
      </c>
      <c r="I119" s="29">
        <v>188</v>
      </c>
      <c r="J119" s="29">
        <v>190</v>
      </c>
      <c r="K119" s="29">
        <v>205</v>
      </c>
      <c r="L119" s="29">
        <v>145</v>
      </c>
      <c r="M119" s="29">
        <v>136</v>
      </c>
      <c r="N119" s="29">
        <v>0</v>
      </c>
      <c r="O119" s="29">
        <v>194</v>
      </c>
      <c r="P119" s="30">
        <f t="shared" si="32"/>
        <v>1451</v>
      </c>
      <c r="Q119" s="30">
        <f t="shared" si="33"/>
        <v>8</v>
      </c>
      <c r="R119" s="30">
        <f t="shared" si="34"/>
        <v>181.375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Roster_Selection_Men!AF246&amp;" " &amp; "JV1 "</f>
        <v xml:space="preserve">St. Francis (IL) ,University Of JV1 </v>
      </c>
      <c r="C120" s="1" t="str">
        <f>Roster_Selection_Men!AH246</f>
        <v>7914-3295</v>
      </c>
      <c r="D120" s="1" t="str">
        <f>Roster_Selection_Men!AI246</f>
        <v>Gavin McGowan</v>
      </c>
      <c r="E120" s="23"/>
      <c r="F120" s="1" t="str">
        <f>IF(ISERROR([2]Baker_Scores_Men_JV!E120), " ", IF([2]Baker_Scores_Men_JV!E120 = "Yes", "Yes", "  "))</f>
        <v xml:space="preserve"> </v>
      </c>
      <c r="G120" s="29">
        <v>0</v>
      </c>
      <c r="H120" s="29">
        <v>0</v>
      </c>
      <c r="I120" s="29">
        <v>164</v>
      </c>
      <c r="J120" s="29">
        <v>0</v>
      </c>
      <c r="K120" s="29">
        <v>0</v>
      </c>
      <c r="L120" s="29">
        <v>0</v>
      </c>
      <c r="M120" s="29">
        <v>0</v>
      </c>
      <c r="N120" s="29">
        <v>200</v>
      </c>
      <c r="O120" s="29">
        <v>125</v>
      </c>
      <c r="P120" s="30">
        <f t="shared" si="32"/>
        <v>489</v>
      </c>
      <c r="Q120" s="30">
        <f t="shared" si="33"/>
        <v>3</v>
      </c>
      <c r="R120" s="30">
        <f t="shared" si="34"/>
        <v>163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Roster_Selection_Men!AF247&amp;" " &amp; "JV1 "</f>
        <v xml:space="preserve">St. Francis (IL) ,University Of JV1 </v>
      </c>
      <c r="C121" s="1" t="str">
        <f>Roster_Selection_Men!AH247</f>
        <v>11-544963</v>
      </c>
      <c r="D121" s="1" t="str">
        <f>Roster_Selection_Men!AI247</f>
        <v>Joseph Lizzio</v>
      </c>
      <c r="E121" s="23"/>
      <c r="F121" s="1" t="str">
        <f>IF(ISERROR([2]Baker_Scores_Men_JV!E121), " ", IF([2]Baker_Scores_Men_JV!E121 = "Yes", "Yes", "  "))</f>
        <v xml:space="preserve"> </v>
      </c>
      <c r="G121" s="29">
        <v>181</v>
      </c>
      <c r="H121" s="29">
        <v>132</v>
      </c>
      <c r="I121" s="29">
        <v>0</v>
      </c>
      <c r="J121" s="29">
        <v>203</v>
      </c>
      <c r="K121" s="29">
        <v>149</v>
      </c>
      <c r="L121" s="29">
        <v>178</v>
      </c>
      <c r="M121" s="29">
        <v>150</v>
      </c>
      <c r="N121" s="29">
        <v>140</v>
      </c>
      <c r="O121" s="29">
        <v>0</v>
      </c>
      <c r="P121" s="30">
        <f t="shared" si="32"/>
        <v>1133</v>
      </c>
      <c r="Q121" s="30">
        <f t="shared" si="33"/>
        <v>7</v>
      </c>
      <c r="R121" s="30">
        <f t="shared" si="34"/>
        <v>161.85714285714286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Roster_Selection_Men!AF248&amp;" " &amp; "JV1 "</f>
        <v xml:space="preserve">St. Francis (IL) ,University Of JV1 </v>
      </c>
      <c r="C122" s="1" t="str">
        <f>Roster_Selection_Men!AH248</f>
        <v>18-90390</v>
      </c>
      <c r="D122" s="1" t="str">
        <f>Roster_Selection_Men!AI248</f>
        <v>Joseph Madeja</v>
      </c>
      <c r="E122" s="23"/>
      <c r="F122" s="1" t="str">
        <f>IF(ISERROR([2]Baker_Scores_Men_JV!E122), " ", IF([2]Baker_Scores_Men_JV!E122 = "Yes", "Yes", "  "))</f>
        <v xml:space="preserve"> </v>
      </c>
      <c r="G122" s="29">
        <v>192</v>
      </c>
      <c r="H122" s="29">
        <v>146</v>
      </c>
      <c r="I122" s="29">
        <v>177</v>
      </c>
      <c r="J122" s="29">
        <v>241</v>
      </c>
      <c r="K122" s="29">
        <v>163</v>
      </c>
      <c r="L122" s="29">
        <v>0</v>
      </c>
      <c r="M122" s="29">
        <v>0</v>
      </c>
      <c r="N122" s="29">
        <v>0</v>
      </c>
      <c r="O122" s="29">
        <v>147</v>
      </c>
      <c r="P122" s="30">
        <f t="shared" si="32"/>
        <v>1066</v>
      </c>
      <c r="Q122" s="30">
        <f t="shared" si="33"/>
        <v>6</v>
      </c>
      <c r="R122" s="30">
        <f t="shared" si="34"/>
        <v>177.66666666666666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Roster_Selection_Men!AF249&amp;" " &amp; "JV1 "</f>
        <v xml:space="preserve">St. Francis (IL) ,University Of JV1 </v>
      </c>
      <c r="C123" s="1" t="str">
        <f>Roster_Selection_Men!AH249</f>
        <v>17-96439</v>
      </c>
      <c r="D123" s="1" t="str">
        <f>Roster_Selection_Men!AI249</f>
        <v>Mason Craig</v>
      </c>
      <c r="E123" s="23"/>
      <c r="F123" s="1" t="str">
        <f>IF(ISERROR([2]Baker_Scores_Men_JV!E123), " ", IF([2]Baker_Scores_Men_JV!E123 = "Yes", "Yes", "  "))</f>
        <v xml:space="preserve"> </v>
      </c>
      <c r="G123" s="29">
        <v>151</v>
      </c>
      <c r="H123" s="29">
        <v>148</v>
      </c>
      <c r="I123" s="29">
        <v>0</v>
      </c>
      <c r="J123" s="29">
        <v>0</v>
      </c>
      <c r="K123" s="29">
        <v>0</v>
      </c>
      <c r="L123" s="29">
        <v>184</v>
      </c>
      <c r="M123" s="29">
        <v>134</v>
      </c>
      <c r="N123" s="29">
        <v>0</v>
      </c>
      <c r="O123" s="29">
        <v>0</v>
      </c>
      <c r="P123" s="30">
        <f t="shared" si="32"/>
        <v>617</v>
      </c>
      <c r="Q123" s="30">
        <f t="shared" si="33"/>
        <v>4</v>
      </c>
      <c r="R123" s="30">
        <f t="shared" si="34"/>
        <v>154.25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1227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1227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1227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Q127" si="35">SUM(G116:G126)</f>
        <v>896</v>
      </c>
      <c r="H127" s="30">
        <f t="shared" si="35"/>
        <v>855</v>
      </c>
      <c r="I127" s="30">
        <f t="shared" si="35"/>
        <v>881</v>
      </c>
      <c r="J127" s="30">
        <f t="shared" si="35"/>
        <v>983</v>
      </c>
      <c r="K127" s="30">
        <f t="shared" si="35"/>
        <v>900</v>
      </c>
      <c r="L127" s="30">
        <f t="shared" si="35"/>
        <v>794</v>
      </c>
      <c r="M127" s="30">
        <f t="shared" si="35"/>
        <v>815</v>
      </c>
      <c r="N127" s="30">
        <f t="shared" si="35"/>
        <v>882</v>
      </c>
      <c r="O127" s="30">
        <f t="shared" si="35"/>
        <v>853</v>
      </c>
      <c r="P127" s="34">
        <f t="shared" si="35"/>
        <v>7859</v>
      </c>
      <c r="Q127" s="34">
        <f t="shared" si="35"/>
        <v>45</v>
      </c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Roster_Selection_Men!AF268&amp;" " &amp; "JV1 "</f>
        <v xml:space="preserve">Tennessee Southern, University Of JV1 </v>
      </c>
      <c r="C129" s="1" t="str">
        <f>Roster_Selection_Men!AH268</f>
        <v>7914-26467</v>
      </c>
      <c r="D129" s="1" t="str">
        <f>Roster_Selection_Men!AI268</f>
        <v>Cody Kizis</v>
      </c>
      <c r="E129" s="23"/>
      <c r="F129" s="1" t="str">
        <f>IF(ISERROR([2]Baker_Scores_Men_JV!E129), " ", IF([2]Baker_Scores_Men_JV!E129 = "Yes", "Yes", "  "))</f>
        <v xml:space="preserve"> </v>
      </c>
      <c r="G129" s="29">
        <v>201</v>
      </c>
      <c r="H129" s="29">
        <v>180</v>
      </c>
      <c r="I129" s="29">
        <v>235</v>
      </c>
      <c r="J129" s="29">
        <v>179</v>
      </c>
      <c r="K129" s="29">
        <v>215</v>
      </c>
      <c r="L129" s="29">
        <v>175</v>
      </c>
      <c r="M129" s="29">
        <v>189</v>
      </c>
      <c r="N129" s="29">
        <v>148</v>
      </c>
      <c r="O129" s="29">
        <v>170</v>
      </c>
      <c r="P129" s="30">
        <f t="shared" ref="P129:P139" si="36">SUM(G129:O129)</f>
        <v>1692</v>
      </c>
      <c r="Q129" s="30">
        <f t="shared" ref="Q129:Q139" si="37">COUNTIF(G129:O129, "&gt;0" )</f>
        <v>9</v>
      </c>
      <c r="R129" s="30">
        <f t="shared" ref="R129:R139" si="38">IF(Q129=0,0,P129/Q129)</f>
        <v>188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Roster_Selection_Men!AF269&amp;" " &amp; "JV1 "</f>
        <v xml:space="preserve">Tennessee Southern, University Of JV1 </v>
      </c>
      <c r="C130" s="1" t="str">
        <f>Roster_Selection_Men!AH269</f>
        <v>8942-12212</v>
      </c>
      <c r="D130" s="1" t="str">
        <f>Roster_Selection_Men!AI269</f>
        <v>Keith Davis</v>
      </c>
      <c r="E130" s="23"/>
      <c r="F130" s="1" t="str">
        <f>IF(ISERROR([2]Baker_Scores_Men_JV!E130), " ", IF([2]Baker_Scores_Men_JV!E130 = "Yes", "Yes", "  "))</f>
        <v xml:space="preserve"> </v>
      </c>
      <c r="G130" s="29">
        <v>189</v>
      </c>
      <c r="H130" s="29">
        <v>186</v>
      </c>
      <c r="I130" s="29">
        <v>175</v>
      </c>
      <c r="J130" s="29">
        <v>125</v>
      </c>
      <c r="K130" s="29">
        <v>181</v>
      </c>
      <c r="L130" s="29">
        <v>192</v>
      </c>
      <c r="M130" s="29">
        <v>202</v>
      </c>
      <c r="N130" s="29">
        <v>201</v>
      </c>
      <c r="O130" s="29">
        <v>164</v>
      </c>
      <c r="P130" s="30">
        <f t="shared" si="36"/>
        <v>1615</v>
      </c>
      <c r="Q130" s="30">
        <f t="shared" si="37"/>
        <v>9</v>
      </c>
      <c r="R130" s="30">
        <f t="shared" si="38"/>
        <v>179.44444444444446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Roster_Selection_Men!AF270&amp;" " &amp; "JV1 "</f>
        <v xml:space="preserve">Tennessee Southern, University Of JV1 </v>
      </c>
      <c r="C131" s="1" t="str">
        <f>Roster_Selection_Men!AH270</f>
        <v>8851-17507</v>
      </c>
      <c r="D131" s="1" t="str">
        <f>Roster_Selection_Men!AI270</f>
        <v>Matthew Chapman</v>
      </c>
      <c r="E131" s="23"/>
      <c r="F131" s="1" t="str">
        <f>IF(ISERROR([2]Baker_Scores_Men_JV!E131), " ", IF([2]Baker_Scores_Men_JV!E131 = "Yes", "Yes", "  "))</f>
        <v xml:space="preserve"> </v>
      </c>
      <c r="G131" s="29">
        <v>195</v>
      </c>
      <c r="H131" s="29">
        <v>183</v>
      </c>
      <c r="I131" s="29">
        <v>216</v>
      </c>
      <c r="J131" s="29">
        <v>202</v>
      </c>
      <c r="K131" s="29">
        <v>173</v>
      </c>
      <c r="L131" s="29">
        <v>222</v>
      </c>
      <c r="M131" s="29">
        <v>191</v>
      </c>
      <c r="N131" s="29">
        <v>148</v>
      </c>
      <c r="O131" s="29">
        <v>223</v>
      </c>
      <c r="P131" s="30">
        <f t="shared" si="36"/>
        <v>1753</v>
      </c>
      <c r="Q131" s="30">
        <f t="shared" si="37"/>
        <v>9</v>
      </c>
      <c r="R131" s="30">
        <f t="shared" si="38"/>
        <v>194.77777777777777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Roster_Selection_Men!AF271&amp;" " &amp; "JV1 "</f>
        <v xml:space="preserve">Tennessee Southern, University Of JV1 </v>
      </c>
      <c r="C132" s="1" t="str">
        <f>Roster_Selection_Men!AH271</f>
        <v>11-697471</v>
      </c>
      <c r="D132" s="1" t="str">
        <f>Roster_Selection_Men!AI271</f>
        <v>Nick Agnew</v>
      </c>
      <c r="E132" s="23"/>
      <c r="F132" s="1" t="str">
        <f>IF(ISERROR([2]Baker_Scores_Men_JV!E132), " ", IF([2]Baker_Scores_Men_JV!E132 = "Yes", "Yes", "  "))</f>
        <v xml:space="preserve"> </v>
      </c>
      <c r="G132" s="29">
        <v>236</v>
      </c>
      <c r="H132" s="29">
        <v>152</v>
      </c>
      <c r="I132" s="29">
        <v>219</v>
      </c>
      <c r="J132" s="29">
        <v>203</v>
      </c>
      <c r="K132" s="29">
        <v>144</v>
      </c>
      <c r="L132" s="29">
        <v>213</v>
      </c>
      <c r="M132" s="29">
        <v>194</v>
      </c>
      <c r="N132" s="29">
        <v>169</v>
      </c>
      <c r="O132" s="29">
        <v>191</v>
      </c>
      <c r="P132" s="30">
        <f t="shared" si="36"/>
        <v>1721</v>
      </c>
      <c r="Q132" s="30">
        <f t="shared" si="37"/>
        <v>9</v>
      </c>
      <c r="R132" s="30">
        <f t="shared" si="38"/>
        <v>191.22222222222223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Roster_Selection_Men!AF272&amp;" " &amp; "JV1 "</f>
        <v xml:space="preserve">Tennessee Southern, University Of JV1 </v>
      </c>
      <c r="C133" s="1" t="str">
        <f>Roster_Selection_Men!AH272</f>
        <v>7914-9550</v>
      </c>
      <c r="D133" s="1" t="str">
        <f>Roster_Selection_Men!AI272</f>
        <v>Xavier Powell-Short</v>
      </c>
      <c r="E133" s="23"/>
      <c r="F133" s="1" t="str">
        <f>IF(ISERROR([2]Baker_Scores_Men_JV!E133), " ", IF([2]Baker_Scores_Men_JV!E133 = "Yes", "Yes", "  "))</f>
        <v xml:space="preserve"> </v>
      </c>
      <c r="G133" s="29">
        <v>248</v>
      </c>
      <c r="H133" s="29">
        <v>128</v>
      </c>
      <c r="I133" s="29">
        <v>180</v>
      </c>
      <c r="J133" s="29">
        <v>159</v>
      </c>
      <c r="K133" s="29">
        <v>194</v>
      </c>
      <c r="L133" s="29">
        <v>175</v>
      </c>
      <c r="M133" s="29">
        <v>170</v>
      </c>
      <c r="N133" s="29">
        <v>203</v>
      </c>
      <c r="O133" s="29">
        <v>247</v>
      </c>
      <c r="P133" s="30">
        <f t="shared" si="36"/>
        <v>1704</v>
      </c>
      <c r="Q133" s="30">
        <f t="shared" si="37"/>
        <v>9</v>
      </c>
      <c r="R133" s="30">
        <f t="shared" si="38"/>
        <v>189.33333333333334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Roster_Selection_Men!AF273&amp;" " &amp; "JV1 "</f>
        <v xml:space="preserve"> JV1 </v>
      </c>
      <c r="C134" s="1" t="str">
        <f>Roster_Selection_Men!AH273</f>
        <v/>
      </c>
      <c r="D134" s="1" t="str">
        <f>Roster_Selection_Men!AI273</f>
        <v/>
      </c>
      <c r="E134" s="23"/>
      <c r="F134" s="1" t="str">
        <f>IF(ISERROR([2]Baker_Scores_Men_JV!E134), " ", IF([2]Baker_Scores_Men_JV!E134 = "Yes", "Yes", "  "))</f>
        <v xml:space="preserve"> 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30">
        <f t="shared" si="36"/>
        <v>0</v>
      </c>
      <c r="Q134" s="30">
        <f t="shared" si="37"/>
        <v>0</v>
      </c>
      <c r="R134" s="30">
        <f t="shared" si="38"/>
        <v>0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Roster_Selection_Men!AF274&amp;" " &amp; "JV1 "</f>
        <v xml:space="preserve"> JV1 </v>
      </c>
      <c r="C135" s="1" t="str">
        <f>Roster_Selection_Men!AH274</f>
        <v/>
      </c>
      <c r="D135" s="1" t="str">
        <f>Roster_Selection_Men!AI274</f>
        <v/>
      </c>
      <c r="E135" s="23"/>
      <c r="F135" s="1" t="str">
        <f>IF(ISERROR([2]Baker_Scores_Men_JV!E135), " ", IF([2]Baker_Scores_Men_JV!E135 = "Yes", "Yes", "  "))</f>
        <v xml:space="preserve">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30">
        <f t="shared" si="36"/>
        <v>0</v>
      </c>
      <c r="Q135" s="30">
        <f t="shared" si="37"/>
        <v>0</v>
      </c>
      <c r="R135" s="30">
        <f t="shared" si="38"/>
        <v>0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Roster_Selection_Men!AF275&amp;" " &amp; "JV1 "</f>
        <v xml:space="preserve"> JV1 </v>
      </c>
      <c r="C136" s="1" t="str">
        <f>Roster_Selection_Men!AH275</f>
        <v/>
      </c>
      <c r="D136" s="1" t="str">
        <f>Roster_Selection_Men!AI275</f>
        <v/>
      </c>
      <c r="E136" s="23"/>
      <c r="F136" s="1" t="str">
        <f>IF(ISERROR([2]Baker_Scores_Men_JV!E136), " ", IF([2]Baker_Scores_Men_JV!E136 = "Yes", "Yes", "  "))</f>
        <v xml:space="preserve">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30">
        <f t="shared" si="36"/>
        <v>0</v>
      </c>
      <c r="Q136" s="30">
        <f t="shared" si="37"/>
        <v>0</v>
      </c>
      <c r="R136" s="30">
        <f t="shared" si="38"/>
        <v>0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1228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29"/>
      <c r="L137" s="29"/>
      <c r="M137" s="29"/>
      <c r="N137" s="29"/>
      <c r="O137" s="29"/>
      <c r="P137" s="30">
        <f t="shared" si="36"/>
        <v>0</v>
      </c>
      <c r="Q137" s="30">
        <f t="shared" si="37"/>
        <v>0</v>
      </c>
      <c r="R137" s="30">
        <f t="shared" si="38"/>
        <v>0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1228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1228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Q140" si="39">SUM(G129:G139)</f>
        <v>1069</v>
      </c>
      <c r="H140" s="30">
        <f t="shared" si="39"/>
        <v>829</v>
      </c>
      <c r="I140" s="30">
        <f t="shared" si="39"/>
        <v>1025</v>
      </c>
      <c r="J140" s="30">
        <f t="shared" si="39"/>
        <v>868</v>
      </c>
      <c r="K140" s="30">
        <f t="shared" si="39"/>
        <v>907</v>
      </c>
      <c r="L140" s="30">
        <f t="shared" si="39"/>
        <v>977</v>
      </c>
      <c r="M140" s="30">
        <f t="shared" si="39"/>
        <v>946</v>
      </c>
      <c r="N140" s="30">
        <f t="shared" si="39"/>
        <v>869</v>
      </c>
      <c r="O140" s="30">
        <f t="shared" si="39"/>
        <v>995</v>
      </c>
      <c r="P140" s="34">
        <f t="shared" si="39"/>
        <v>8485</v>
      </c>
      <c r="Q140" s="34">
        <f t="shared" si="39"/>
        <v>45</v>
      </c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B142" s="1" t="str">
        <f>Roster_Selection_Men!AJ268&amp;" " &amp; "JV2 "</f>
        <v xml:space="preserve">Tennessee Southern, University Of JV2 </v>
      </c>
      <c r="C142" s="1" t="str">
        <f>Roster_Selection_Men!AL268</f>
        <v>11-717408</v>
      </c>
      <c r="D142" s="1" t="str">
        <f>Roster_Selection_Men!AM268</f>
        <v>Brian Stinson</v>
      </c>
      <c r="E142" s="23"/>
      <c r="F142" s="1" t="str">
        <f>IF(ISERROR([2]Baker_Scores_Men_JV!E142), " ", IF([2]Baker_Scores_Men_JV!E142 = "Yes", "Yes", "  "))</f>
        <v xml:space="preserve"> </v>
      </c>
      <c r="G142" s="29">
        <v>160</v>
      </c>
      <c r="H142" s="29">
        <v>208</v>
      </c>
      <c r="I142" s="29">
        <v>139</v>
      </c>
      <c r="J142" s="29">
        <v>166</v>
      </c>
      <c r="K142" s="29">
        <v>156</v>
      </c>
      <c r="L142" s="29">
        <v>177</v>
      </c>
      <c r="M142" s="29">
        <v>133</v>
      </c>
      <c r="N142" s="29">
        <v>166</v>
      </c>
      <c r="O142" s="29">
        <v>173</v>
      </c>
      <c r="P142" s="30">
        <f t="shared" ref="P142:P152" si="40">SUM(G142:O142)</f>
        <v>1478</v>
      </c>
      <c r="Q142" s="30">
        <f t="shared" ref="Q142:Q152" si="41">COUNTIF(G142:O142, "&gt;0" )</f>
        <v>9</v>
      </c>
      <c r="R142" s="30">
        <f t="shared" ref="R142:R152" si="42">IF(Q142=0,0,P142/Q142)</f>
        <v>164.22222222222223</v>
      </c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B143" s="1" t="str">
        <f>Roster_Selection_Men!AJ269&amp;" " &amp; "JV2 "</f>
        <v xml:space="preserve">Tennessee Southern, University Of JV2 </v>
      </c>
      <c r="C143" s="1" t="str">
        <f>Roster_Selection_Men!AL269</f>
        <v>10-1188995</v>
      </c>
      <c r="D143" s="1" t="str">
        <f>Roster_Selection_Men!AM269</f>
        <v>Chandler Baggett</v>
      </c>
      <c r="E143" s="23"/>
      <c r="F143" s="1" t="str">
        <f>IF(ISERROR([2]Baker_Scores_Men_JV!E143), " ", IF([2]Baker_Scores_Men_JV!E143 = "Yes", "Yes", "  "))</f>
        <v xml:space="preserve"> </v>
      </c>
      <c r="G143" s="29">
        <v>160</v>
      </c>
      <c r="H143" s="29">
        <v>162</v>
      </c>
      <c r="I143" s="29">
        <v>168</v>
      </c>
      <c r="J143" s="29">
        <v>204</v>
      </c>
      <c r="K143" s="29">
        <v>146</v>
      </c>
      <c r="L143" s="29">
        <v>184</v>
      </c>
      <c r="M143" s="29">
        <v>158</v>
      </c>
      <c r="N143" s="29">
        <v>178</v>
      </c>
      <c r="O143" s="29">
        <v>184</v>
      </c>
      <c r="P143" s="30">
        <f t="shared" si="40"/>
        <v>1544</v>
      </c>
      <c r="Q143" s="30">
        <f t="shared" si="41"/>
        <v>9</v>
      </c>
      <c r="R143" s="30">
        <f t="shared" si="42"/>
        <v>171.55555555555554</v>
      </c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B144" s="1" t="str">
        <f>Roster_Selection_Men!AJ270&amp;" " &amp; "JV2 "</f>
        <v xml:space="preserve">Tennessee Southern, University Of JV2 </v>
      </c>
      <c r="C144" s="1" t="str">
        <f>Roster_Selection_Men!AL270</f>
        <v>8705-7138</v>
      </c>
      <c r="D144" s="1" t="str">
        <f>Roster_Selection_Men!AM270</f>
        <v>James Roberts</v>
      </c>
      <c r="E144" s="23"/>
      <c r="F144" s="1" t="str">
        <f>IF(ISERROR([2]Baker_Scores_Men_JV!E144), " ", IF([2]Baker_Scores_Men_JV!E144 = "Yes", "Yes", "  "))</f>
        <v xml:space="preserve"> </v>
      </c>
      <c r="G144" s="29">
        <v>185</v>
      </c>
      <c r="H144" s="29">
        <v>183</v>
      </c>
      <c r="I144" s="29">
        <v>170</v>
      </c>
      <c r="J144" s="29">
        <v>188</v>
      </c>
      <c r="K144" s="29">
        <v>190</v>
      </c>
      <c r="L144" s="29">
        <v>166</v>
      </c>
      <c r="M144" s="29">
        <v>190</v>
      </c>
      <c r="N144" s="29">
        <v>194</v>
      </c>
      <c r="O144" s="29">
        <v>187</v>
      </c>
      <c r="P144" s="30">
        <f t="shared" si="40"/>
        <v>1653</v>
      </c>
      <c r="Q144" s="30">
        <f t="shared" si="41"/>
        <v>9</v>
      </c>
      <c r="R144" s="30">
        <f t="shared" si="42"/>
        <v>183.66666666666666</v>
      </c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" customHeight="1">
      <c r="B145" s="1" t="str">
        <f>Roster_Selection_Men!AJ271&amp;" " &amp; "JV2 "</f>
        <v xml:space="preserve">Tennessee Southern, University Of JV2 </v>
      </c>
      <c r="C145" s="1" t="str">
        <f>Roster_Selection_Men!AL271</f>
        <v>11-647684</v>
      </c>
      <c r="D145" s="1" t="str">
        <f>Roster_Selection_Men!AM271</f>
        <v>Jarren Dudden</v>
      </c>
      <c r="E145" s="23"/>
      <c r="F145" s="1" t="str">
        <f>IF(ISERROR([2]Baker_Scores_Men_JV!E145), " ", IF([2]Baker_Scores_Men_JV!E145 = "Yes", "Yes", "  "))</f>
        <v xml:space="preserve"> </v>
      </c>
      <c r="G145" s="29">
        <v>183</v>
      </c>
      <c r="H145" s="29">
        <v>190</v>
      </c>
      <c r="I145" s="29">
        <v>221</v>
      </c>
      <c r="J145" s="29">
        <v>153</v>
      </c>
      <c r="K145" s="29">
        <v>194</v>
      </c>
      <c r="L145" s="29">
        <v>194</v>
      </c>
      <c r="M145" s="29">
        <v>196</v>
      </c>
      <c r="N145" s="29">
        <v>168</v>
      </c>
      <c r="O145" s="29">
        <v>182</v>
      </c>
      <c r="P145" s="30">
        <f t="shared" si="40"/>
        <v>1681</v>
      </c>
      <c r="Q145" s="30">
        <f t="shared" si="41"/>
        <v>9</v>
      </c>
      <c r="R145" s="30">
        <f t="shared" si="42"/>
        <v>186.77777777777777</v>
      </c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" customHeight="1">
      <c r="B146" s="1" t="str">
        <f>Roster_Selection_Men!AJ272&amp;" " &amp; "JV2 "</f>
        <v xml:space="preserve">Tennessee Southern, University Of JV2 </v>
      </c>
      <c r="C146" s="1" t="str">
        <f>Roster_Selection_Men!AL272</f>
        <v>8091-18517</v>
      </c>
      <c r="D146" s="1" t="str">
        <f>Roster_Selection_Men!AM272</f>
        <v>William Weiner</v>
      </c>
      <c r="E146" s="23"/>
      <c r="F146" s="1" t="str">
        <f>IF(ISERROR([2]Baker_Scores_Men_JV!E146), " ", IF([2]Baker_Scores_Men_JV!E146 = "Yes", "Yes", "  "))</f>
        <v xml:space="preserve"> </v>
      </c>
      <c r="G146" s="29">
        <v>201</v>
      </c>
      <c r="H146" s="29">
        <v>146</v>
      </c>
      <c r="I146" s="29">
        <v>216</v>
      </c>
      <c r="J146" s="29">
        <v>127</v>
      </c>
      <c r="K146" s="29">
        <v>208</v>
      </c>
      <c r="L146" s="29">
        <v>171</v>
      </c>
      <c r="M146" s="29">
        <v>174</v>
      </c>
      <c r="N146" s="29">
        <v>195</v>
      </c>
      <c r="O146" s="29">
        <v>175</v>
      </c>
      <c r="P146" s="30">
        <f t="shared" si="40"/>
        <v>1613</v>
      </c>
      <c r="Q146" s="30">
        <f t="shared" si="41"/>
        <v>9</v>
      </c>
      <c r="R146" s="30">
        <f t="shared" si="42"/>
        <v>179.22222222222223</v>
      </c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" customHeight="1">
      <c r="B147" s="1" t="str">
        <f>Roster_Selection_Men!AJ273&amp;" " &amp; "JV2 "</f>
        <v xml:space="preserve"> JV2 </v>
      </c>
      <c r="C147" s="1" t="str">
        <f>Roster_Selection_Men!AL273</f>
        <v/>
      </c>
      <c r="D147" s="1" t="str">
        <f>Roster_Selection_Men!AM273</f>
        <v/>
      </c>
      <c r="E147" s="23"/>
      <c r="F147" s="1" t="str">
        <f>IF(ISERROR([2]Baker_Scores_Men_JV!E147), " ", IF([2]Baker_Scores_Men_JV!E147 = "Yes", "Yes", "  "))</f>
        <v xml:space="preserve">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30">
        <f t="shared" si="40"/>
        <v>0</v>
      </c>
      <c r="Q147" s="30">
        <f t="shared" si="41"/>
        <v>0</v>
      </c>
      <c r="R147" s="30">
        <f t="shared" si="42"/>
        <v>0</v>
      </c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" customHeight="1">
      <c r="B148" s="1" t="str">
        <f>Roster_Selection_Men!AJ274&amp;" " &amp; "JV2 "</f>
        <v xml:space="preserve"> JV2 </v>
      </c>
      <c r="C148" s="1" t="str">
        <f>Roster_Selection_Men!AL274</f>
        <v/>
      </c>
      <c r="D148" s="1" t="str">
        <f>Roster_Selection_Men!AM274</f>
        <v/>
      </c>
      <c r="E148" s="23"/>
      <c r="F148" s="1" t="str">
        <f>IF(ISERROR([2]Baker_Scores_Men_JV!E148), " ", IF([2]Baker_Scores_Men_JV!E148 = "Yes", "Yes", "  "))</f>
        <v xml:space="preserve">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30">
        <f t="shared" si="40"/>
        <v>0</v>
      </c>
      <c r="Q148" s="30">
        <f t="shared" si="41"/>
        <v>0</v>
      </c>
      <c r="R148" s="30">
        <f t="shared" si="42"/>
        <v>0</v>
      </c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" customHeight="1">
      <c r="B149" s="1" t="str">
        <f>Roster_Selection_Men!AJ275&amp;" " &amp; "JV2 "</f>
        <v xml:space="preserve"> JV2 </v>
      </c>
      <c r="C149" s="1" t="str">
        <f>Roster_Selection_Men!AL275</f>
        <v/>
      </c>
      <c r="D149" s="1" t="str">
        <f>Roster_Selection_Men!AM275</f>
        <v/>
      </c>
      <c r="E149" s="23"/>
      <c r="F149" s="1" t="str">
        <f>IF(ISERROR([2]Baker_Scores_Men_JV!E149), " ", IF([2]Baker_Scores_Men_JV!E149 = "Yes", "Yes", "  "))</f>
        <v xml:space="preserve">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30">
        <f t="shared" si="40"/>
        <v>0</v>
      </c>
      <c r="Q149" s="30">
        <f t="shared" si="41"/>
        <v>0</v>
      </c>
      <c r="R149" s="30">
        <f t="shared" si="42"/>
        <v>0</v>
      </c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" customHeight="1">
      <c r="B150" s="1" t="s">
        <v>1229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29"/>
      <c r="L150" s="29"/>
      <c r="M150" s="29"/>
      <c r="N150" s="29"/>
      <c r="O150" s="29"/>
      <c r="P150" s="30">
        <f t="shared" si="40"/>
        <v>0</v>
      </c>
      <c r="Q150" s="30">
        <f t="shared" si="41"/>
        <v>0</v>
      </c>
      <c r="R150" s="30">
        <f t="shared" si="42"/>
        <v>0</v>
      </c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" customHeight="1">
      <c r="B151" s="1" t="s">
        <v>1229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29"/>
      <c r="L151" s="29"/>
      <c r="M151" s="29"/>
      <c r="N151" s="29"/>
      <c r="O151" s="29"/>
      <c r="P151" s="30">
        <f t="shared" si="40"/>
        <v>0</v>
      </c>
      <c r="Q151" s="30">
        <f t="shared" si="41"/>
        <v>0</v>
      </c>
      <c r="R151" s="30">
        <f t="shared" si="42"/>
        <v>0</v>
      </c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" customHeight="1">
      <c r="B152" s="1" t="s">
        <v>1229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1"/>
      <c r="L152" s="31"/>
      <c r="M152" s="31"/>
      <c r="N152" s="31"/>
      <c r="O152" s="31"/>
      <c r="P152" s="32">
        <f t="shared" si="40"/>
        <v>0</v>
      </c>
      <c r="Q152" s="32">
        <f t="shared" si="41"/>
        <v>0</v>
      </c>
      <c r="R152" s="30">
        <f t="shared" si="42"/>
        <v>0</v>
      </c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" customHeight="1">
      <c r="B153" s="33"/>
      <c r="G153" s="30">
        <f t="shared" ref="G153:Q153" si="43">SUM(G142:G152)</f>
        <v>889</v>
      </c>
      <c r="H153" s="30">
        <f t="shared" si="43"/>
        <v>889</v>
      </c>
      <c r="I153" s="30">
        <f t="shared" si="43"/>
        <v>914</v>
      </c>
      <c r="J153" s="30">
        <f t="shared" si="43"/>
        <v>838</v>
      </c>
      <c r="K153" s="30">
        <f t="shared" si="43"/>
        <v>894</v>
      </c>
      <c r="L153" s="30">
        <f t="shared" si="43"/>
        <v>892</v>
      </c>
      <c r="M153" s="30">
        <f t="shared" si="43"/>
        <v>851</v>
      </c>
      <c r="N153" s="30">
        <f t="shared" si="43"/>
        <v>901</v>
      </c>
      <c r="O153" s="30">
        <f t="shared" si="43"/>
        <v>901</v>
      </c>
      <c r="P153" s="34">
        <f t="shared" si="43"/>
        <v>7969</v>
      </c>
      <c r="Q153" s="34">
        <f t="shared" si="43"/>
        <v>45</v>
      </c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" customHeight="1">
      <c r="B155" s="1" t="str">
        <f>Roster_Selection_Men!AF302&amp;" " &amp; "JV1 "</f>
        <v xml:space="preserve"> JV1 </v>
      </c>
      <c r="C155" s="1" t="str">
        <f>Roster_Selection_Men!AH302</f>
        <v/>
      </c>
      <c r="D155" s="1" t="str">
        <f>Roster_Selection_Men!AI302</f>
        <v/>
      </c>
      <c r="E155" s="23"/>
      <c r="F155" s="1" t="str">
        <f>IF(ISERROR([2]Baker_Scores_Men_JV!E155), " ", IF([2]Baker_Scores_Men_JV!E155 = "Yes", "Yes", "  "))</f>
        <v xml:space="preserve"> 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30">
        <f t="shared" ref="P155:P165" si="44">SUM(G155:O155)</f>
        <v>0</v>
      </c>
      <c r="Q155" s="30">
        <f t="shared" ref="Q155:Q165" si="45">COUNTIF(G155:O155, "&gt;0" )</f>
        <v>0</v>
      </c>
      <c r="R155" s="30">
        <f t="shared" ref="R155:R165" si="46">IF(Q155=0,0,P155/Q155)</f>
        <v>0</v>
      </c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" customHeight="1">
      <c r="B156" s="1" t="str">
        <f>Roster_Selection_Men!AF303&amp;" " &amp; "JV1 "</f>
        <v xml:space="preserve"> JV1 </v>
      </c>
      <c r="C156" s="1" t="str">
        <f>Roster_Selection_Men!AH303</f>
        <v/>
      </c>
      <c r="D156" s="1" t="str">
        <f>Roster_Selection_Men!AI303</f>
        <v/>
      </c>
      <c r="E156" s="23"/>
      <c r="F156" s="1" t="str">
        <f>IF(ISERROR([2]Baker_Scores_Men_JV!E156), " ", IF([2]Baker_Scores_Men_JV!E156 = "Yes", "Yes", "  "))</f>
        <v xml:space="preserve"> 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30">
        <f t="shared" si="44"/>
        <v>0</v>
      </c>
      <c r="Q156" s="30">
        <f t="shared" si="45"/>
        <v>0</v>
      </c>
      <c r="R156" s="30">
        <f t="shared" si="46"/>
        <v>0</v>
      </c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" customHeight="1">
      <c r="B157" s="1" t="str">
        <f>Roster_Selection_Men!AF304&amp;" " &amp; "JV1 "</f>
        <v xml:space="preserve"> JV1 </v>
      </c>
      <c r="C157" s="1" t="str">
        <f>Roster_Selection_Men!AH304</f>
        <v/>
      </c>
      <c r="D157" s="1" t="str">
        <f>Roster_Selection_Men!AI304</f>
        <v/>
      </c>
      <c r="E157" s="23"/>
      <c r="F157" s="1" t="str">
        <f>IF(ISERROR([2]Baker_Scores_Men_JV!E157), " ", IF([2]Baker_Scores_Men_JV!E157 = "Yes", "Yes", "  "))</f>
        <v xml:space="preserve"> 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30">
        <f t="shared" si="44"/>
        <v>0</v>
      </c>
      <c r="Q157" s="30">
        <f t="shared" si="45"/>
        <v>0</v>
      </c>
      <c r="R157" s="30">
        <f t="shared" si="46"/>
        <v>0</v>
      </c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" customHeight="1">
      <c r="B158" s="1" t="str">
        <f>Roster_Selection_Men!AF305&amp;" " &amp; "JV1 "</f>
        <v xml:space="preserve"> JV1 </v>
      </c>
      <c r="C158" s="1" t="str">
        <f>Roster_Selection_Men!AH305</f>
        <v/>
      </c>
      <c r="D158" s="1" t="str">
        <f>Roster_Selection_Men!AI305</f>
        <v/>
      </c>
      <c r="E158" s="23"/>
      <c r="F158" s="1" t="str">
        <f>IF(ISERROR([2]Baker_Scores_Men_JV!E158), " ", IF([2]Baker_Scores_Men_JV!E158 = "Yes", "Yes", "  "))</f>
        <v xml:space="preserve"> 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30">
        <f t="shared" si="44"/>
        <v>0</v>
      </c>
      <c r="Q158" s="30">
        <f t="shared" si="45"/>
        <v>0</v>
      </c>
      <c r="R158" s="30">
        <f t="shared" si="46"/>
        <v>0</v>
      </c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" customHeight="1">
      <c r="B159" s="1" t="str">
        <f>Roster_Selection_Men!AF306&amp;" " &amp; "JV1 "</f>
        <v xml:space="preserve"> JV1 </v>
      </c>
      <c r="C159" s="1" t="str">
        <f>Roster_Selection_Men!AH306</f>
        <v/>
      </c>
      <c r="D159" s="1" t="str">
        <f>Roster_Selection_Men!AI306</f>
        <v/>
      </c>
      <c r="E159" s="23"/>
      <c r="F159" s="1" t="str">
        <f>IF(ISERROR([2]Baker_Scores_Men_JV!E159), " ", IF([2]Baker_Scores_Men_JV!E159 = "Yes", "Yes", "  "))</f>
        <v xml:space="preserve"> 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30">
        <f t="shared" si="44"/>
        <v>0</v>
      </c>
      <c r="Q159" s="30">
        <f t="shared" si="45"/>
        <v>0</v>
      </c>
      <c r="R159" s="30">
        <f t="shared" si="46"/>
        <v>0</v>
      </c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" customHeight="1">
      <c r="B160" s="1" t="str">
        <f>Roster_Selection_Men!AF307&amp;" " &amp; "JV1 "</f>
        <v xml:space="preserve"> JV1 </v>
      </c>
      <c r="C160" s="1" t="str">
        <f>Roster_Selection_Men!AH307</f>
        <v/>
      </c>
      <c r="D160" s="1" t="str">
        <f>Roster_Selection_Men!AI307</f>
        <v/>
      </c>
      <c r="E160" s="23"/>
      <c r="F160" s="1" t="str">
        <f>IF(ISERROR([2]Baker_Scores_Men_JV!E160), " ", IF([2]Baker_Scores_Men_JV!E160 = "Yes", "Yes", "  "))</f>
        <v xml:space="preserve"> 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30">
        <f t="shared" si="44"/>
        <v>0</v>
      </c>
      <c r="Q160" s="30">
        <f t="shared" si="45"/>
        <v>0</v>
      </c>
      <c r="R160" s="30">
        <f t="shared" si="46"/>
        <v>0</v>
      </c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" customHeight="1">
      <c r="B161" s="1" t="str">
        <f>Roster_Selection_Men!AF308&amp;" " &amp; "JV1 "</f>
        <v xml:space="preserve"> JV1 </v>
      </c>
      <c r="C161" s="1" t="str">
        <f>Roster_Selection_Men!AH308</f>
        <v/>
      </c>
      <c r="D161" s="1" t="str">
        <f>Roster_Selection_Men!AI308</f>
        <v/>
      </c>
      <c r="E161" s="23"/>
      <c r="F161" s="1" t="str">
        <f>IF(ISERROR([2]Baker_Scores_Men_JV!E161), " ", IF([2]Baker_Scores_Men_JV!E161 = "Yes", "Yes", "  "))</f>
        <v xml:space="preserve">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30">
        <f t="shared" si="44"/>
        <v>0</v>
      </c>
      <c r="Q161" s="30">
        <f t="shared" si="45"/>
        <v>0</v>
      </c>
      <c r="R161" s="30">
        <f t="shared" si="46"/>
        <v>0</v>
      </c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" customHeight="1">
      <c r="B162" s="1" t="str">
        <f>Roster_Selection_Men!AF309&amp;" " &amp; "JV1 "</f>
        <v xml:space="preserve"> JV1 </v>
      </c>
      <c r="C162" s="1" t="str">
        <f>Roster_Selection_Men!AH309</f>
        <v/>
      </c>
      <c r="D162" s="1" t="str">
        <f>Roster_Selection_Men!AI309</f>
        <v/>
      </c>
      <c r="E162" s="23"/>
      <c r="F162" s="1" t="str">
        <f>IF(ISERROR([2]Baker_Scores_Men_JV!E162), " ", IF([2]Baker_Scores_Men_JV!E162 = "Yes", "Yes", "  "))</f>
        <v xml:space="preserve">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30">
        <f t="shared" si="44"/>
        <v>0</v>
      </c>
      <c r="Q162" s="30">
        <f t="shared" si="45"/>
        <v>0</v>
      </c>
      <c r="R162" s="30">
        <f t="shared" si="46"/>
        <v>0</v>
      </c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" customHeight="1">
      <c r="B163" s="1" t="s">
        <v>1230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29"/>
      <c r="L163" s="29"/>
      <c r="M163" s="29"/>
      <c r="N163" s="29"/>
      <c r="O163" s="29"/>
      <c r="P163" s="30">
        <f t="shared" si="44"/>
        <v>0</v>
      </c>
      <c r="Q163" s="30">
        <f t="shared" si="45"/>
        <v>0</v>
      </c>
      <c r="R163" s="30">
        <f t="shared" si="46"/>
        <v>0</v>
      </c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" customHeight="1">
      <c r="B164" s="1" t="s">
        <v>1230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29"/>
      <c r="L164" s="29"/>
      <c r="M164" s="29"/>
      <c r="N164" s="29"/>
      <c r="O164" s="29"/>
      <c r="P164" s="30">
        <f t="shared" si="44"/>
        <v>0</v>
      </c>
      <c r="Q164" s="30">
        <f t="shared" si="45"/>
        <v>0</v>
      </c>
      <c r="R164" s="30">
        <f t="shared" si="46"/>
        <v>0</v>
      </c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" customHeight="1">
      <c r="B165" s="1" t="s">
        <v>1230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1"/>
      <c r="L165" s="31"/>
      <c r="M165" s="31"/>
      <c r="N165" s="31"/>
      <c r="O165" s="31"/>
      <c r="P165" s="32">
        <f t="shared" si="44"/>
        <v>0</v>
      </c>
      <c r="Q165" s="32">
        <f t="shared" si="45"/>
        <v>0</v>
      </c>
      <c r="R165" s="30">
        <f t="shared" si="46"/>
        <v>0</v>
      </c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" customHeight="1">
      <c r="B166" s="33"/>
      <c r="G166" s="30">
        <f t="shared" ref="G166:Q166" si="47">SUM(G155:G165)</f>
        <v>0</v>
      </c>
      <c r="H166" s="30">
        <f t="shared" si="47"/>
        <v>0</v>
      </c>
      <c r="I166" s="30">
        <f t="shared" si="47"/>
        <v>0</v>
      </c>
      <c r="J166" s="30">
        <f t="shared" si="47"/>
        <v>0</v>
      </c>
      <c r="K166" s="30">
        <f t="shared" si="47"/>
        <v>0</v>
      </c>
      <c r="L166" s="30">
        <f t="shared" si="47"/>
        <v>0</v>
      </c>
      <c r="M166" s="30">
        <f t="shared" si="47"/>
        <v>0</v>
      </c>
      <c r="N166" s="30">
        <f t="shared" si="47"/>
        <v>0</v>
      </c>
      <c r="O166" s="30">
        <f t="shared" si="47"/>
        <v>0</v>
      </c>
      <c r="P166" s="34">
        <f t="shared" si="47"/>
        <v>0</v>
      </c>
      <c r="Q166" s="34">
        <f t="shared" si="47"/>
        <v>0</v>
      </c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" customHeight="1">
      <c r="B168" s="1" t="str">
        <f>Roster_Selection_Men!AF338&amp;" " &amp; "JV1 "</f>
        <v xml:space="preserve">University of the Cumberlands JV1 </v>
      </c>
      <c r="C168" s="1" t="str">
        <f>Roster_Selection_Men!AH338</f>
        <v>20-20398</v>
      </c>
      <c r="D168" s="1" t="str">
        <f>Roster_Selection_Men!AI338</f>
        <v>Brandon Salazar</v>
      </c>
      <c r="E168" s="23"/>
      <c r="F168" s="1" t="str">
        <f>IF(ISERROR([2]Baker_Scores_Men_JV!E168), " ", IF([2]Baker_Scores_Men_JV!E168 = "Yes", "Yes", "  "))</f>
        <v xml:space="preserve"> </v>
      </c>
      <c r="G168" s="29">
        <v>215</v>
      </c>
      <c r="H168" s="29">
        <v>156</v>
      </c>
      <c r="I168" s="29">
        <v>140</v>
      </c>
      <c r="J168" s="29">
        <v>129</v>
      </c>
      <c r="K168" s="29">
        <v>145</v>
      </c>
      <c r="L168" s="29">
        <v>173</v>
      </c>
      <c r="M168" s="29">
        <v>136</v>
      </c>
      <c r="N168" s="29">
        <v>115</v>
      </c>
      <c r="O168" s="29">
        <v>146</v>
      </c>
      <c r="P168" s="30">
        <f t="shared" ref="P168:P178" si="48">SUM(G168:O168)</f>
        <v>1355</v>
      </c>
      <c r="Q168" s="30">
        <f t="shared" ref="Q168:Q178" si="49">COUNTIF(G168:O168, "&gt;0" )</f>
        <v>9</v>
      </c>
      <c r="R168" s="30">
        <f t="shared" ref="R168:R178" si="50">IF(Q168=0,0,P168/Q168)</f>
        <v>150.55555555555554</v>
      </c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" customHeight="1">
      <c r="B169" s="1" t="str">
        <f>Roster_Selection_Men!AF339&amp;" " &amp; "JV1 "</f>
        <v xml:space="preserve">University of the Cumberlands JV1 </v>
      </c>
      <c r="C169" s="1" t="str">
        <f>Roster_Selection_Men!AH339</f>
        <v>21-4216</v>
      </c>
      <c r="D169" s="1" t="str">
        <f>Roster_Selection_Men!AI339</f>
        <v>Donovan Steiner</v>
      </c>
      <c r="E169" s="23"/>
      <c r="F169" s="1" t="str">
        <f>IF(ISERROR([2]Baker_Scores_Men_JV!E169), " ", IF([2]Baker_Scores_Men_JV!E169 = "Yes", "Yes", "  "))</f>
        <v xml:space="preserve"> </v>
      </c>
      <c r="G169" s="29">
        <v>123</v>
      </c>
      <c r="H169" s="29">
        <v>148</v>
      </c>
      <c r="I169" s="29">
        <v>196</v>
      </c>
      <c r="J169" s="29">
        <v>135</v>
      </c>
      <c r="K169" s="29">
        <v>130</v>
      </c>
      <c r="L169" s="29">
        <v>129</v>
      </c>
      <c r="M169" s="29">
        <v>137</v>
      </c>
      <c r="N169" s="29">
        <v>178</v>
      </c>
      <c r="O169" s="29">
        <v>148</v>
      </c>
      <c r="P169" s="30">
        <f t="shared" si="48"/>
        <v>1324</v>
      </c>
      <c r="Q169" s="30">
        <f t="shared" si="49"/>
        <v>9</v>
      </c>
      <c r="R169" s="30">
        <f t="shared" si="50"/>
        <v>147.11111111111111</v>
      </c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" customHeight="1">
      <c r="B170" s="1" t="str">
        <f>Roster_Selection_Men!AF340&amp;" " &amp; "JV1 "</f>
        <v xml:space="preserve">University of the Cumberlands JV1 </v>
      </c>
      <c r="C170" s="1" t="str">
        <f>Roster_Selection_Men!AH340</f>
        <v>11-456083</v>
      </c>
      <c r="D170" s="1" t="str">
        <f>Roster_Selection_Men!AI340</f>
        <v>Matt Brown</v>
      </c>
      <c r="E170" s="23"/>
      <c r="F170" s="1" t="str">
        <f>IF(ISERROR([2]Baker_Scores_Men_JV!E170), " ", IF([2]Baker_Scores_Men_JV!E170 = "Yes", "Yes", "  "))</f>
        <v xml:space="preserve"> </v>
      </c>
      <c r="G170" s="29">
        <v>155</v>
      </c>
      <c r="H170" s="29">
        <v>146</v>
      </c>
      <c r="I170" s="29">
        <v>136</v>
      </c>
      <c r="J170" s="29">
        <v>120</v>
      </c>
      <c r="K170" s="29">
        <v>162</v>
      </c>
      <c r="L170" s="29">
        <v>144</v>
      </c>
      <c r="M170" s="29">
        <v>190</v>
      </c>
      <c r="N170" s="29">
        <v>153</v>
      </c>
      <c r="O170" s="29">
        <v>9</v>
      </c>
      <c r="P170" s="30">
        <f t="shared" si="48"/>
        <v>1215</v>
      </c>
      <c r="Q170" s="30">
        <f t="shared" si="49"/>
        <v>9</v>
      </c>
      <c r="R170" s="30">
        <f t="shared" si="50"/>
        <v>135</v>
      </c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" customHeight="1">
      <c r="B171" s="1" t="str">
        <f>Roster_Selection_Men!AF341&amp;" " &amp; "JV1 "</f>
        <v xml:space="preserve">University of the Cumberlands JV1 </v>
      </c>
      <c r="C171" s="1" t="str">
        <f>Roster_Selection_Men!AH341</f>
        <v>19-80458</v>
      </c>
      <c r="D171" s="1" t="str">
        <f>Roster_Selection_Men!AI341</f>
        <v>Samuel Belew</v>
      </c>
      <c r="E171" s="23"/>
      <c r="F171" s="1" t="str">
        <f>IF(ISERROR([2]Baker_Scores_Men_JV!E171), " ", IF([2]Baker_Scores_Men_JV!E171 = "Yes", "Yes", "  "))</f>
        <v xml:space="preserve"> </v>
      </c>
      <c r="G171" s="29">
        <v>122</v>
      </c>
      <c r="H171" s="29">
        <v>113</v>
      </c>
      <c r="I171" s="29">
        <v>141</v>
      </c>
      <c r="J171" s="29">
        <v>169</v>
      </c>
      <c r="K171" s="29">
        <v>176</v>
      </c>
      <c r="L171" s="29">
        <v>138</v>
      </c>
      <c r="M171" s="29">
        <v>128</v>
      </c>
      <c r="N171" s="29">
        <v>199</v>
      </c>
      <c r="O171" s="29">
        <v>146</v>
      </c>
      <c r="P171" s="30">
        <f t="shared" si="48"/>
        <v>1332</v>
      </c>
      <c r="Q171" s="30">
        <f t="shared" si="49"/>
        <v>9</v>
      </c>
      <c r="R171" s="30">
        <f t="shared" si="50"/>
        <v>148</v>
      </c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" customHeight="1">
      <c r="B172" s="1" t="str">
        <f>Roster_Selection_Men!AF342&amp;" " &amp; "JV1 "</f>
        <v xml:space="preserve">University of the Cumberlands JV1 </v>
      </c>
      <c r="C172" s="1" t="str">
        <f>Roster_Selection_Men!AH342</f>
        <v>21-4213</v>
      </c>
      <c r="D172" s="1" t="str">
        <f>Roster_Selection_Men!AI342</f>
        <v>Thomas Bemiss</v>
      </c>
      <c r="E172" s="23"/>
      <c r="F172" s="1" t="str">
        <f>IF(ISERROR([2]Baker_Scores_Men_JV!E172), " ", IF([2]Baker_Scores_Men_JV!E172 = "Yes", "Yes", "  "))</f>
        <v xml:space="preserve"> </v>
      </c>
      <c r="G172" s="29">
        <v>95</v>
      </c>
      <c r="H172" s="29">
        <v>136</v>
      </c>
      <c r="I172" s="29">
        <v>102</v>
      </c>
      <c r="J172" s="29">
        <v>103</v>
      </c>
      <c r="K172" s="29">
        <v>97</v>
      </c>
      <c r="L172" s="29">
        <v>95</v>
      </c>
      <c r="M172" s="29">
        <v>102</v>
      </c>
      <c r="N172" s="29">
        <v>99</v>
      </c>
      <c r="O172" s="29">
        <v>125</v>
      </c>
      <c r="P172" s="30">
        <f t="shared" si="48"/>
        <v>954</v>
      </c>
      <c r="Q172" s="30">
        <f t="shared" si="49"/>
        <v>9</v>
      </c>
      <c r="R172" s="30">
        <f t="shared" si="50"/>
        <v>106</v>
      </c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" customHeight="1">
      <c r="B173" s="1" t="str">
        <f>Roster_Selection_Men!AF343&amp;" " &amp; "JV1 "</f>
        <v xml:space="preserve"> JV1 </v>
      </c>
      <c r="C173" s="1" t="str">
        <f>Roster_Selection_Men!AH343</f>
        <v/>
      </c>
      <c r="D173" s="1" t="str">
        <f>Roster_Selection_Men!AI343</f>
        <v/>
      </c>
      <c r="E173" s="23"/>
      <c r="F173" s="1" t="str">
        <f>IF(ISERROR([2]Baker_Scores_Men_JV!E173), " ", IF([2]Baker_Scores_Men_JV!E173 = "Yes", "Yes", "  "))</f>
        <v xml:space="preserve"> 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30">
        <f t="shared" si="48"/>
        <v>0</v>
      </c>
      <c r="Q173" s="30">
        <f t="shared" si="49"/>
        <v>0</v>
      </c>
      <c r="R173" s="30">
        <f t="shared" si="50"/>
        <v>0</v>
      </c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" customHeight="1">
      <c r="B174" s="1" t="str">
        <f>Roster_Selection_Men!AF344&amp;" " &amp; "JV1 "</f>
        <v xml:space="preserve"> JV1 </v>
      </c>
      <c r="C174" s="1" t="str">
        <f>Roster_Selection_Men!AH344</f>
        <v/>
      </c>
      <c r="D174" s="1" t="str">
        <f>Roster_Selection_Men!AI344</f>
        <v/>
      </c>
      <c r="E174" s="23"/>
      <c r="F174" s="1" t="str">
        <f>IF(ISERROR([2]Baker_Scores_Men_JV!E174), " ", IF([2]Baker_Scores_Men_JV!E174 = "Yes", "Yes", "  "))</f>
        <v xml:space="preserve">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30">
        <f t="shared" si="48"/>
        <v>0</v>
      </c>
      <c r="Q174" s="30">
        <f t="shared" si="49"/>
        <v>0</v>
      </c>
      <c r="R174" s="30">
        <f t="shared" si="50"/>
        <v>0</v>
      </c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" customHeight="1">
      <c r="B175" s="1" t="str">
        <f>Roster_Selection_Men!AF345&amp;" " &amp; "JV1 "</f>
        <v xml:space="preserve"> JV1 </v>
      </c>
      <c r="C175" s="1" t="str">
        <f>Roster_Selection_Men!AH345</f>
        <v/>
      </c>
      <c r="D175" s="1" t="str">
        <f>Roster_Selection_Men!AI345</f>
        <v/>
      </c>
      <c r="E175" s="23"/>
      <c r="F175" s="1" t="str">
        <f>IF(ISERROR([2]Baker_Scores_Men_JV!E175), " ", IF([2]Baker_Scores_Men_JV!E175 = "Yes", "Yes", "  "))</f>
        <v xml:space="preserve">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30">
        <f t="shared" si="48"/>
        <v>0</v>
      </c>
      <c r="Q175" s="30">
        <f t="shared" si="49"/>
        <v>0</v>
      </c>
      <c r="R175" s="30">
        <f t="shared" si="50"/>
        <v>0</v>
      </c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" customHeight="1">
      <c r="B176" s="1" t="s">
        <v>1231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29"/>
      <c r="L176" s="29"/>
      <c r="M176" s="29"/>
      <c r="N176" s="29"/>
      <c r="O176" s="29"/>
      <c r="P176" s="30">
        <f t="shared" si="48"/>
        <v>0</v>
      </c>
      <c r="Q176" s="30">
        <f t="shared" si="49"/>
        <v>0</v>
      </c>
      <c r="R176" s="30">
        <f t="shared" si="50"/>
        <v>0</v>
      </c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52" s="1" customFormat="1" ht="13.9" customHeight="1">
      <c r="B177" s="1" t="s">
        <v>1231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29"/>
      <c r="L177" s="29"/>
      <c r="M177" s="29"/>
      <c r="N177" s="29"/>
      <c r="O177" s="29"/>
      <c r="P177" s="30">
        <f t="shared" si="48"/>
        <v>0</v>
      </c>
      <c r="Q177" s="30">
        <f t="shared" si="49"/>
        <v>0</v>
      </c>
      <c r="R177" s="30">
        <f t="shared" si="50"/>
        <v>0</v>
      </c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52" s="1" customFormat="1" ht="13.9" customHeight="1">
      <c r="B178" s="1" t="s">
        <v>1231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1"/>
      <c r="L178" s="31"/>
      <c r="M178" s="31"/>
      <c r="N178" s="31"/>
      <c r="O178" s="31"/>
      <c r="P178" s="32">
        <f t="shared" si="48"/>
        <v>0</v>
      </c>
      <c r="Q178" s="32">
        <f t="shared" si="49"/>
        <v>0</v>
      </c>
      <c r="R178" s="30">
        <f t="shared" si="50"/>
        <v>0</v>
      </c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52" s="1" customFormat="1" ht="13.9" customHeight="1">
      <c r="B179" s="33"/>
      <c r="G179" s="30">
        <f t="shared" ref="G179:Q179" si="51">SUM(G168:G178)</f>
        <v>710</v>
      </c>
      <c r="H179" s="30">
        <f t="shared" si="51"/>
        <v>699</v>
      </c>
      <c r="I179" s="30">
        <f t="shared" si="51"/>
        <v>715</v>
      </c>
      <c r="J179" s="30">
        <f t="shared" si="51"/>
        <v>656</v>
      </c>
      <c r="K179" s="30">
        <f t="shared" si="51"/>
        <v>710</v>
      </c>
      <c r="L179" s="30">
        <f t="shared" si="51"/>
        <v>679</v>
      </c>
      <c r="M179" s="30">
        <f t="shared" si="51"/>
        <v>693</v>
      </c>
      <c r="N179" s="30">
        <f t="shared" si="51"/>
        <v>744</v>
      </c>
      <c r="O179" s="30">
        <f t="shared" si="51"/>
        <v>574</v>
      </c>
      <c r="P179" s="34">
        <f t="shared" si="51"/>
        <v>6180</v>
      </c>
      <c r="Q179" s="34">
        <f t="shared" si="51"/>
        <v>45</v>
      </c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52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52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52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52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52" s="1" customFormat="1" ht="13.9" customHeight="1">
      <c r="E184" s="35" t="s">
        <v>1216</v>
      </c>
      <c r="F184" s="36"/>
      <c r="G184" s="37">
        <f t="shared" ref="G184:Q184" si="52">SUM(G23,G36,G49,G62,G75,G88,G101,G114,G127,G140,G153,G166,G179)</f>
        <v>9981</v>
      </c>
      <c r="H184" s="37">
        <f t="shared" si="52"/>
        <v>9741</v>
      </c>
      <c r="I184" s="37">
        <f t="shared" si="52"/>
        <v>9793</v>
      </c>
      <c r="J184" s="37">
        <f t="shared" si="52"/>
        <v>10023</v>
      </c>
      <c r="K184" s="37">
        <f t="shared" si="52"/>
        <v>9856</v>
      </c>
      <c r="L184" s="37">
        <f t="shared" si="52"/>
        <v>9728</v>
      </c>
      <c r="M184" s="37">
        <f t="shared" si="52"/>
        <v>9561</v>
      </c>
      <c r="N184" s="37">
        <f t="shared" si="52"/>
        <v>9674</v>
      </c>
      <c r="O184" s="37">
        <f t="shared" si="52"/>
        <v>10048</v>
      </c>
      <c r="P184" s="38">
        <f t="shared" si="52"/>
        <v>88405</v>
      </c>
      <c r="Q184" s="39">
        <f t="shared" si="52"/>
        <v>531</v>
      </c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Z184" s="1" t="s">
        <v>1217</v>
      </c>
    </row>
    <row r="185" spans="2:52" s="1" customFormat="1" ht="13.9" customHeight="1">
      <c r="E185" s="40" t="s">
        <v>1218</v>
      </c>
      <c r="F185" s="41"/>
      <c r="G185" s="42">
        <f t="shared" ref="G185:O185" si="53">SUM(G184/(13))</f>
        <v>767.76923076923072</v>
      </c>
      <c r="H185" s="42">
        <f t="shared" si="53"/>
        <v>749.30769230769226</v>
      </c>
      <c r="I185" s="42">
        <f t="shared" si="53"/>
        <v>753.30769230769226</v>
      </c>
      <c r="J185" s="42">
        <f t="shared" si="53"/>
        <v>771</v>
      </c>
      <c r="K185" s="42">
        <f t="shared" si="53"/>
        <v>758.15384615384619</v>
      </c>
      <c r="L185" s="42">
        <f t="shared" si="53"/>
        <v>748.30769230769226</v>
      </c>
      <c r="M185" s="42">
        <f t="shared" si="53"/>
        <v>735.46153846153845</v>
      </c>
      <c r="N185" s="42">
        <f t="shared" si="53"/>
        <v>744.15384615384619</v>
      </c>
      <c r="O185" s="42">
        <f t="shared" si="53"/>
        <v>772.92307692307691</v>
      </c>
      <c r="P185" s="32"/>
      <c r="Q185" s="51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52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52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52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52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52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52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52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O22 G168:O178 G155:O165 G142:O152 G129:O139 G116:O126 G103:O113 G90:O100 G77:O87 G64:O74 G51:O61 G38:O48 G25:O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159" activePane="bottomLeft" state="frozen"/>
      <selection pane="bottomLeft" activeCell="O176" sqref="O176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4" t="s">
        <v>1180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54" s="52" customFormat="1" ht="16.149999999999999" customHeight="1">
      <c r="C2" s="4"/>
      <c r="D2" s="4"/>
      <c r="E2" s="4"/>
      <c r="F2" s="4"/>
      <c r="AZ2" s="52" t="s">
        <v>1181</v>
      </c>
    </row>
    <row r="3" spans="1:54" s="52" customFormat="1" ht="16.149999999999999" customHeight="1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1182</v>
      </c>
    </row>
    <row r="4" spans="1:54" s="52" customFormat="1" ht="16.149999999999999" hidden="1" customHeight="1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3" t="s">
        <v>10</v>
      </c>
    </row>
    <row r="5" spans="1:54" s="52" customFormat="1" ht="16.149999999999999" hidden="1" customHeight="1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149999999999999" hidden="1" customHeight="1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149999999999999" customHeight="1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149999999999999" customHeight="1">
      <c r="B8" s="8" t="s">
        <v>729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149999999999999" hidden="1" customHeight="1">
      <c r="B9" s="8" t="s">
        <v>26</v>
      </c>
      <c r="C9" s="16"/>
      <c r="D9" s="4"/>
      <c r="E9" s="4"/>
      <c r="F9" s="4"/>
      <c r="T9" s="9"/>
      <c r="U9" s="9"/>
    </row>
    <row r="10" spans="1:54" s="52" customFormat="1" ht="16.149999999999999" customHeight="1">
      <c r="B10" s="57"/>
      <c r="C10" s="15"/>
      <c r="D10" s="16"/>
      <c r="E10" s="16"/>
      <c r="F10" s="16"/>
      <c r="G10" s="5" t="s">
        <v>1183</v>
      </c>
      <c r="H10" s="5" t="s">
        <v>1183</v>
      </c>
      <c r="I10" s="5" t="s">
        <v>1183</v>
      </c>
      <c r="J10" s="5" t="s">
        <v>1183</v>
      </c>
      <c r="K10" s="5" t="s">
        <v>1183</v>
      </c>
      <c r="L10" s="5" t="s">
        <v>1183</v>
      </c>
      <c r="M10" s="18" t="s">
        <v>1183</v>
      </c>
      <c r="N10" s="18" t="s">
        <v>1183</v>
      </c>
      <c r="O10" s="18" t="s">
        <v>1183</v>
      </c>
      <c r="P10" s="58"/>
      <c r="Q10" s="18" t="s">
        <v>1184</v>
      </c>
      <c r="R10" s="18" t="s">
        <v>1185</v>
      </c>
      <c r="S10" s="58"/>
      <c r="T10" s="58"/>
      <c r="U10" s="58"/>
    </row>
    <row r="11" spans="1:54" s="1" customFormat="1" ht="13.9" customHeight="1">
      <c r="B11" s="19" t="s">
        <v>1186</v>
      </c>
      <c r="C11" s="19" t="s">
        <v>24</v>
      </c>
      <c r="D11" s="19" t="s">
        <v>25</v>
      </c>
      <c r="E11" s="19" t="s">
        <v>1187</v>
      </c>
      <c r="F11" s="19" t="s">
        <v>1188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1189</v>
      </c>
      <c r="Q11" s="5" t="s">
        <v>1187</v>
      </c>
      <c r="R11" s="5" t="s">
        <v>1190</v>
      </c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Bethel University (TN) V </v>
      </c>
      <c r="C12" s="1" t="str">
        <f>Roster_Selection_Women!AD11</f>
        <v>11-408354</v>
      </c>
      <c r="D12" s="1" t="str">
        <f>Roster_Selection_Women!AE11</f>
        <v>Bethany Corriveau</v>
      </c>
      <c r="E12" s="23"/>
      <c r="F12" s="1" t="str">
        <f>IF(ISERROR([3]Baker_Scores_Women_Var!E12), " ", IF([3]Baker_Scores_Women_Var!E12 = "Yes", "Yes", "  "))</f>
        <v xml:space="preserve"> </v>
      </c>
      <c r="G12" s="29">
        <v>166</v>
      </c>
      <c r="H12" s="29">
        <v>174</v>
      </c>
      <c r="I12" s="29">
        <v>165</v>
      </c>
      <c r="J12" s="29">
        <v>0</v>
      </c>
      <c r="K12" s="29">
        <v>121</v>
      </c>
      <c r="L12" s="29">
        <v>122</v>
      </c>
      <c r="M12" s="29">
        <v>0</v>
      </c>
      <c r="N12" s="29">
        <v>0</v>
      </c>
      <c r="O12" s="29">
        <v>0</v>
      </c>
      <c r="P12" s="30">
        <f t="shared" ref="P12:P22" si="0">SUM(G12:O12)</f>
        <v>748</v>
      </c>
      <c r="Q12" s="30">
        <f t="shared" ref="Q12:Q22" si="1">COUNTIF(G12:O12, "&gt;0" )</f>
        <v>5</v>
      </c>
      <c r="R12" s="30">
        <f t="shared" ref="R12:R22" si="2">IF(Q12=0,0,P12/Q12)</f>
        <v>149.6</v>
      </c>
    </row>
    <row r="13" spans="1:54" s="1" customFormat="1" ht="13.9" customHeight="1">
      <c r="B13" s="1" t="str">
        <f>Roster_Selection_Women!AB12&amp;" " &amp; "V "</f>
        <v xml:space="preserve">Bethel University (TN) V </v>
      </c>
      <c r="C13" s="1" t="str">
        <f>Roster_Selection_Women!AD12</f>
        <v>19-2003</v>
      </c>
      <c r="D13" s="1" t="str">
        <f>Roster_Selection_Women!AE12</f>
        <v>Chloe Amick</v>
      </c>
      <c r="E13" s="23"/>
      <c r="F13" s="1" t="str">
        <f>IF(ISERROR([3]Baker_Scores_Women_Var!E13), " ", IF([3]Baker_Scores_Women_Var!E13 = "Yes", "Yes", "  "))</f>
        <v xml:space="preserve"> </v>
      </c>
      <c r="G13" s="29">
        <v>202</v>
      </c>
      <c r="H13" s="29">
        <v>166</v>
      </c>
      <c r="I13" s="29">
        <v>224</v>
      </c>
      <c r="J13" s="29">
        <v>147</v>
      </c>
      <c r="K13" s="29">
        <v>195</v>
      </c>
      <c r="L13" s="29">
        <v>118</v>
      </c>
      <c r="M13" s="29">
        <v>174</v>
      </c>
      <c r="N13" s="29">
        <v>140</v>
      </c>
      <c r="O13" s="29">
        <v>0</v>
      </c>
      <c r="P13" s="30">
        <f t="shared" si="0"/>
        <v>1366</v>
      </c>
      <c r="Q13" s="30">
        <f t="shared" si="1"/>
        <v>8</v>
      </c>
      <c r="R13" s="30">
        <f t="shared" si="2"/>
        <v>170.75</v>
      </c>
    </row>
    <row r="14" spans="1:54" s="1" customFormat="1" ht="13.9" customHeight="1">
      <c r="B14" s="1" t="str">
        <f>Roster_Selection_Women!AB13&amp;" " &amp; "V "</f>
        <v xml:space="preserve">Bethel University (TN) V </v>
      </c>
      <c r="C14" s="1" t="str">
        <f>Roster_Selection_Women!AD13</f>
        <v>5762-16925</v>
      </c>
      <c r="D14" s="1" t="str">
        <f>Roster_Selection_Women!AE13</f>
        <v>Haley Butkiewicz</v>
      </c>
      <c r="E14" s="23"/>
      <c r="F14" s="1" t="str">
        <f>IF(ISERROR([3]Baker_Scores_Women_Var!E14), " ", IF([3]Baker_Scores_Women_Var!E14 = "Yes", "Yes", "  "))</f>
        <v xml:space="preserve"> </v>
      </c>
      <c r="G14" s="29">
        <v>218</v>
      </c>
      <c r="H14" s="29">
        <v>168</v>
      </c>
      <c r="I14" s="29">
        <v>165</v>
      </c>
      <c r="J14" s="29">
        <v>153</v>
      </c>
      <c r="K14" s="29">
        <v>192</v>
      </c>
      <c r="L14" s="29">
        <v>164</v>
      </c>
      <c r="M14" s="29">
        <v>190</v>
      </c>
      <c r="N14" s="29">
        <v>213</v>
      </c>
      <c r="O14" s="29">
        <v>187</v>
      </c>
      <c r="P14" s="30">
        <f t="shared" si="0"/>
        <v>1650</v>
      </c>
      <c r="Q14" s="30">
        <f t="shared" si="1"/>
        <v>9</v>
      </c>
      <c r="R14" s="30">
        <f t="shared" si="2"/>
        <v>183.33333333333334</v>
      </c>
    </row>
    <row r="15" spans="1:54" s="1" customFormat="1" ht="13.9" customHeight="1">
      <c r="B15" s="1" t="str">
        <f>Roster_Selection_Women!AB14&amp;" " &amp; "V "</f>
        <v xml:space="preserve">Bethel University (TN) V </v>
      </c>
      <c r="C15" s="1" t="str">
        <f>Roster_Selection_Women!AD14</f>
        <v>11-305624</v>
      </c>
      <c r="D15" s="1" t="str">
        <f>Roster_Selection_Women!AE14</f>
        <v>Jenna Newton</v>
      </c>
      <c r="E15" s="23"/>
      <c r="F15" s="1" t="str">
        <f>IF(ISERROR([3]Baker_Scores_Women_Var!E15), " ", IF([3]Baker_Scores_Women_Var!E15 = "Yes", "Yes", "  "))</f>
        <v xml:space="preserve"> </v>
      </c>
      <c r="G15" s="29">
        <v>159</v>
      </c>
      <c r="H15" s="29">
        <v>180</v>
      </c>
      <c r="I15" s="29">
        <v>191</v>
      </c>
      <c r="J15" s="29">
        <v>219</v>
      </c>
      <c r="K15" s="29">
        <v>157</v>
      </c>
      <c r="L15" s="29">
        <v>104</v>
      </c>
      <c r="M15" s="29">
        <v>0</v>
      </c>
      <c r="N15" s="29">
        <v>0</v>
      </c>
      <c r="O15" s="29">
        <v>174</v>
      </c>
      <c r="P15" s="30">
        <f t="shared" si="0"/>
        <v>1184</v>
      </c>
      <c r="Q15" s="30">
        <f t="shared" si="1"/>
        <v>7</v>
      </c>
      <c r="R15" s="30">
        <f t="shared" si="2"/>
        <v>169.14285714285714</v>
      </c>
    </row>
    <row r="16" spans="1:54" s="1" customFormat="1" ht="13.9" customHeight="1">
      <c r="B16" s="1" t="str">
        <f>Roster_Selection_Women!AB15&amp;" " &amp; "V "</f>
        <v xml:space="preserve">Bethel University (TN) V </v>
      </c>
      <c r="C16" s="1" t="str">
        <f>Roster_Selection_Women!AD15</f>
        <v>11-413039</v>
      </c>
      <c r="D16" s="1" t="str">
        <f>Roster_Selection_Women!AE15</f>
        <v>Payton Vandenburg</v>
      </c>
      <c r="E16" s="23"/>
      <c r="F16" s="1" t="str">
        <f>IF(ISERROR([3]Baker_Scores_Women_Var!E16), " ", IF([3]Baker_Scores_Women_Var!E16 = "Yes", "Yes", "  "))</f>
        <v xml:space="preserve"> </v>
      </c>
      <c r="G16" s="29">
        <v>0</v>
      </c>
      <c r="H16" s="29">
        <v>197</v>
      </c>
      <c r="I16" s="29">
        <v>204</v>
      </c>
      <c r="J16" s="29">
        <v>202</v>
      </c>
      <c r="K16" s="29">
        <v>173</v>
      </c>
      <c r="L16" s="29">
        <v>151</v>
      </c>
      <c r="M16" s="29">
        <v>179</v>
      </c>
      <c r="N16" s="29">
        <v>172</v>
      </c>
      <c r="O16" s="29">
        <v>222</v>
      </c>
      <c r="P16" s="30">
        <f t="shared" si="0"/>
        <v>1500</v>
      </c>
      <c r="Q16" s="30">
        <f t="shared" si="1"/>
        <v>8</v>
      </c>
      <c r="R16" s="30">
        <f t="shared" si="2"/>
        <v>187.5</v>
      </c>
    </row>
    <row r="17" spans="2:18" s="1" customFormat="1" ht="13.9" customHeight="1">
      <c r="B17" s="1" t="str">
        <f>Roster_Selection_Women!AB16&amp;" " &amp; "V "</f>
        <v xml:space="preserve">Bethel University (TN) V </v>
      </c>
      <c r="C17" s="1" t="str">
        <f>Roster_Selection_Women!AD16</f>
        <v>15-244</v>
      </c>
      <c r="D17" s="1" t="str">
        <f>Roster_Selection_Women!AE16</f>
        <v>Sydney Gower</v>
      </c>
      <c r="E17" s="23"/>
      <c r="F17" s="1" t="str">
        <f>IF(ISERROR([3]Baker_Scores_Women_Var!E17), " ", IF([3]Baker_Scores_Women_Var!E17 = "Yes", "Yes", "  "))</f>
        <v xml:space="preserve"> </v>
      </c>
      <c r="G17" s="29">
        <v>0</v>
      </c>
      <c r="H17" s="29">
        <v>0</v>
      </c>
      <c r="I17" s="29">
        <v>0</v>
      </c>
      <c r="J17" s="29">
        <v>137</v>
      </c>
      <c r="K17" s="29">
        <v>0</v>
      </c>
      <c r="L17" s="29">
        <v>0</v>
      </c>
      <c r="M17" s="29">
        <v>179</v>
      </c>
      <c r="N17" s="29">
        <v>169</v>
      </c>
      <c r="O17" s="29">
        <v>136</v>
      </c>
      <c r="P17" s="30">
        <f t="shared" si="0"/>
        <v>621</v>
      </c>
      <c r="Q17" s="30">
        <f t="shared" si="1"/>
        <v>4</v>
      </c>
      <c r="R17" s="30">
        <f t="shared" si="2"/>
        <v>155.25</v>
      </c>
    </row>
    <row r="18" spans="2:18" s="1" customFormat="1" ht="13.9" customHeight="1">
      <c r="B18" s="1" t="str">
        <f>Roster_Selection_Women!AB17&amp;" " &amp; "V "</f>
        <v xml:space="preserve">Bethel University (TN) V </v>
      </c>
      <c r="C18" s="1" t="str">
        <f>Roster_Selection_Women!AD17</f>
        <v>5386-327</v>
      </c>
      <c r="D18" s="1" t="str">
        <f>Roster_Selection_Women!AE17</f>
        <v>T'Kyrah Gibbs</v>
      </c>
      <c r="E18" s="23"/>
      <c r="F18" s="1" t="str">
        <f>IF(ISERROR([3]Baker_Scores_Women_Var!E18), " ", IF([3]Baker_Scores_Women_Var!E18 = "Yes", "Yes", "  "))</f>
        <v xml:space="preserve"> </v>
      </c>
      <c r="G18" s="29">
        <v>148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166</v>
      </c>
      <c r="N18" s="29">
        <v>162</v>
      </c>
      <c r="O18" s="29">
        <v>192</v>
      </c>
      <c r="P18" s="30">
        <f t="shared" si="0"/>
        <v>668</v>
      </c>
      <c r="Q18" s="30">
        <f t="shared" si="1"/>
        <v>4</v>
      </c>
      <c r="R18" s="30">
        <f t="shared" si="2"/>
        <v>167</v>
      </c>
    </row>
    <row r="19" spans="2:18" s="1" customFormat="1" ht="13.9" customHeight="1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IF(ISERROR([3]Baker_Scores_Women_Var!E19), " ", IF([3]Baker_Scores_Women_Var!E19 = "Yes", "Yes", "  "))</f>
        <v xml:space="preserve">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30">
        <f t="shared" si="0"/>
        <v>0</v>
      </c>
      <c r="Q19" s="30">
        <f t="shared" si="1"/>
        <v>0</v>
      </c>
      <c r="R19" s="30">
        <f t="shared" si="2"/>
        <v>0</v>
      </c>
    </row>
    <row r="20" spans="2:18" s="1" customFormat="1" ht="13.9" customHeight="1">
      <c r="B20" s="1" t="s">
        <v>1191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29"/>
      <c r="L20" s="29"/>
      <c r="M20" s="29"/>
      <c r="N20" s="29"/>
      <c r="O20" s="29"/>
      <c r="P20" s="30">
        <f t="shared" si="0"/>
        <v>0</v>
      </c>
      <c r="Q20" s="30">
        <f t="shared" si="1"/>
        <v>0</v>
      </c>
      <c r="R20" s="30">
        <f t="shared" si="2"/>
        <v>0</v>
      </c>
    </row>
    <row r="21" spans="2:18" s="1" customFormat="1" ht="13.9" customHeight="1">
      <c r="B21" s="1" t="s">
        <v>1191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29"/>
      <c r="L21" s="29"/>
      <c r="M21" s="29"/>
      <c r="N21" s="29"/>
      <c r="O21" s="29"/>
      <c r="P21" s="30">
        <f t="shared" si="0"/>
        <v>0</v>
      </c>
      <c r="Q21" s="30">
        <f t="shared" si="1"/>
        <v>0</v>
      </c>
      <c r="R21" s="30">
        <f t="shared" si="2"/>
        <v>0</v>
      </c>
    </row>
    <row r="22" spans="2:18" s="1" customFormat="1" ht="13.9" customHeight="1">
      <c r="B22" s="1" t="s">
        <v>1191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1"/>
      <c r="L22" s="31"/>
      <c r="M22" s="31"/>
      <c r="N22" s="31"/>
      <c r="O22" s="31"/>
      <c r="P22" s="32">
        <f t="shared" si="0"/>
        <v>0</v>
      </c>
      <c r="Q22" s="32">
        <f t="shared" si="1"/>
        <v>0</v>
      </c>
      <c r="R22" s="30">
        <f t="shared" si="2"/>
        <v>0</v>
      </c>
    </row>
    <row r="23" spans="2:18" s="1" customFormat="1" ht="13.9" customHeight="1">
      <c r="B23" s="33"/>
      <c r="G23" s="30">
        <f t="shared" ref="G23:Q23" si="3">SUM(G12:G22)</f>
        <v>893</v>
      </c>
      <c r="H23" s="30">
        <f t="shared" si="3"/>
        <v>885</v>
      </c>
      <c r="I23" s="30">
        <f t="shared" si="3"/>
        <v>949</v>
      </c>
      <c r="J23" s="30">
        <f t="shared" si="3"/>
        <v>858</v>
      </c>
      <c r="K23" s="30">
        <f t="shared" si="3"/>
        <v>838</v>
      </c>
      <c r="L23" s="30">
        <f t="shared" si="3"/>
        <v>659</v>
      </c>
      <c r="M23" s="30">
        <f t="shared" si="3"/>
        <v>888</v>
      </c>
      <c r="N23" s="30">
        <f t="shared" si="3"/>
        <v>856</v>
      </c>
      <c r="O23" s="30">
        <f t="shared" si="3"/>
        <v>911</v>
      </c>
      <c r="P23" s="34">
        <f t="shared" si="3"/>
        <v>7737</v>
      </c>
      <c r="Q23" s="34">
        <f t="shared" si="3"/>
        <v>45</v>
      </c>
    </row>
    <row r="24" spans="2:18" s="1" customFormat="1" ht="13.9" customHeight="1"/>
    <row r="25" spans="2:18" s="1" customFormat="1" ht="13.9" customHeight="1">
      <c r="B25" s="1" t="str">
        <f>Roster_Selection_Women!AB26&amp;" " &amp; "V "</f>
        <v xml:space="preserve">Campbellsville University V </v>
      </c>
      <c r="C25" s="1" t="str">
        <f>Roster_Selection_Women!AD26</f>
        <v>5666-6031</v>
      </c>
      <c r="D25" s="1" t="str">
        <f>Roster_Selection_Women!AE26</f>
        <v>Dionne McArthur</v>
      </c>
      <c r="E25" s="23"/>
      <c r="F25" s="1" t="str">
        <f>IF(ISERROR([3]Baker_Scores_Women_Var!E25), " ", IF([3]Baker_Scores_Women_Var!E25 = "Yes", "Yes", "  "))</f>
        <v xml:space="preserve"> </v>
      </c>
      <c r="G25" s="29">
        <v>126</v>
      </c>
      <c r="H25" s="29">
        <v>0</v>
      </c>
      <c r="I25" s="29">
        <v>207</v>
      </c>
      <c r="J25" s="29">
        <v>189</v>
      </c>
      <c r="K25" s="29">
        <v>184</v>
      </c>
      <c r="L25" s="29">
        <v>189</v>
      </c>
      <c r="M25" s="29">
        <v>162</v>
      </c>
      <c r="N25" s="29">
        <v>163</v>
      </c>
      <c r="O25" s="29">
        <v>143</v>
      </c>
      <c r="P25" s="30">
        <f t="shared" ref="P25:P35" si="4">SUM(G25:O25)</f>
        <v>1363</v>
      </c>
      <c r="Q25" s="30">
        <f t="shared" ref="Q25:Q35" si="5">COUNTIF(G25:O25, "&gt;0" )</f>
        <v>8</v>
      </c>
      <c r="R25" s="30">
        <f t="shared" ref="R25:R35" si="6">IF(Q25=0,0,P25/Q25)</f>
        <v>170.375</v>
      </c>
    </row>
    <row r="26" spans="2:18" s="1" customFormat="1" ht="13.9" customHeight="1">
      <c r="B26" s="1" t="str">
        <f>Roster_Selection_Women!AB27&amp;" " &amp; "V "</f>
        <v xml:space="preserve">Campbellsville University V </v>
      </c>
      <c r="C26" s="1" t="str">
        <f>Roster_Selection_Women!AD27</f>
        <v>17-98017</v>
      </c>
      <c r="D26" s="1" t="str">
        <f>Roster_Selection_Women!AE27</f>
        <v>Emily Readnour</v>
      </c>
      <c r="E26" s="23"/>
      <c r="F26" s="1" t="str">
        <f>IF(ISERROR([3]Baker_Scores_Women_Var!E26), " ", IF([3]Baker_Scores_Women_Var!E26 = "Yes", "Yes", "  "))</f>
        <v xml:space="preserve"> </v>
      </c>
      <c r="G26" s="29">
        <v>149</v>
      </c>
      <c r="H26" s="29">
        <v>133</v>
      </c>
      <c r="I26" s="29">
        <v>0</v>
      </c>
      <c r="J26" s="29">
        <v>140</v>
      </c>
      <c r="K26" s="29">
        <v>159</v>
      </c>
      <c r="L26" s="29">
        <v>0</v>
      </c>
      <c r="M26" s="29">
        <v>159</v>
      </c>
      <c r="N26" s="29">
        <v>176</v>
      </c>
      <c r="O26" s="29">
        <v>156</v>
      </c>
      <c r="P26" s="30">
        <f t="shared" si="4"/>
        <v>1072</v>
      </c>
      <c r="Q26" s="30">
        <f t="shared" si="5"/>
        <v>7</v>
      </c>
      <c r="R26" s="30">
        <f t="shared" si="6"/>
        <v>153.14285714285714</v>
      </c>
    </row>
    <row r="27" spans="2:18" s="1" customFormat="1" ht="13.9" customHeight="1">
      <c r="B27" s="1" t="str">
        <f>Roster_Selection_Women!AB28&amp;" " &amp; "V "</f>
        <v xml:space="preserve">Campbellsville University V </v>
      </c>
      <c r="C27" s="1" t="str">
        <f>Roster_Selection_Women!AD28</f>
        <v>11-403024</v>
      </c>
      <c r="D27" s="1" t="str">
        <f>Roster_Selection_Women!AE28</f>
        <v>Mashayla Atherton</v>
      </c>
      <c r="E27" s="23"/>
      <c r="F27" s="1" t="str">
        <f>IF(ISERROR([3]Baker_Scores_Women_Var!E27), " ", IF([3]Baker_Scores_Women_Var!E27 = "Yes", "Yes", "  "))</f>
        <v xml:space="preserve"> </v>
      </c>
      <c r="G27" s="29">
        <v>153</v>
      </c>
      <c r="H27" s="29">
        <v>179</v>
      </c>
      <c r="I27" s="29">
        <v>179</v>
      </c>
      <c r="J27" s="29">
        <v>152</v>
      </c>
      <c r="K27" s="29">
        <v>141</v>
      </c>
      <c r="L27" s="29">
        <v>160</v>
      </c>
      <c r="M27" s="29">
        <v>146</v>
      </c>
      <c r="N27" s="29">
        <v>0</v>
      </c>
      <c r="O27" s="29">
        <v>168</v>
      </c>
      <c r="P27" s="30">
        <f t="shared" si="4"/>
        <v>1278</v>
      </c>
      <c r="Q27" s="30">
        <f t="shared" si="5"/>
        <v>8</v>
      </c>
      <c r="R27" s="30">
        <f t="shared" si="6"/>
        <v>159.75</v>
      </c>
    </row>
    <row r="28" spans="2:18" s="1" customFormat="1" ht="13.9" customHeight="1">
      <c r="B28" s="1" t="str">
        <f>Roster_Selection_Women!AB29&amp;" " &amp; "V "</f>
        <v xml:space="preserve">Campbellsville University V </v>
      </c>
      <c r="C28" s="1" t="str">
        <f>Roster_Selection_Women!AD29</f>
        <v>11-537019</v>
      </c>
      <c r="D28" s="1" t="str">
        <f>Roster_Selection_Women!AE29</f>
        <v>Mirena Combs</v>
      </c>
      <c r="E28" s="23"/>
      <c r="F28" s="1" t="str">
        <f>IF(ISERROR([3]Baker_Scores_Women_Var!E28), " ", IF([3]Baker_Scores_Women_Var!E28 = "Yes", "Yes", "  "))</f>
        <v xml:space="preserve"> </v>
      </c>
      <c r="G28" s="29">
        <v>0</v>
      </c>
      <c r="H28" s="29">
        <v>163</v>
      </c>
      <c r="I28" s="29">
        <v>141</v>
      </c>
      <c r="J28" s="29">
        <v>0</v>
      </c>
      <c r="K28" s="29">
        <v>0</v>
      </c>
      <c r="L28" s="29">
        <v>166</v>
      </c>
      <c r="M28" s="29">
        <v>150</v>
      </c>
      <c r="N28" s="29">
        <v>148</v>
      </c>
      <c r="O28" s="29">
        <v>0</v>
      </c>
      <c r="P28" s="30">
        <f t="shared" si="4"/>
        <v>768</v>
      </c>
      <c r="Q28" s="30">
        <f t="shared" si="5"/>
        <v>5</v>
      </c>
      <c r="R28" s="30">
        <f t="shared" si="6"/>
        <v>153.6</v>
      </c>
    </row>
    <row r="29" spans="2:18" s="1" customFormat="1" ht="13.9" customHeight="1">
      <c r="B29" s="1" t="str">
        <f>Roster_Selection_Women!AB30&amp;" " &amp; "V "</f>
        <v xml:space="preserve">Campbellsville University V </v>
      </c>
      <c r="C29" s="1" t="str">
        <f>Roster_Selection_Women!AD30</f>
        <v>5919-631</v>
      </c>
      <c r="D29" s="1" t="str">
        <f>Roster_Selection_Women!AE30</f>
        <v>Morgan Stone</v>
      </c>
      <c r="E29" s="23"/>
      <c r="F29" s="1" t="str">
        <f>IF(ISERROR([3]Baker_Scores_Women_Var!E29), " ", IF([3]Baker_Scores_Women_Var!E29 = "Yes", "Yes", "  "))</f>
        <v xml:space="preserve"> </v>
      </c>
      <c r="G29" s="29">
        <v>155</v>
      </c>
      <c r="H29" s="29">
        <v>150</v>
      </c>
      <c r="I29" s="29">
        <v>191</v>
      </c>
      <c r="J29" s="29">
        <v>177</v>
      </c>
      <c r="K29" s="29">
        <v>235</v>
      </c>
      <c r="L29" s="29">
        <v>147</v>
      </c>
      <c r="M29" s="29">
        <v>0</v>
      </c>
      <c r="N29" s="29">
        <v>167</v>
      </c>
      <c r="O29" s="29">
        <v>158</v>
      </c>
      <c r="P29" s="30">
        <f t="shared" si="4"/>
        <v>1380</v>
      </c>
      <c r="Q29" s="30">
        <f t="shared" si="5"/>
        <v>8</v>
      </c>
      <c r="R29" s="30">
        <f t="shared" si="6"/>
        <v>172.5</v>
      </c>
    </row>
    <row r="30" spans="2:18" s="1" customFormat="1" ht="13.9" customHeight="1">
      <c r="B30" s="1" t="str">
        <f>Roster_Selection_Women!AB31&amp;" " &amp; "V "</f>
        <v xml:space="preserve">Campbellsville University V </v>
      </c>
      <c r="C30" s="1" t="str">
        <f>Roster_Selection_Women!AD31</f>
        <v>8652-3467</v>
      </c>
      <c r="D30" s="1" t="str">
        <f>Roster_Selection_Women!AE31</f>
        <v>Shelbi Morris</v>
      </c>
      <c r="E30" s="23"/>
      <c r="F30" s="1" t="str">
        <f>IF(ISERROR([3]Baker_Scores_Women_Var!E30), " ", IF([3]Baker_Scores_Women_Var!E30 = "Yes", "Yes", "  "))</f>
        <v xml:space="preserve"> </v>
      </c>
      <c r="G30" s="29">
        <v>158</v>
      </c>
      <c r="H30" s="29">
        <v>160</v>
      </c>
      <c r="I30" s="29">
        <v>180</v>
      </c>
      <c r="J30" s="29">
        <v>191</v>
      </c>
      <c r="K30" s="29">
        <v>177</v>
      </c>
      <c r="L30" s="29">
        <v>199</v>
      </c>
      <c r="M30" s="29">
        <v>216</v>
      </c>
      <c r="N30" s="29">
        <v>168</v>
      </c>
      <c r="O30" s="29">
        <v>192</v>
      </c>
      <c r="P30" s="30">
        <f t="shared" si="4"/>
        <v>1641</v>
      </c>
      <c r="Q30" s="30">
        <f t="shared" si="5"/>
        <v>9</v>
      </c>
      <c r="R30" s="30">
        <f t="shared" si="6"/>
        <v>182.33333333333334</v>
      </c>
    </row>
    <row r="31" spans="2:18" s="1" customFormat="1" ht="13.9" customHeight="1">
      <c r="B31" s="1" t="str">
        <f>Roster_Selection_Women!AB32&amp;" " &amp; "V "</f>
        <v xml:space="preserve"> V </v>
      </c>
      <c r="C31" s="1" t="str">
        <f>Roster_Selection_Women!AD32</f>
        <v/>
      </c>
      <c r="D31" s="1" t="str">
        <f>Roster_Selection_Women!AE32</f>
        <v/>
      </c>
      <c r="E31" s="23"/>
      <c r="F31" s="1" t="str">
        <f>IF(ISERROR([3]Baker_Scores_Women_Var!E31), " ", IF([3]Baker_Scores_Women_Var!E31 = "Yes", "Yes", "  "))</f>
        <v xml:space="preserve"> 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30">
        <f t="shared" si="4"/>
        <v>0</v>
      </c>
      <c r="Q31" s="30">
        <f t="shared" si="5"/>
        <v>0</v>
      </c>
      <c r="R31" s="30">
        <f t="shared" si="6"/>
        <v>0</v>
      </c>
    </row>
    <row r="32" spans="2:18" s="1" customFormat="1" ht="13.9" customHeight="1">
      <c r="B32" s="1" t="str">
        <f>Roster_Selection_Women!AB33&amp;" " &amp; "V "</f>
        <v xml:space="preserve"> V </v>
      </c>
      <c r="C32" s="1" t="str">
        <f>Roster_Selection_Women!AD33</f>
        <v/>
      </c>
      <c r="D32" s="1" t="str">
        <f>Roster_Selection_Women!AE33</f>
        <v/>
      </c>
      <c r="E32" s="23"/>
      <c r="F32" s="1" t="str">
        <f>IF(ISERROR([3]Baker_Scores_Women_Var!E32), " ", IF([3]Baker_Scores_Women_Var!E32 = "Yes", "Yes", "  "))</f>
        <v xml:space="preserve">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30">
        <f t="shared" si="4"/>
        <v>0</v>
      </c>
      <c r="Q32" s="30">
        <f t="shared" si="5"/>
        <v>0</v>
      </c>
      <c r="R32" s="30">
        <f t="shared" si="6"/>
        <v>0</v>
      </c>
    </row>
    <row r="33" spans="2:18" s="1" customFormat="1" ht="13.9" customHeight="1">
      <c r="B33" s="1" t="s">
        <v>1193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29"/>
      <c r="L33" s="29"/>
      <c r="M33" s="29"/>
      <c r="N33" s="29"/>
      <c r="O33" s="29"/>
      <c r="P33" s="30">
        <f t="shared" si="4"/>
        <v>0</v>
      </c>
      <c r="Q33" s="30">
        <f t="shared" si="5"/>
        <v>0</v>
      </c>
      <c r="R33" s="30">
        <f t="shared" si="6"/>
        <v>0</v>
      </c>
    </row>
    <row r="34" spans="2:18" s="1" customFormat="1" ht="13.9" customHeight="1">
      <c r="B34" s="1" t="s">
        <v>1193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29"/>
      <c r="L34" s="29"/>
      <c r="M34" s="29"/>
      <c r="N34" s="29"/>
      <c r="O34" s="29"/>
      <c r="P34" s="30">
        <f t="shared" si="4"/>
        <v>0</v>
      </c>
      <c r="Q34" s="30">
        <f t="shared" si="5"/>
        <v>0</v>
      </c>
      <c r="R34" s="30">
        <f t="shared" si="6"/>
        <v>0</v>
      </c>
    </row>
    <row r="35" spans="2:18" s="1" customFormat="1" ht="13.9" customHeight="1">
      <c r="B35" s="1" t="s">
        <v>1193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1"/>
      <c r="L35" s="31"/>
      <c r="M35" s="31"/>
      <c r="N35" s="31"/>
      <c r="O35" s="31"/>
      <c r="P35" s="32">
        <f t="shared" si="4"/>
        <v>0</v>
      </c>
      <c r="Q35" s="32">
        <f t="shared" si="5"/>
        <v>0</v>
      </c>
      <c r="R35" s="30">
        <f t="shared" si="6"/>
        <v>0</v>
      </c>
    </row>
    <row r="36" spans="2:18" s="1" customFormat="1" ht="13.9" customHeight="1">
      <c r="B36" s="33"/>
      <c r="G36" s="30">
        <f t="shared" ref="G36:Q36" si="7">SUM(G25:G35)</f>
        <v>741</v>
      </c>
      <c r="H36" s="30">
        <f t="shared" si="7"/>
        <v>785</v>
      </c>
      <c r="I36" s="30">
        <f t="shared" si="7"/>
        <v>898</v>
      </c>
      <c r="J36" s="30">
        <f t="shared" si="7"/>
        <v>849</v>
      </c>
      <c r="K36" s="30">
        <f t="shared" si="7"/>
        <v>896</v>
      </c>
      <c r="L36" s="30">
        <f t="shared" si="7"/>
        <v>861</v>
      </c>
      <c r="M36" s="30">
        <f t="shared" si="7"/>
        <v>833</v>
      </c>
      <c r="N36" s="30">
        <f t="shared" si="7"/>
        <v>822</v>
      </c>
      <c r="O36" s="30">
        <f t="shared" si="7"/>
        <v>817</v>
      </c>
      <c r="P36" s="34">
        <f t="shared" si="7"/>
        <v>7502</v>
      </c>
      <c r="Q36" s="34">
        <f t="shared" si="7"/>
        <v>45</v>
      </c>
    </row>
    <row r="37" spans="2:18" s="1" customFormat="1" ht="13.9" customHeight="1"/>
    <row r="38" spans="2:18" s="1" customFormat="1" ht="13.9" customHeight="1">
      <c r="B38" s="1" t="str">
        <f>Roster_Selection_Women!AB39&amp;" " &amp; "V "</f>
        <v xml:space="preserve">Cincinnati ,University Of V </v>
      </c>
      <c r="C38" s="1" t="str">
        <f>Roster_Selection_Women!AD39</f>
        <v>16-80400</v>
      </c>
      <c r="D38" s="1" t="str">
        <f>Roster_Selection_Women!AE39</f>
        <v>Andrea Chaillet</v>
      </c>
      <c r="E38" s="23"/>
      <c r="F38" s="1" t="str">
        <f>IF(ISERROR([3]Baker_Scores_Women_Var!E38), " ", IF([3]Baker_Scores_Women_Var!E38 = "Yes", "Yes", "  "))</f>
        <v xml:space="preserve"> </v>
      </c>
      <c r="G38" s="29">
        <v>0</v>
      </c>
      <c r="H38" s="29">
        <v>81</v>
      </c>
      <c r="I38" s="29">
        <v>0</v>
      </c>
      <c r="J38" s="29">
        <v>0</v>
      </c>
      <c r="K38" s="29">
        <v>92</v>
      </c>
      <c r="L38" s="29">
        <v>112</v>
      </c>
      <c r="M38" s="29">
        <v>144</v>
      </c>
      <c r="N38" s="29">
        <v>97</v>
      </c>
      <c r="O38" s="29">
        <v>117</v>
      </c>
      <c r="P38" s="30">
        <f t="shared" ref="P38:P48" si="8">SUM(G38:O38)</f>
        <v>643</v>
      </c>
      <c r="Q38" s="30">
        <f t="shared" ref="Q38:Q48" si="9">COUNTIF(G38:O38, "&gt;0" )</f>
        <v>6</v>
      </c>
      <c r="R38" s="30">
        <f t="shared" ref="R38:R48" si="10">IF(Q38=0,0,P38/Q38)</f>
        <v>107.16666666666667</v>
      </c>
    </row>
    <row r="39" spans="2:18" s="1" customFormat="1" ht="13.9" customHeight="1">
      <c r="B39" s="1" t="str">
        <f>Roster_Selection_Women!AB40&amp;" " &amp; "V "</f>
        <v xml:space="preserve">Cincinnati ,University Of V </v>
      </c>
      <c r="C39" s="1" t="str">
        <f>Roster_Selection_Women!AD40</f>
        <v>21-14289</v>
      </c>
      <c r="D39" s="1" t="str">
        <f>Roster_Selection_Women!AE40</f>
        <v>Caroline Romick</v>
      </c>
      <c r="E39" s="23"/>
      <c r="F39" s="1" t="str">
        <f>IF(ISERROR([3]Baker_Scores_Women_Var!E39), " ", IF([3]Baker_Scores_Women_Var!E39 = "Yes", "Yes", "  "))</f>
        <v xml:space="preserve"> </v>
      </c>
      <c r="G39" s="29">
        <v>0</v>
      </c>
      <c r="H39" s="29">
        <v>0</v>
      </c>
      <c r="I39" s="29">
        <v>133</v>
      </c>
      <c r="J39" s="29">
        <v>132</v>
      </c>
      <c r="K39" s="29">
        <v>113</v>
      </c>
      <c r="L39" s="29">
        <v>0</v>
      </c>
      <c r="M39" s="29">
        <v>0</v>
      </c>
      <c r="N39" s="29">
        <v>0</v>
      </c>
      <c r="O39" s="29">
        <v>0</v>
      </c>
      <c r="P39" s="30">
        <f t="shared" si="8"/>
        <v>378</v>
      </c>
      <c r="Q39" s="30">
        <f t="shared" si="9"/>
        <v>3</v>
      </c>
      <c r="R39" s="30">
        <f t="shared" si="10"/>
        <v>126</v>
      </c>
    </row>
    <row r="40" spans="2:18" s="1" customFormat="1" ht="13.9" customHeight="1">
      <c r="B40" s="1" t="str">
        <f>Roster_Selection_Women!AB41&amp;" " &amp; "V "</f>
        <v xml:space="preserve">Cincinnati ,University Of V </v>
      </c>
      <c r="C40" s="1" t="str">
        <f>Roster_Selection_Women!AD41</f>
        <v>7914-44005</v>
      </c>
      <c r="D40" s="1" t="str">
        <f>Roster_Selection_Women!AE41</f>
        <v>Emily Thomas</v>
      </c>
      <c r="E40" s="23"/>
      <c r="F40" s="1" t="str">
        <f>IF(ISERROR([3]Baker_Scores_Women_Var!E40), " ", IF([3]Baker_Scores_Women_Var!E40 = "Yes", "Yes", "  "))</f>
        <v xml:space="preserve"> 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30">
        <f t="shared" si="8"/>
        <v>0</v>
      </c>
      <c r="Q40" s="30">
        <f t="shared" si="9"/>
        <v>0</v>
      </c>
      <c r="R40" s="30">
        <f t="shared" si="10"/>
        <v>0</v>
      </c>
    </row>
    <row r="41" spans="2:18" s="1" customFormat="1" ht="13.9" customHeight="1">
      <c r="B41" s="1" t="str">
        <f>Roster_Selection_Women!AB42&amp;" " &amp; "V "</f>
        <v xml:space="preserve">Cincinnati ,University Of V </v>
      </c>
      <c r="C41" s="1" t="str">
        <f>Roster_Selection_Women!AD42</f>
        <v>21-14288</v>
      </c>
      <c r="D41" s="1" t="str">
        <f>Roster_Selection_Women!AE42</f>
        <v>Julie Meece</v>
      </c>
      <c r="E41" s="23"/>
      <c r="F41" s="1" t="str">
        <f>IF(ISERROR([3]Baker_Scores_Women_Var!E41), " ", IF([3]Baker_Scores_Women_Var!E41 = "Yes", "Yes", "  "))</f>
        <v xml:space="preserve"> </v>
      </c>
      <c r="G41" s="29">
        <v>150</v>
      </c>
      <c r="H41" s="29">
        <v>126</v>
      </c>
      <c r="I41" s="29">
        <v>0</v>
      </c>
      <c r="J41" s="29">
        <v>150</v>
      </c>
      <c r="K41" s="29">
        <v>155</v>
      </c>
      <c r="L41" s="29">
        <v>0</v>
      </c>
      <c r="M41" s="29">
        <v>0</v>
      </c>
      <c r="N41" s="29">
        <v>0</v>
      </c>
      <c r="O41" s="29">
        <v>0</v>
      </c>
      <c r="P41" s="30">
        <f t="shared" si="8"/>
        <v>581</v>
      </c>
      <c r="Q41" s="30">
        <f t="shared" si="9"/>
        <v>4</v>
      </c>
      <c r="R41" s="30">
        <f t="shared" si="10"/>
        <v>145.25</v>
      </c>
    </row>
    <row r="42" spans="2:18" s="1" customFormat="1" ht="13.9" customHeight="1">
      <c r="B42" s="1" t="str">
        <f>Roster_Selection_Women!AB43&amp;" " &amp; "V "</f>
        <v xml:space="preserve">Cincinnati ,University Of V </v>
      </c>
      <c r="C42" s="1" t="str">
        <f>Roster_Selection_Women!AD43</f>
        <v>21-14457</v>
      </c>
      <c r="D42" s="1" t="str">
        <f>Roster_Selection_Women!AE43</f>
        <v>Katelyn Dennery</v>
      </c>
      <c r="E42" s="23"/>
      <c r="F42" s="1" t="str">
        <f>IF(ISERROR([3]Baker_Scores_Women_Var!E42), " ", IF([3]Baker_Scores_Women_Var!E42 = "Yes", "Yes", "  "))</f>
        <v xml:space="preserve"> </v>
      </c>
      <c r="G42" s="29">
        <v>144</v>
      </c>
      <c r="H42" s="29">
        <v>169</v>
      </c>
      <c r="I42" s="29">
        <v>147</v>
      </c>
      <c r="J42" s="29">
        <v>139</v>
      </c>
      <c r="K42" s="29">
        <v>0</v>
      </c>
      <c r="L42" s="29">
        <v>144</v>
      </c>
      <c r="M42" s="29">
        <v>183</v>
      </c>
      <c r="N42" s="29">
        <v>174</v>
      </c>
      <c r="O42" s="29">
        <v>157</v>
      </c>
      <c r="P42" s="30">
        <f t="shared" si="8"/>
        <v>1257</v>
      </c>
      <c r="Q42" s="30">
        <f t="shared" si="9"/>
        <v>8</v>
      </c>
      <c r="R42" s="30">
        <f t="shared" si="10"/>
        <v>157.125</v>
      </c>
    </row>
    <row r="43" spans="2:18" s="1" customFormat="1" ht="13.9" customHeight="1">
      <c r="B43" s="1" t="str">
        <f>Roster_Selection_Women!AB44&amp;" " &amp; "V "</f>
        <v xml:space="preserve">Cincinnati ,University Of V </v>
      </c>
      <c r="C43" s="1" t="str">
        <f>Roster_Selection_Women!AD44</f>
        <v>21-14281</v>
      </c>
      <c r="D43" s="1" t="str">
        <f>Roster_Selection_Women!AE44</f>
        <v>Riley Berry</v>
      </c>
      <c r="E43" s="23"/>
      <c r="F43" s="1" t="str">
        <f>IF(ISERROR([3]Baker_Scores_Women_Var!E43), " ", IF([3]Baker_Scores_Women_Var!E43 = "Yes", "Yes", "  "))</f>
        <v xml:space="preserve"> </v>
      </c>
      <c r="G43" s="29">
        <v>113</v>
      </c>
      <c r="H43" s="29">
        <v>0</v>
      </c>
      <c r="I43" s="29">
        <v>123</v>
      </c>
      <c r="J43" s="29">
        <v>0</v>
      </c>
      <c r="K43" s="29">
        <v>0</v>
      </c>
      <c r="L43" s="29">
        <v>120</v>
      </c>
      <c r="M43" s="29">
        <v>125</v>
      </c>
      <c r="N43" s="29">
        <v>137</v>
      </c>
      <c r="O43" s="29">
        <v>132</v>
      </c>
      <c r="P43" s="30">
        <f t="shared" si="8"/>
        <v>750</v>
      </c>
      <c r="Q43" s="30">
        <f t="shared" si="9"/>
        <v>6</v>
      </c>
      <c r="R43" s="30">
        <f t="shared" si="10"/>
        <v>125</v>
      </c>
    </row>
    <row r="44" spans="2:18" s="1" customFormat="1" ht="13.9" customHeight="1">
      <c r="B44" s="1" t="str">
        <f>Roster_Selection_Women!AB45&amp;" " &amp; "V "</f>
        <v xml:space="preserve"> V </v>
      </c>
      <c r="C44" s="1" t="str">
        <f>Roster_Selection_Women!AD45</f>
        <v/>
      </c>
      <c r="D44" s="1" t="str">
        <f>Roster_Selection_Women!AE45</f>
        <v/>
      </c>
      <c r="E44" s="23"/>
      <c r="F44" s="1" t="str">
        <f>IF(ISERROR([3]Baker_Scores_Women_Var!E44), " ", IF([3]Baker_Scores_Women_Var!E44 = "Yes", "Yes", "  "))</f>
        <v xml:space="preserve"> 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30">
        <f t="shared" si="8"/>
        <v>0</v>
      </c>
      <c r="Q44" s="30">
        <f t="shared" si="9"/>
        <v>0</v>
      </c>
      <c r="R44" s="30">
        <f t="shared" si="10"/>
        <v>0</v>
      </c>
    </row>
    <row r="45" spans="2:18" s="1" customFormat="1" ht="13.9" customHeight="1">
      <c r="B45" s="1" t="str">
        <f>Roster_Selection_Women!AB46&amp;" " &amp; "V "</f>
        <v xml:space="preserve"> V </v>
      </c>
      <c r="C45" s="1" t="str">
        <f>Roster_Selection_Women!AD46</f>
        <v/>
      </c>
      <c r="D45" s="1" t="str">
        <f>Roster_Selection_Women!AE46</f>
        <v/>
      </c>
      <c r="E45" s="23"/>
      <c r="F45" s="1" t="str">
        <f>IF(ISERROR([3]Baker_Scores_Women_Var!E45), " ", IF([3]Baker_Scores_Women_Var!E45 = "Yes", "Yes", "  "))</f>
        <v xml:space="preserve">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30">
        <f t="shared" si="8"/>
        <v>0</v>
      </c>
      <c r="Q45" s="30">
        <f t="shared" si="9"/>
        <v>0</v>
      </c>
      <c r="R45" s="30">
        <f t="shared" si="10"/>
        <v>0</v>
      </c>
    </row>
    <row r="46" spans="2:18" s="1" customFormat="1" ht="13.9" customHeight="1">
      <c r="B46" s="1" t="s">
        <v>1194</v>
      </c>
      <c r="C46" s="28" t="s">
        <v>8</v>
      </c>
      <c r="D46" s="23" t="s">
        <v>1528</v>
      </c>
      <c r="E46" s="23"/>
      <c r="F46" s="23"/>
      <c r="G46" s="29">
        <v>145</v>
      </c>
      <c r="H46" s="29">
        <v>202</v>
      </c>
      <c r="I46" s="29">
        <v>157</v>
      </c>
      <c r="J46" s="29">
        <v>169</v>
      </c>
      <c r="K46" s="29">
        <v>101</v>
      </c>
      <c r="L46" s="29">
        <v>158</v>
      </c>
      <c r="M46" s="29">
        <v>148</v>
      </c>
      <c r="N46" s="29">
        <v>201</v>
      </c>
      <c r="O46" s="29">
        <v>161</v>
      </c>
      <c r="P46" s="30">
        <f t="shared" si="8"/>
        <v>1442</v>
      </c>
      <c r="Q46" s="30">
        <f t="shared" si="9"/>
        <v>9</v>
      </c>
      <c r="R46" s="30">
        <f t="shared" si="10"/>
        <v>160.22222222222223</v>
      </c>
    </row>
    <row r="47" spans="2:18" s="1" customFormat="1" ht="13.9" customHeight="1">
      <c r="B47" s="1" t="s">
        <v>1194</v>
      </c>
      <c r="C47" s="28" t="s">
        <v>8</v>
      </c>
      <c r="D47" s="23" t="s">
        <v>1529</v>
      </c>
      <c r="E47" s="23"/>
      <c r="F47" s="23"/>
      <c r="G47" s="29">
        <v>117</v>
      </c>
      <c r="H47" s="29">
        <v>135</v>
      </c>
      <c r="I47" s="29">
        <v>153</v>
      </c>
      <c r="J47" s="29">
        <v>172</v>
      </c>
      <c r="K47" s="29">
        <v>138</v>
      </c>
      <c r="L47" s="29">
        <v>136</v>
      </c>
      <c r="M47" s="29">
        <v>139</v>
      </c>
      <c r="N47" s="29">
        <v>159</v>
      </c>
      <c r="O47" s="29">
        <v>110</v>
      </c>
      <c r="P47" s="30">
        <f t="shared" si="8"/>
        <v>1259</v>
      </c>
      <c r="Q47" s="30">
        <f t="shared" si="9"/>
        <v>9</v>
      </c>
      <c r="R47" s="30">
        <f t="shared" si="10"/>
        <v>139.88888888888889</v>
      </c>
    </row>
    <row r="48" spans="2:18" s="1" customFormat="1" ht="13.9" customHeight="1">
      <c r="B48" s="1" t="s">
        <v>1194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1"/>
      <c r="L48" s="31"/>
      <c r="M48" s="31"/>
      <c r="N48" s="31"/>
      <c r="O48" s="31"/>
      <c r="P48" s="32">
        <f t="shared" si="8"/>
        <v>0</v>
      </c>
      <c r="Q48" s="32">
        <f t="shared" si="9"/>
        <v>0</v>
      </c>
      <c r="R48" s="30">
        <f t="shared" si="10"/>
        <v>0</v>
      </c>
    </row>
    <row r="49" spans="2:18" s="1" customFormat="1" ht="13.9" customHeight="1">
      <c r="B49" s="33"/>
      <c r="G49" s="30">
        <f t="shared" ref="G49:Q49" si="11">SUM(G38:G48)</f>
        <v>669</v>
      </c>
      <c r="H49" s="30">
        <f t="shared" si="11"/>
        <v>713</v>
      </c>
      <c r="I49" s="30">
        <f t="shared" si="11"/>
        <v>713</v>
      </c>
      <c r="J49" s="30">
        <f t="shared" si="11"/>
        <v>762</v>
      </c>
      <c r="K49" s="30">
        <f t="shared" si="11"/>
        <v>599</v>
      </c>
      <c r="L49" s="30">
        <f t="shared" si="11"/>
        <v>670</v>
      </c>
      <c r="M49" s="30">
        <f t="shared" si="11"/>
        <v>739</v>
      </c>
      <c r="N49" s="30">
        <f t="shared" si="11"/>
        <v>768</v>
      </c>
      <c r="O49" s="30">
        <f t="shared" si="11"/>
        <v>677</v>
      </c>
      <c r="P49" s="34">
        <f t="shared" si="11"/>
        <v>6310</v>
      </c>
      <c r="Q49" s="34">
        <f t="shared" si="11"/>
        <v>45</v>
      </c>
    </row>
    <row r="50" spans="2:18" s="1" customFormat="1" ht="13.9" customHeight="1"/>
    <row r="51" spans="2:18" s="1" customFormat="1" ht="13.9" customHeight="1">
      <c r="B51" s="1" t="str">
        <f>Roster_Selection_Women!AB47&amp;" " &amp; "V "</f>
        <v xml:space="preserve">Cumberland University V </v>
      </c>
      <c r="C51" s="1" t="str">
        <f>Roster_Selection_Women!AD47</f>
        <v>19-6150</v>
      </c>
      <c r="D51" s="1" t="str">
        <f>Roster_Selection_Women!AE47</f>
        <v>Alexis Underwood</v>
      </c>
      <c r="E51" s="23"/>
      <c r="F51" s="1" t="str">
        <f>IF(ISERROR([3]Baker_Scores_Women_Var!E51), " ", IF([3]Baker_Scores_Women_Var!E51 = "Yes", "Yes", "  "))</f>
        <v xml:space="preserve"> </v>
      </c>
      <c r="G51" s="29">
        <v>136</v>
      </c>
      <c r="H51" s="29">
        <v>157</v>
      </c>
      <c r="I51" s="29">
        <v>123</v>
      </c>
      <c r="J51" s="29">
        <v>0</v>
      </c>
      <c r="K51" s="29">
        <v>0</v>
      </c>
      <c r="L51" s="29">
        <v>178</v>
      </c>
      <c r="M51" s="29">
        <v>153</v>
      </c>
      <c r="N51" s="29">
        <v>178</v>
      </c>
      <c r="O51" s="29">
        <v>168</v>
      </c>
      <c r="P51" s="30">
        <f t="shared" ref="P51:P61" si="12">SUM(G51:O51)</f>
        <v>1093</v>
      </c>
      <c r="Q51" s="30">
        <f t="shared" ref="Q51:Q61" si="13">COUNTIF(G51:O51, "&gt;0" )</f>
        <v>7</v>
      </c>
      <c r="R51" s="30">
        <f t="shared" ref="R51:R61" si="14">IF(Q51=0,0,P51/Q51)</f>
        <v>156.14285714285714</v>
      </c>
    </row>
    <row r="52" spans="2:18" s="1" customFormat="1" ht="13.9" customHeight="1">
      <c r="B52" s="1" t="str">
        <f>Roster_Selection_Women!AB48&amp;" " &amp; "V "</f>
        <v xml:space="preserve">Cumberland University V </v>
      </c>
      <c r="C52" s="1" t="str">
        <f>Roster_Selection_Women!AD48</f>
        <v>16-125020</v>
      </c>
      <c r="D52" s="1" t="str">
        <f>Roster_Selection_Women!AE48</f>
        <v>Ali Davis</v>
      </c>
      <c r="E52" s="23"/>
      <c r="F52" s="1" t="str">
        <f>IF(ISERROR([3]Baker_Scores_Women_Var!E52), " ", IF([3]Baker_Scores_Women_Var!E52 = "Yes", "Yes", "  "))</f>
        <v xml:space="preserve"> </v>
      </c>
      <c r="G52" s="29">
        <v>151</v>
      </c>
      <c r="H52" s="29">
        <v>158</v>
      </c>
      <c r="I52" s="29">
        <v>0</v>
      </c>
      <c r="J52" s="29">
        <v>151</v>
      </c>
      <c r="K52" s="29">
        <v>139</v>
      </c>
      <c r="L52" s="29">
        <v>188</v>
      </c>
      <c r="M52" s="29">
        <v>140</v>
      </c>
      <c r="N52" s="29">
        <v>0</v>
      </c>
      <c r="O52" s="29">
        <v>179</v>
      </c>
      <c r="P52" s="30">
        <f t="shared" si="12"/>
        <v>1106</v>
      </c>
      <c r="Q52" s="30">
        <f t="shared" si="13"/>
        <v>7</v>
      </c>
      <c r="R52" s="30">
        <f t="shared" si="14"/>
        <v>158</v>
      </c>
    </row>
    <row r="53" spans="2:18" s="1" customFormat="1" ht="13.9" customHeight="1">
      <c r="B53" s="1" t="str">
        <f>Roster_Selection_Women!AB49&amp;" " &amp; "V "</f>
        <v xml:space="preserve">Cumberland University V </v>
      </c>
      <c r="C53" s="1" t="str">
        <f>Roster_Selection_Women!AD49</f>
        <v>19-6145</v>
      </c>
      <c r="D53" s="1" t="str">
        <f>Roster_Selection_Women!AE49</f>
        <v>Amy Fisher</v>
      </c>
      <c r="E53" s="23"/>
      <c r="F53" s="1" t="str">
        <f>IF(ISERROR([3]Baker_Scores_Women_Var!E53), " ", IF([3]Baker_Scores_Women_Var!E53 = "Yes", "Yes", "  "))</f>
        <v xml:space="preserve"> </v>
      </c>
      <c r="G53" s="29">
        <v>0</v>
      </c>
      <c r="H53" s="29">
        <v>0</v>
      </c>
      <c r="I53" s="29">
        <v>0</v>
      </c>
      <c r="J53" s="29">
        <v>0</v>
      </c>
      <c r="K53" s="29">
        <v>173</v>
      </c>
      <c r="L53" s="29">
        <v>0</v>
      </c>
      <c r="M53" s="29">
        <v>0</v>
      </c>
      <c r="N53" s="29">
        <v>179</v>
      </c>
      <c r="O53" s="29">
        <v>109</v>
      </c>
      <c r="P53" s="30">
        <f t="shared" si="12"/>
        <v>461</v>
      </c>
      <c r="Q53" s="30">
        <f t="shared" si="13"/>
        <v>3</v>
      </c>
      <c r="R53" s="30">
        <f t="shared" si="14"/>
        <v>153.66666666666666</v>
      </c>
    </row>
    <row r="54" spans="2:18" s="1" customFormat="1" ht="13.9" customHeight="1">
      <c r="B54" s="1" t="str">
        <f>Roster_Selection_Women!AB50&amp;" " &amp; "V "</f>
        <v xml:space="preserve">Cumberland University V </v>
      </c>
      <c r="C54" s="1" t="str">
        <f>Roster_Selection_Women!AD50</f>
        <v>21-6753</v>
      </c>
      <c r="D54" s="1" t="str">
        <f>Roster_Selection_Women!AE50</f>
        <v>Clara Simms</v>
      </c>
      <c r="E54" s="23"/>
      <c r="F54" s="1" t="str">
        <f>IF(ISERROR([3]Baker_Scores_Women_Var!E54), " ", IF([3]Baker_Scores_Women_Var!E54 = "Yes", "Yes", "  "))</f>
        <v xml:space="preserve"> 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30">
        <f t="shared" si="12"/>
        <v>0</v>
      </c>
      <c r="Q54" s="30">
        <f t="shared" si="13"/>
        <v>0</v>
      </c>
      <c r="R54" s="30">
        <f t="shared" si="14"/>
        <v>0</v>
      </c>
    </row>
    <row r="55" spans="2:18" s="1" customFormat="1" ht="13.9" customHeight="1">
      <c r="B55" s="1" t="str">
        <f>Roster_Selection_Women!AB51&amp;" " &amp; "V "</f>
        <v xml:space="preserve">Cumberland University V </v>
      </c>
      <c r="C55" s="1" t="str">
        <f>Roster_Selection_Women!AD51</f>
        <v>19-80927</v>
      </c>
      <c r="D55" s="1" t="str">
        <f>Roster_Selection_Women!AE51</f>
        <v>Emily Foster</v>
      </c>
      <c r="E55" s="23"/>
      <c r="F55" s="1" t="str">
        <f>IF(ISERROR([3]Baker_Scores_Women_Var!E55), " ", IF([3]Baker_Scores_Women_Var!E55 = "Yes", "Yes", "  "))</f>
        <v xml:space="preserve"> </v>
      </c>
      <c r="G55" s="29">
        <v>0</v>
      </c>
      <c r="H55" s="29">
        <v>0</v>
      </c>
      <c r="I55" s="29">
        <v>181</v>
      </c>
      <c r="J55" s="29">
        <v>105</v>
      </c>
      <c r="K55" s="29">
        <v>0</v>
      </c>
      <c r="L55" s="29">
        <v>0</v>
      </c>
      <c r="M55" s="29">
        <v>0</v>
      </c>
      <c r="N55" s="29">
        <v>136</v>
      </c>
      <c r="O55" s="29">
        <v>0</v>
      </c>
      <c r="P55" s="30">
        <f t="shared" si="12"/>
        <v>422</v>
      </c>
      <c r="Q55" s="30">
        <f t="shared" si="13"/>
        <v>3</v>
      </c>
      <c r="R55" s="30">
        <f t="shared" si="14"/>
        <v>140.66666666666666</v>
      </c>
    </row>
    <row r="56" spans="2:18" s="1" customFormat="1" ht="13.9" customHeight="1">
      <c r="B56" s="1" t="str">
        <f>Roster_Selection_Women!AB52&amp;" " &amp; "V "</f>
        <v xml:space="preserve">Cumberland University V </v>
      </c>
      <c r="C56" s="1" t="str">
        <f>Roster_Selection_Women!AD52</f>
        <v>15-171287</v>
      </c>
      <c r="D56" s="1" t="str">
        <f>Roster_Selection_Women!AE52</f>
        <v>Hattie Isham</v>
      </c>
      <c r="E56" s="23"/>
      <c r="F56" s="1" t="str">
        <f>IF(ISERROR([3]Baker_Scores_Women_Var!E56), " ", IF([3]Baker_Scores_Women_Var!E56 = "Yes", "Yes", "  "))</f>
        <v xml:space="preserve"> </v>
      </c>
      <c r="G56" s="29">
        <v>202</v>
      </c>
      <c r="H56" s="29">
        <v>122</v>
      </c>
      <c r="I56" s="29">
        <v>167</v>
      </c>
      <c r="J56" s="29">
        <v>149</v>
      </c>
      <c r="K56" s="29">
        <v>147</v>
      </c>
      <c r="L56" s="29">
        <v>157</v>
      </c>
      <c r="M56" s="29">
        <v>144</v>
      </c>
      <c r="N56" s="29">
        <v>0</v>
      </c>
      <c r="O56" s="29">
        <v>0</v>
      </c>
      <c r="P56" s="30">
        <f t="shared" si="12"/>
        <v>1088</v>
      </c>
      <c r="Q56" s="30">
        <f t="shared" si="13"/>
        <v>7</v>
      </c>
      <c r="R56" s="30">
        <f t="shared" si="14"/>
        <v>155.42857142857142</v>
      </c>
    </row>
    <row r="57" spans="2:18" s="1" customFormat="1" ht="13.9" customHeight="1">
      <c r="B57" s="1" t="str">
        <f>Roster_Selection_Women!AB53&amp;" " &amp; "V "</f>
        <v xml:space="preserve">Cumberland University V </v>
      </c>
      <c r="C57" s="1" t="str">
        <f>Roster_Selection_Women!AD53</f>
        <v>16-146368</v>
      </c>
      <c r="D57" s="1" t="str">
        <f>Roster_Selection_Women!AE53</f>
        <v>Kelci Young</v>
      </c>
      <c r="E57" s="23"/>
      <c r="F57" s="1" t="str">
        <f>IF(ISERROR([3]Baker_Scores_Women_Var!E57), " ", IF([3]Baker_Scores_Women_Var!E57 = "Yes", "Yes", "  "))</f>
        <v xml:space="preserve"> </v>
      </c>
      <c r="G57" s="29">
        <v>185</v>
      </c>
      <c r="H57" s="29">
        <v>183</v>
      </c>
      <c r="I57" s="29">
        <v>155</v>
      </c>
      <c r="J57" s="29">
        <v>178</v>
      </c>
      <c r="K57" s="29">
        <v>197</v>
      </c>
      <c r="L57" s="29">
        <v>147</v>
      </c>
      <c r="M57" s="29">
        <v>177</v>
      </c>
      <c r="N57" s="29">
        <v>171</v>
      </c>
      <c r="O57" s="29">
        <v>188</v>
      </c>
      <c r="P57" s="30">
        <f t="shared" si="12"/>
        <v>1581</v>
      </c>
      <c r="Q57" s="30">
        <f t="shared" si="13"/>
        <v>9</v>
      </c>
      <c r="R57" s="30">
        <f t="shared" si="14"/>
        <v>175.66666666666666</v>
      </c>
    </row>
    <row r="58" spans="2:18" s="1" customFormat="1" ht="13.9" customHeight="1">
      <c r="B58" s="1" t="str">
        <f>Roster_Selection_Women!AB54&amp;" " &amp; "V "</f>
        <v xml:space="preserve">Cumberland University V </v>
      </c>
      <c r="C58" s="1" t="str">
        <f>Roster_Selection_Women!AD54</f>
        <v>7914-5172</v>
      </c>
      <c r="D58" s="1" t="str">
        <f>Roster_Selection_Women!AE54</f>
        <v>Taylor Higgins</v>
      </c>
      <c r="E58" s="23"/>
      <c r="F58" s="1" t="str">
        <f>IF(ISERROR([3]Baker_Scores_Women_Var!E58), " ", IF([3]Baker_Scores_Women_Var!E58 = "Yes", "Yes", "  "))</f>
        <v xml:space="preserve"> </v>
      </c>
      <c r="G58" s="29">
        <v>163</v>
      </c>
      <c r="H58" s="29">
        <v>148</v>
      </c>
      <c r="I58" s="29">
        <v>167</v>
      </c>
      <c r="J58" s="29">
        <v>172</v>
      </c>
      <c r="K58" s="29">
        <v>159</v>
      </c>
      <c r="L58" s="29">
        <v>147</v>
      </c>
      <c r="M58" s="29">
        <v>156</v>
      </c>
      <c r="N58" s="29">
        <v>160</v>
      </c>
      <c r="O58" s="29">
        <v>135</v>
      </c>
      <c r="P58" s="30">
        <f t="shared" si="12"/>
        <v>1407</v>
      </c>
      <c r="Q58" s="30">
        <f t="shared" si="13"/>
        <v>9</v>
      </c>
      <c r="R58" s="30">
        <f t="shared" si="14"/>
        <v>156.33333333333334</v>
      </c>
    </row>
    <row r="59" spans="2:18" s="1" customFormat="1" ht="13.9" customHeight="1">
      <c r="B59" s="1" t="s">
        <v>1195</v>
      </c>
      <c r="C59" s="28" t="s">
        <v>8</v>
      </c>
      <c r="D59" s="23" t="s">
        <v>8</v>
      </c>
      <c r="E59" s="23"/>
      <c r="F59" s="23"/>
      <c r="G59" s="29"/>
      <c r="H59" s="29"/>
      <c r="I59" s="29"/>
      <c r="J59" s="29"/>
      <c r="K59" s="29"/>
      <c r="L59" s="29"/>
      <c r="M59" s="29"/>
      <c r="N59" s="29"/>
      <c r="O59" s="29"/>
      <c r="P59" s="30">
        <f t="shared" si="12"/>
        <v>0</v>
      </c>
      <c r="Q59" s="30">
        <f t="shared" si="13"/>
        <v>0</v>
      </c>
      <c r="R59" s="30">
        <f t="shared" si="14"/>
        <v>0</v>
      </c>
    </row>
    <row r="60" spans="2:18" s="1" customFormat="1" ht="13.9" customHeight="1">
      <c r="B60" s="1" t="s">
        <v>1195</v>
      </c>
      <c r="C60" s="28" t="s">
        <v>8</v>
      </c>
      <c r="D60" s="23" t="s">
        <v>8</v>
      </c>
      <c r="E60" s="23"/>
      <c r="F60" s="23"/>
      <c r="G60" s="29"/>
      <c r="H60" s="29"/>
      <c r="I60" s="29"/>
      <c r="J60" s="29"/>
      <c r="K60" s="29"/>
      <c r="L60" s="29"/>
      <c r="M60" s="29"/>
      <c r="N60" s="29"/>
      <c r="O60" s="29"/>
      <c r="P60" s="30">
        <f t="shared" si="12"/>
        <v>0</v>
      </c>
      <c r="Q60" s="30">
        <f t="shared" si="13"/>
        <v>0</v>
      </c>
      <c r="R60" s="30">
        <f t="shared" si="14"/>
        <v>0</v>
      </c>
    </row>
    <row r="61" spans="2:18" s="1" customFormat="1" ht="13.9" customHeight="1">
      <c r="B61" s="1" t="s">
        <v>1195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</row>
    <row r="62" spans="2:18" s="1" customFormat="1" ht="13.9" customHeight="1">
      <c r="B62" s="33"/>
      <c r="G62" s="30">
        <f t="shared" ref="G62:Q62" si="15">SUM(G51:G61)</f>
        <v>837</v>
      </c>
      <c r="H62" s="30">
        <f t="shared" si="15"/>
        <v>768</v>
      </c>
      <c r="I62" s="30">
        <f t="shared" si="15"/>
        <v>793</v>
      </c>
      <c r="J62" s="30">
        <f t="shared" si="15"/>
        <v>755</v>
      </c>
      <c r="K62" s="30">
        <f t="shared" si="15"/>
        <v>815</v>
      </c>
      <c r="L62" s="30">
        <f t="shared" si="15"/>
        <v>817</v>
      </c>
      <c r="M62" s="30">
        <f t="shared" si="15"/>
        <v>770</v>
      </c>
      <c r="N62" s="30">
        <f t="shared" si="15"/>
        <v>824</v>
      </c>
      <c r="O62" s="30">
        <f t="shared" si="15"/>
        <v>779</v>
      </c>
      <c r="P62" s="34">
        <f t="shared" si="15"/>
        <v>7158</v>
      </c>
      <c r="Q62" s="34">
        <f t="shared" si="15"/>
        <v>45</v>
      </c>
    </row>
    <row r="63" spans="2:18" s="1" customFormat="1" ht="13.9" customHeight="1"/>
    <row r="64" spans="2:18" s="1" customFormat="1" ht="13.9" customHeight="1">
      <c r="B64" s="1" t="str">
        <f>Roster_Selection_Women!AB60&amp;" " &amp; "V "</f>
        <v xml:space="preserve"> V </v>
      </c>
      <c r="C64" s="1" t="str">
        <f>Roster_Selection_Women!AD60</f>
        <v/>
      </c>
      <c r="D64" s="1" t="str">
        <f>Roster_Selection_Women!AE60</f>
        <v/>
      </c>
      <c r="E64" s="23"/>
      <c r="F64" s="1" t="str">
        <f>IF(ISERROR([3]Baker_Scores_Women_Var!E64), " ", IF([3]Baker_Scores_Women_Var!E64 = "Yes", "Yes", "  "))</f>
        <v xml:space="preserve"> 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30">
        <f t="shared" ref="P64:P74" si="16">SUM(G64:O64)</f>
        <v>0</v>
      </c>
      <c r="Q64" s="30">
        <f t="shared" ref="Q64:Q74" si="17">COUNTIF(G64:O64, "&gt;0" )</f>
        <v>0</v>
      </c>
      <c r="R64" s="30">
        <f t="shared" ref="R64:R74" si="18">IF(Q64=0,0,P64/Q64)</f>
        <v>0</v>
      </c>
    </row>
    <row r="65" spans="2:18" s="1" customFormat="1" ht="13.9" customHeight="1">
      <c r="B65" s="1" t="str">
        <f>Roster_Selection_Women!AB61&amp;" " &amp; "V "</f>
        <v xml:space="preserve"> V </v>
      </c>
      <c r="C65" s="1" t="str">
        <f>Roster_Selection_Women!AD61</f>
        <v/>
      </c>
      <c r="D65" s="1" t="str">
        <f>Roster_Selection_Women!AE61</f>
        <v/>
      </c>
      <c r="E65" s="23"/>
      <c r="F65" s="1" t="str">
        <f>IF(ISERROR([3]Baker_Scores_Women_Var!E65), " ", IF([3]Baker_Scores_Women_Var!E65 = "Yes", "Yes", "  "))</f>
        <v xml:space="preserve"> 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30">
        <f t="shared" si="16"/>
        <v>0</v>
      </c>
      <c r="Q65" s="30">
        <f t="shared" si="17"/>
        <v>0</v>
      </c>
      <c r="R65" s="30">
        <f t="shared" si="18"/>
        <v>0</v>
      </c>
    </row>
    <row r="66" spans="2:18" s="1" customFormat="1" ht="13.9" customHeight="1">
      <c r="B66" s="1" t="str">
        <f>Roster_Selection_Women!AB62&amp;" " &amp; "V "</f>
        <v xml:space="preserve"> V </v>
      </c>
      <c r="C66" s="1" t="str">
        <f>Roster_Selection_Women!AD62</f>
        <v/>
      </c>
      <c r="D66" s="1" t="str">
        <f>Roster_Selection_Women!AE62</f>
        <v/>
      </c>
      <c r="E66" s="23"/>
      <c r="F66" s="1" t="str">
        <f>IF(ISERROR([3]Baker_Scores_Women_Var!E66), " ", IF([3]Baker_Scores_Women_Var!E66 = "Yes", "Yes", "  "))</f>
        <v xml:space="preserve"> 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30">
        <f t="shared" si="16"/>
        <v>0</v>
      </c>
      <c r="Q66" s="30">
        <f t="shared" si="17"/>
        <v>0</v>
      </c>
      <c r="R66" s="30">
        <f t="shared" si="18"/>
        <v>0</v>
      </c>
    </row>
    <row r="67" spans="2:18" s="1" customFormat="1" ht="13.9" customHeight="1">
      <c r="B67" s="1" t="str">
        <f>Roster_Selection_Women!AB63&amp;" " &amp; "V "</f>
        <v xml:space="preserve"> V </v>
      </c>
      <c r="C67" s="1" t="str">
        <f>Roster_Selection_Women!AD63</f>
        <v/>
      </c>
      <c r="D67" s="1" t="str">
        <f>Roster_Selection_Women!AE63</f>
        <v/>
      </c>
      <c r="E67" s="23"/>
      <c r="F67" s="1" t="str">
        <f>IF(ISERROR([3]Baker_Scores_Women_Var!E67), " ", IF([3]Baker_Scores_Women_Var!E67 = "Yes", "Yes", "  "))</f>
        <v xml:space="preserve"> 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30">
        <f t="shared" si="16"/>
        <v>0</v>
      </c>
      <c r="Q67" s="30">
        <f t="shared" si="17"/>
        <v>0</v>
      </c>
      <c r="R67" s="30">
        <f t="shared" si="18"/>
        <v>0</v>
      </c>
    </row>
    <row r="68" spans="2:18" s="1" customFormat="1" ht="13.9" customHeight="1">
      <c r="B68" s="1" t="str">
        <f>Roster_Selection_Women!AB64&amp;" " &amp; "V "</f>
        <v xml:space="preserve"> V </v>
      </c>
      <c r="C68" s="1" t="str">
        <f>Roster_Selection_Women!AD64</f>
        <v/>
      </c>
      <c r="D68" s="1" t="str">
        <f>Roster_Selection_Women!AE64</f>
        <v/>
      </c>
      <c r="E68" s="23"/>
      <c r="F68" s="1" t="str">
        <f>IF(ISERROR([3]Baker_Scores_Women_Var!E68), " ", IF([3]Baker_Scores_Women_Var!E68 = "Yes", "Yes", "  "))</f>
        <v xml:space="preserve"> 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30">
        <f t="shared" si="16"/>
        <v>0</v>
      </c>
      <c r="Q68" s="30">
        <f t="shared" si="17"/>
        <v>0</v>
      </c>
      <c r="R68" s="30">
        <f t="shared" si="18"/>
        <v>0</v>
      </c>
    </row>
    <row r="69" spans="2:18" s="1" customFormat="1" ht="13.9" customHeight="1">
      <c r="B69" s="1" t="str">
        <f>Roster_Selection_Women!AB65&amp;" " &amp; "V "</f>
        <v xml:space="preserve"> V </v>
      </c>
      <c r="C69" s="1" t="str">
        <f>Roster_Selection_Women!AD65</f>
        <v/>
      </c>
      <c r="D69" s="1" t="str">
        <f>Roster_Selection_Women!AE65</f>
        <v/>
      </c>
      <c r="E69" s="23"/>
      <c r="F69" s="1" t="str">
        <f>IF(ISERROR([3]Baker_Scores_Women_Var!E69), " ", IF([3]Baker_Scores_Women_Var!E69 = "Yes", "Yes", "  "))</f>
        <v xml:space="preserve">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30">
        <f t="shared" si="16"/>
        <v>0</v>
      </c>
      <c r="Q69" s="30">
        <f t="shared" si="17"/>
        <v>0</v>
      </c>
      <c r="R69" s="30">
        <f t="shared" si="18"/>
        <v>0</v>
      </c>
    </row>
    <row r="70" spans="2:18" s="1" customFormat="1" ht="13.9" customHeight="1">
      <c r="B70" s="1" t="str">
        <f>Roster_Selection_Women!AB66&amp;" " &amp; "V "</f>
        <v xml:space="preserve"> V </v>
      </c>
      <c r="C70" s="1" t="str">
        <f>Roster_Selection_Women!AD66</f>
        <v/>
      </c>
      <c r="D70" s="1" t="str">
        <f>Roster_Selection_Women!AE66</f>
        <v/>
      </c>
      <c r="E70" s="23"/>
      <c r="F70" s="1" t="str">
        <f>IF(ISERROR([3]Baker_Scores_Women_Var!E70), " ", IF([3]Baker_Scores_Women_Var!E70 = "Yes", "Yes", "  "))</f>
        <v xml:space="preserve">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30">
        <f t="shared" si="16"/>
        <v>0</v>
      </c>
      <c r="Q70" s="30">
        <f t="shared" si="17"/>
        <v>0</v>
      </c>
      <c r="R70" s="30">
        <f t="shared" si="18"/>
        <v>0</v>
      </c>
    </row>
    <row r="71" spans="2:18" s="1" customFormat="1" ht="13.9" customHeight="1">
      <c r="B71" s="1" t="str">
        <f>Roster_Selection_Women!AB67&amp;" " &amp; "V "</f>
        <v xml:space="preserve"> V </v>
      </c>
      <c r="C71" s="1" t="str">
        <f>Roster_Selection_Women!AD67</f>
        <v/>
      </c>
      <c r="D71" s="1" t="str">
        <f>Roster_Selection_Women!AE67</f>
        <v/>
      </c>
      <c r="E71" s="23"/>
      <c r="F71" s="1" t="str">
        <f>IF(ISERROR([3]Baker_Scores_Women_Var!E71), " ", IF([3]Baker_Scores_Women_Var!E71 = "Yes", "Yes", "  "))</f>
        <v xml:space="preserve">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30">
        <f t="shared" si="16"/>
        <v>0</v>
      </c>
      <c r="Q71" s="30">
        <f t="shared" si="17"/>
        <v>0</v>
      </c>
      <c r="R71" s="30">
        <f t="shared" si="18"/>
        <v>0</v>
      </c>
    </row>
    <row r="72" spans="2:18" s="1" customFormat="1" ht="13.9" customHeight="1">
      <c r="B72" s="1" t="s">
        <v>1199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</row>
    <row r="73" spans="2:18" s="1" customFormat="1" ht="13.9" customHeight="1">
      <c r="B73" s="1" t="s">
        <v>1199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</row>
    <row r="74" spans="2:18" s="1" customFormat="1" ht="13.9" customHeight="1">
      <c r="B74" s="1" t="s">
        <v>1199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</row>
    <row r="75" spans="2:18" s="1" customFormat="1" ht="13.9" customHeight="1">
      <c r="B75" s="33"/>
      <c r="G75" s="30">
        <f t="shared" ref="G75:Q75" si="19">SUM(G64:G74)</f>
        <v>0</v>
      </c>
      <c r="H75" s="30">
        <f t="shared" si="19"/>
        <v>0</v>
      </c>
      <c r="I75" s="30">
        <f t="shared" si="19"/>
        <v>0</v>
      </c>
      <c r="J75" s="30">
        <f t="shared" si="19"/>
        <v>0</v>
      </c>
      <c r="K75" s="30">
        <f t="shared" si="19"/>
        <v>0</v>
      </c>
      <c r="L75" s="30">
        <f t="shared" si="19"/>
        <v>0</v>
      </c>
      <c r="M75" s="30">
        <f t="shared" si="19"/>
        <v>0</v>
      </c>
      <c r="N75" s="30">
        <f t="shared" si="19"/>
        <v>0</v>
      </c>
      <c r="O75" s="30">
        <f t="shared" si="19"/>
        <v>0</v>
      </c>
      <c r="P75" s="34">
        <f t="shared" si="19"/>
        <v>0</v>
      </c>
      <c r="Q75" s="34">
        <f t="shared" si="19"/>
        <v>0</v>
      </c>
    </row>
    <row r="76" spans="2:18" s="1" customFormat="1" ht="13.9" customHeight="1"/>
    <row r="77" spans="2:18" s="1" customFormat="1" ht="13.9" customHeight="1">
      <c r="B77" s="1" t="str">
        <f>Roster_Selection_Women!AB78&amp;" " &amp; "V "</f>
        <v xml:space="preserve">Lindsey Wilson College V </v>
      </c>
      <c r="C77" s="1" t="str">
        <f>Roster_Selection_Women!AD78</f>
        <v>7914-10910</v>
      </c>
      <c r="D77" s="1" t="str">
        <f>Roster_Selection_Women!AE78</f>
        <v>Brooklynne Carroll</v>
      </c>
      <c r="E77" s="23"/>
      <c r="F77" s="1" t="str">
        <f>IF(ISERROR([3]Baker_Scores_Women_Var!E77), " ", IF([3]Baker_Scores_Women_Var!E77 = "Yes", "Yes", "  "))</f>
        <v xml:space="preserve"> </v>
      </c>
      <c r="G77" s="29">
        <v>129</v>
      </c>
      <c r="H77" s="29">
        <v>134</v>
      </c>
      <c r="I77" s="29">
        <v>159</v>
      </c>
      <c r="J77" s="29">
        <v>148</v>
      </c>
      <c r="K77" s="29">
        <v>188</v>
      </c>
      <c r="L77" s="29">
        <v>179</v>
      </c>
      <c r="M77" s="29">
        <v>174</v>
      </c>
      <c r="N77" s="29">
        <v>151</v>
      </c>
      <c r="O77" s="29">
        <v>153</v>
      </c>
      <c r="P77" s="30">
        <f t="shared" ref="P77:P87" si="20">SUM(G77:O77)</f>
        <v>1415</v>
      </c>
      <c r="Q77" s="30">
        <f t="shared" ref="Q77:Q87" si="21">COUNTIF(G77:O77, "&gt;0" )</f>
        <v>9</v>
      </c>
      <c r="R77" s="30">
        <f t="shared" ref="R77:R87" si="22">IF(Q77=0,0,P77/Q77)</f>
        <v>157.22222222222223</v>
      </c>
    </row>
    <row r="78" spans="2:18" s="1" customFormat="1" ht="13.9" customHeight="1">
      <c r="B78" s="1" t="str">
        <f>Roster_Selection_Women!AB79&amp;" " &amp; "V "</f>
        <v xml:space="preserve">Lindsey Wilson College V </v>
      </c>
      <c r="C78" s="1" t="str">
        <f>Roster_Selection_Women!AD79</f>
        <v>19-20112</v>
      </c>
      <c r="D78" s="1" t="str">
        <f>Roster_Selection_Women!AE79</f>
        <v>Haven Crawford</v>
      </c>
      <c r="E78" s="23"/>
      <c r="F78" s="1" t="str">
        <f>IF(ISERROR([3]Baker_Scores_Women_Var!E78), " ", IF([3]Baker_Scores_Women_Var!E78 = "Yes", "Yes", "  "))</f>
        <v xml:space="preserve"> </v>
      </c>
      <c r="G78" s="29">
        <v>143</v>
      </c>
      <c r="H78" s="29">
        <v>102</v>
      </c>
      <c r="I78" s="29">
        <v>167</v>
      </c>
      <c r="J78" s="29">
        <v>150</v>
      </c>
      <c r="K78" s="29">
        <v>135</v>
      </c>
      <c r="L78" s="29">
        <v>118</v>
      </c>
      <c r="M78" s="29">
        <v>120</v>
      </c>
      <c r="N78" s="29">
        <v>171</v>
      </c>
      <c r="O78" s="29">
        <v>155</v>
      </c>
      <c r="P78" s="30">
        <f t="shared" si="20"/>
        <v>1261</v>
      </c>
      <c r="Q78" s="30">
        <f t="shared" si="21"/>
        <v>9</v>
      </c>
      <c r="R78" s="30">
        <f t="shared" si="22"/>
        <v>140.11111111111111</v>
      </c>
    </row>
    <row r="79" spans="2:18" s="1" customFormat="1" ht="13.9" customHeight="1">
      <c r="B79" s="1" t="str">
        <f>Roster_Selection_Women!AB80&amp;" " &amp; "V "</f>
        <v xml:space="preserve">Lindsey Wilson College V </v>
      </c>
      <c r="C79" s="1" t="str">
        <f>Roster_Selection_Women!AD80</f>
        <v>5923-184</v>
      </c>
      <c r="D79" s="1" t="str">
        <f>Roster_Selection_Women!AE80</f>
        <v>Jacqueline Oliphant</v>
      </c>
      <c r="E79" s="23"/>
      <c r="F79" s="1" t="str">
        <f>IF(ISERROR([3]Baker_Scores_Women_Var!E79), " ", IF([3]Baker_Scores_Women_Var!E79 = "Yes", "Yes", "  "))</f>
        <v xml:space="preserve"> </v>
      </c>
      <c r="G79" s="29">
        <v>175</v>
      </c>
      <c r="H79" s="29">
        <v>204</v>
      </c>
      <c r="I79" s="29">
        <v>177</v>
      </c>
      <c r="J79" s="29">
        <v>182</v>
      </c>
      <c r="K79" s="29">
        <v>155</v>
      </c>
      <c r="L79" s="29">
        <v>147</v>
      </c>
      <c r="M79" s="29">
        <v>157</v>
      </c>
      <c r="N79" s="29">
        <v>135</v>
      </c>
      <c r="O79" s="29">
        <v>159</v>
      </c>
      <c r="P79" s="30">
        <f t="shared" si="20"/>
        <v>1491</v>
      </c>
      <c r="Q79" s="30">
        <f t="shared" si="21"/>
        <v>9</v>
      </c>
      <c r="R79" s="30">
        <f t="shared" si="22"/>
        <v>165.66666666666666</v>
      </c>
    </row>
    <row r="80" spans="2:18" s="1" customFormat="1" ht="13.9" customHeight="1">
      <c r="B80" s="1" t="str">
        <f>Roster_Selection_Women!AB81&amp;" " &amp; "V "</f>
        <v xml:space="preserve">Lindsey Wilson College V </v>
      </c>
      <c r="C80" s="1" t="str">
        <f>Roster_Selection_Women!AD81</f>
        <v>21-9946</v>
      </c>
      <c r="D80" s="1" t="str">
        <f>Roster_Selection_Women!AE81</f>
        <v>Janna Plains</v>
      </c>
      <c r="E80" s="23"/>
      <c r="F80" s="1" t="str">
        <f>IF(ISERROR([3]Baker_Scores_Women_Var!E80), " ", IF([3]Baker_Scores_Women_Var!E80 = "Yes", "Yes", "  "))</f>
        <v xml:space="preserve"> 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30">
        <f t="shared" si="20"/>
        <v>0</v>
      </c>
      <c r="Q80" s="30">
        <f t="shared" si="21"/>
        <v>0</v>
      </c>
      <c r="R80" s="30">
        <f t="shared" si="22"/>
        <v>0</v>
      </c>
    </row>
    <row r="81" spans="2:18" s="1" customFormat="1" ht="13.9" customHeight="1">
      <c r="B81" s="1" t="str">
        <f>Roster_Selection_Women!AB82&amp;" " &amp; "V "</f>
        <v xml:space="preserve">Lindsey Wilson College V </v>
      </c>
      <c r="C81" s="1" t="str">
        <f>Roster_Selection_Women!AD82</f>
        <v>21-9947</v>
      </c>
      <c r="D81" s="1" t="str">
        <f>Roster_Selection_Women!AE82</f>
        <v>Liz Stigers</v>
      </c>
      <c r="E81" s="23"/>
      <c r="F81" s="1" t="str">
        <f>IF(ISERROR([3]Baker_Scores_Women_Var!E81), " ", IF([3]Baker_Scores_Women_Var!E81 = "Yes", "Yes", "  "))</f>
        <v xml:space="preserve"> 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30">
        <f t="shared" si="20"/>
        <v>0</v>
      </c>
      <c r="Q81" s="30">
        <f t="shared" si="21"/>
        <v>0</v>
      </c>
      <c r="R81" s="30">
        <f t="shared" si="22"/>
        <v>0</v>
      </c>
    </row>
    <row r="82" spans="2:18" s="1" customFormat="1" ht="13.9" customHeight="1">
      <c r="B82" s="1" t="str">
        <f>Roster_Selection_Women!AB83&amp;" " &amp; "V "</f>
        <v xml:space="preserve">Lindsey Wilson College V </v>
      </c>
      <c r="C82" s="1" t="str">
        <f>Roster_Selection_Women!AD83</f>
        <v>21-9948</v>
      </c>
      <c r="D82" s="1" t="str">
        <f>Roster_Selection_Women!AE83</f>
        <v>Maylee Price</v>
      </c>
      <c r="E82" s="23"/>
      <c r="F82" s="1" t="str">
        <f>IF(ISERROR([3]Baker_Scores_Women_Var!E82), " ", IF([3]Baker_Scores_Women_Var!E82 = "Yes", "Yes", "  "))</f>
        <v xml:space="preserve"> </v>
      </c>
      <c r="G82" s="29">
        <v>115</v>
      </c>
      <c r="H82" s="29">
        <v>159</v>
      </c>
      <c r="I82" s="29">
        <v>159</v>
      </c>
      <c r="J82" s="29">
        <v>167</v>
      </c>
      <c r="K82" s="29">
        <v>147</v>
      </c>
      <c r="L82" s="29">
        <v>147</v>
      </c>
      <c r="M82" s="29">
        <v>166</v>
      </c>
      <c r="N82" s="29">
        <v>134</v>
      </c>
      <c r="O82" s="29">
        <v>202</v>
      </c>
      <c r="P82" s="30">
        <f t="shared" si="20"/>
        <v>1396</v>
      </c>
      <c r="Q82" s="30">
        <f t="shared" si="21"/>
        <v>9</v>
      </c>
      <c r="R82" s="30">
        <f t="shared" si="22"/>
        <v>155.11111111111111</v>
      </c>
    </row>
    <row r="83" spans="2:18" s="1" customFormat="1" ht="13.9" customHeight="1">
      <c r="B83" s="1" t="str">
        <f>Roster_Selection_Women!AB84&amp;" " &amp; "V "</f>
        <v xml:space="preserve">Lindsey Wilson College V </v>
      </c>
      <c r="C83" s="1" t="str">
        <f>Roster_Selection_Women!AD84</f>
        <v>17-82462</v>
      </c>
      <c r="D83" s="1" t="str">
        <f>Roster_Selection_Women!AE84</f>
        <v>Tara Manis</v>
      </c>
      <c r="E83" s="23"/>
      <c r="F83" s="1" t="str">
        <f>IF(ISERROR([3]Baker_Scores_Women_Var!E83), " ", IF([3]Baker_Scores_Women_Var!E83 = "Yes", "Yes", "  "))</f>
        <v xml:space="preserve">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30">
        <f t="shared" si="20"/>
        <v>0</v>
      </c>
      <c r="Q83" s="30">
        <f t="shared" si="21"/>
        <v>0</v>
      </c>
      <c r="R83" s="30">
        <f t="shared" si="22"/>
        <v>0</v>
      </c>
    </row>
    <row r="84" spans="2:18" s="1" customFormat="1" ht="13.9" customHeight="1">
      <c r="B84" s="1" t="str">
        <f>Roster_Selection_Women!AB85&amp;" " &amp; "V "</f>
        <v xml:space="preserve"> V </v>
      </c>
      <c r="C84" s="1" t="str">
        <f>Roster_Selection_Women!AD85</f>
        <v/>
      </c>
      <c r="D84" s="1" t="str">
        <f>Roster_Selection_Women!AE85</f>
        <v/>
      </c>
      <c r="E84" s="23"/>
      <c r="F84" s="1" t="str">
        <f>IF(ISERROR([3]Baker_Scores_Women_Var!E84), " ", IF([3]Baker_Scores_Women_Var!E84 = "Yes", "Yes", "  "))</f>
        <v xml:space="preserve">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30">
        <f t="shared" si="20"/>
        <v>0</v>
      </c>
      <c r="Q84" s="30">
        <f t="shared" si="21"/>
        <v>0</v>
      </c>
      <c r="R84" s="30">
        <f t="shared" si="22"/>
        <v>0</v>
      </c>
    </row>
    <row r="85" spans="2:18" s="1" customFormat="1" ht="13.9" customHeight="1">
      <c r="B85" s="1" t="s">
        <v>1200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</row>
    <row r="86" spans="2:18" s="1" customFormat="1" ht="13.9" customHeight="1">
      <c r="B86" s="1" t="s">
        <v>1200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</row>
    <row r="87" spans="2:18" s="1" customFormat="1" ht="13.9" customHeight="1">
      <c r="B87" s="1" t="s">
        <v>1200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</row>
    <row r="88" spans="2:18" s="1" customFormat="1" ht="13.9" customHeight="1">
      <c r="B88" s="33"/>
      <c r="G88" s="30">
        <f t="shared" ref="G88:Q88" si="23">SUM(G77:G87)</f>
        <v>562</v>
      </c>
      <c r="H88" s="30">
        <f t="shared" si="23"/>
        <v>599</v>
      </c>
      <c r="I88" s="30">
        <f t="shared" si="23"/>
        <v>662</v>
      </c>
      <c r="J88" s="30">
        <f t="shared" si="23"/>
        <v>647</v>
      </c>
      <c r="K88" s="30">
        <f t="shared" si="23"/>
        <v>625</v>
      </c>
      <c r="L88" s="30">
        <f t="shared" si="23"/>
        <v>591</v>
      </c>
      <c r="M88" s="30">
        <f t="shared" si="23"/>
        <v>617</v>
      </c>
      <c r="N88" s="30">
        <f t="shared" si="23"/>
        <v>591</v>
      </c>
      <c r="O88" s="30">
        <f t="shared" si="23"/>
        <v>669</v>
      </c>
      <c r="P88" s="34">
        <f t="shared" si="23"/>
        <v>5563</v>
      </c>
      <c r="Q88" s="34">
        <f t="shared" si="23"/>
        <v>36</v>
      </c>
    </row>
    <row r="89" spans="2:18" s="1" customFormat="1" ht="13.9" customHeight="1"/>
    <row r="90" spans="2:18" s="1" customFormat="1" ht="13.9" customHeight="1">
      <c r="B90" s="1" t="str">
        <f>Roster_Selection_Women!AB86&amp;" " &amp; "V "</f>
        <v xml:space="preserve">Michigan-Dearborn V </v>
      </c>
      <c r="C90" s="1" t="str">
        <f>Roster_Selection_Women!AD86</f>
        <v>11-521376</v>
      </c>
      <c r="D90" s="1" t="str">
        <f>Roster_Selection_Women!AE86</f>
        <v>Amanda Williams</v>
      </c>
      <c r="E90" s="23"/>
      <c r="F90" s="1" t="str">
        <f>IF(ISERROR([3]Baker_Scores_Women_Var!E90), " ", IF([3]Baker_Scores_Women_Var!E90 = "Yes", "Yes", "  "))</f>
        <v xml:space="preserve"> </v>
      </c>
      <c r="G90" s="29">
        <v>170</v>
      </c>
      <c r="H90" s="29">
        <v>146</v>
      </c>
      <c r="I90" s="29">
        <v>0</v>
      </c>
      <c r="J90" s="29">
        <v>137</v>
      </c>
      <c r="K90" s="29">
        <v>0</v>
      </c>
      <c r="L90" s="29">
        <v>126</v>
      </c>
      <c r="M90" s="29">
        <v>0</v>
      </c>
      <c r="N90" s="29">
        <v>159</v>
      </c>
      <c r="O90" s="29">
        <v>0</v>
      </c>
      <c r="P90" s="30">
        <f t="shared" ref="P90:P100" si="24">SUM(G90:O90)</f>
        <v>738</v>
      </c>
      <c r="Q90" s="30">
        <f t="shared" ref="Q90:Q100" si="25">COUNTIF(G90:O90, "&gt;0" )</f>
        <v>5</v>
      </c>
      <c r="R90" s="30">
        <f t="shared" ref="R90:R100" si="26">IF(Q90=0,0,P90/Q90)</f>
        <v>147.6</v>
      </c>
    </row>
    <row r="91" spans="2:18" s="1" customFormat="1" ht="13.9" customHeight="1">
      <c r="B91" s="1" t="str">
        <f>Roster_Selection_Women!AB87&amp;" " &amp; "V "</f>
        <v xml:space="preserve">Michigan-Dearborn V </v>
      </c>
      <c r="C91" s="1" t="str">
        <f>Roster_Selection_Women!AD87</f>
        <v>11-605347</v>
      </c>
      <c r="D91" s="1" t="str">
        <f>Roster_Selection_Women!AE87</f>
        <v>Carly Scanlon</v>
      </c>
      <c r="E91" s="23"/>
      <c r="F91" s="1" t="str">
        <f>IF(ISERROR([3]Baker_Scores_Women_Var!E91), " ", IF([3]Baker_Scores_Women_Var!E91 = "Yes", "Yes", "  "))</f>
        <v xml:space="preserve"> </v>
      </c>
      <c r="G91" s="29">
        <v>154</v>
      </c>
      <c r="H91" s="29">
        <v>0</v>
      </c>
      <c r="I91" s="29">
        <v>121</v>
      </c>
      <c r="J91" s="29">
        <v>0</v>
      </c>
      <c r="K91" s="29">
        <v>117</v>
      </c>
      <c r="L91" s="29">
        <v>116</v>
      </c>
      <c r="M91" s="29">
        <v>0</v>
      </c>
      <c r="N91" s="29">
        <v>111</v>
      </c>
      <c r="O91" s="29">
        <v>0</v>
      </c>
      <c r="P91" s="30">
        <f t="shared" si="24"/>
        <v>619</v>
      </c>
      <c r="Q91" s="30">
        <f t="shared" si="25"/>
        <v>5</v>
      </c>
      <c r="R91" s="30">
        <f t="shared" si="26"/>
        <v>123.8</v>
      </c>
    </row>
    <row r="92" spans="2:18" s="1" customFormat="1" ht="13.9" customHeight="1">
      <c r="B92" s="1" t="str">
        <f>Roster_Selection_Women!AB88&amp;" " &amp; "V "</f>
        <v xml:space="preserve">Michigan-Dearborn V </v>
      </c>
      <c r="C92" s="1" t="str">
        <f>Roster_Selection_Women!AD88</f>
        <v>21-6207</v>
      </c>
      <c r="D92" s="1" t="str">
        <f>Roster_Selection_Women!AE88</f>
        <v>Danielle Karzynow</v>
      </c>
      <c r="E92" s="23"/>
      <c r="F92" s="1" t="str">
        <f>IF(ISERROR([3]Baker_Scores_Women_Var!E92), " ", IF([3]Baker_Scores_Women_Var!E92 = "Yes", "Yes", "  "))</f>
        <v xml:space="preserve"> </v>
      </c>
      <c r="G92" s="29">
        <v>0</v>
      </c>
      <c r="H92" s="29">
        <v>0</v>
      </c>
      <c r="I92" s="29">
        <v>158</v>
      </c>
      <c r="J92" s="29">
        <v>125</v>
      </c>
      <c r="K92" s="29">
        <v>0</v>
      </c>
      <c r="L92" s="29">
        <v>0</v>
      </c>
      <c r="M92" s="29">
        <v>146</v>
      </c>
      <c r="N92" s="29">
        <v>0</v>
      </c>
      <c r="O92" s="29">
        <v>161</v>
      </c>
      <c r="P92" s="30">
        <f t="shared" si="24"/>
        <v>590</v>
      </c>
      <c r="Q92" s="30">
        <f t="shared" si="25"/>
        <v>4</v>
      </c>
      <c r="R92" s="30">
        <f t="shared" si="26"/>
        <v>147.5</v>
      </c>
    </row>
    <row r="93" spans="2:18" s="1" customFormat="1" ht="13.9" customHeight="1">
      <c r="B93" s="1" t="str">
        <f>Roster_Selection_Women!AB89&amp;" " &amp; "V "</f>
        <v xml:space="preserve">Michigan-Dearborn V </v>
      </c>
      <c r="C93" s="1" t="str">
        <f>Roster_Selection_Women!AD89</f>
        <v>15-85866</v>
      </c>
      <c r="D93" s="1" t="str">
        <f>Roster_Selection_Women!AE89</f>
        <v>Jasmine Carroll</v>
      </c>
      <c r="E93" s="23"/>
      <c r="F93" s="1" t="str">
        <f>IF(ISERROR([3]Baker_Scores_Women_Var!E93), " ", IF([3]Baker_Scores_Women_Var!E93 = "Yes", "Yes", "  "))</f>
        <v xml:space="preserve"> </v>
      </c>
      <c r="G93" s="29">
        <v>191</v>
      </c>
      <c r="H93" s="29">
        <v>147</v>
      </c>
      <c r="I93" s="29">
        <v>131</v>
      </c>
      <c r="J93" s="29">
        <v>0</v>
      </c>
      <c r="K93" s="29">
        <v>189</v>
      </c>
      <c r="L93" s="29">
        <v>147</v>
      </c>
      <c r="M93" s="29">
        <v>133</v>
      </c>
      <c r="N93" s="29">
        <v>0</v>
      </c>
      <c r="O93" s="29">
        <v>181</v>
      </c>
      <c r="P93" s="30">
        <f t="shared" si="24"/>
        <v>1119</v>
      </c>
      <c r="Q93" s="30">
        <f t="shared" si="25"/>
        <v>7</v>
      </c>
      <c r="R93" s="30">
        <f t="shared" si="26"/>
        <v>159.85714285714286</v>
      </c>
    </row>
    <row r="94" spans="2:18" s="1" customFormat="1" ht="13.9" customHeight="1">
      <c r="B94" s="1" t="str">
        <f>Roster_Selection_Women!AB90&amp;" " &amp; "V "</f>
        <v xml:space="preserve">Michigan-Dearborn V </v>
      </c>
      <c r="C94" s="1" t="str">
        <f>Roster_Selection_Women!AD90</f>
        <v>15-197083</v>
      </c>
      <c r="D94" s="1" t="str">
        <f>Roster_Selection_Women!AE90</f>
        <v>Jessica Ludwick</v>
      </c>
      <c r="E94" s="23"/>
      <c r="F94" s="1" t="str">
        <f>IF(ISERROR([3]Baker_Scores_Women_Var!E94), " ", IF([3]Baker_Scores_Women_Var!E94 = "Yes", "Yes", "  "))</f>
        <v xml:space="preserve"> </v>
      </c>
      <c r="G94" s="29">
        <v>164</v>
      </c>
      <c r="H94" s="29">
        <v>144</v>
      </c>
      <c r="I94" s="29">
        <v>161</v>
      </c>
      <c r="J94" s="29">
        <v>147</v>
      </c>
      <c r="K94" s="29">
        <v>188</v>
      </c>
      <c r="L94" s="29">
        <v>175</v>
      </c>
      <c r="M94" s="29">
        <v>161</v>
      </c>
      <c r="N94" s="29">
        <v>221</v>
      </c>
      <c r="O94" s="29">
        <v>125</v>
      </c>
      <c r="P94" s="30">
        <f t="shared" si="24"/>
        <v>1486</v>
      </c>
      <c r="Q94" s="30">
        <f t="shared" si="25"/>
        <v>9</v>
      </c>
      <c r="R94" s="30">
        <f t="shared" si="26"/>
        <v>165.11111111111111</v>
      </c>
    </row>
    <row r="95" spans="2:18" s="1" customFormat="1" ht="13.9" customHeight="1">
      <c r="B95" s="1" t="str">
        <f>Roster_Selection_Women!AB91&amp;" " &amp; "V "</f>
        <v xml:space="preserve">Michigan-Dearborn V </v>
      </c>
      <c r="C95" s="1" t="str">
        <f>Roster_Selection_Women!AD91</f>
        <v>21-6226</v>
      </c>
      <c r="D95" s="1" t="str">
        <f>Roster_Selection_Women!AE91</f>
        <v>Kayla Leonard</v>
      </c>
      <c r="E95" s="23"/>
      <c r="F95" s="1" t="str">
        <f>IF(ISERROR([3]Baker_Scores_Women_Var!E95), " ", IF([3]Baker_Scores_Women_Var!E95 = "Yes", "Yes", "  "))</f>
        <v xml:space="preserve"> </v>
      </c>
      <c r="G95" s="29">
        <v>0</v>
      </c>
      <c r="H95" s="29">
        <v>0</v>
      </c>
      <c r="I95" s="29">
        <v>133</v>
      </c>
      <c r="J95" s="29">
        <v>0</v>
      </c>
      <c r="K95" s="29">
        <v>153</v>
      </c>
      <c r="L95" s="29">
        <v>0</v>
      </c>
      <c r="M95" s="29">
        <v>126</v>
      </c>
      <c r="N95" s="29">
        <v>0</v>
      </c>
      <c r="O95" s="29">
        <v>121</v>
      </c>
      <c r="P95" s="30">
        <f t="shared" si="24"/>
        <v>533</v>
      </c>
      <c r="Q95" s="30">
        <f t="shared" si="25"/>
        <v>4</v>
      </c>
      <c r="R95" s="30">
        <f t="shared" si="26"/>
        <v>133.25</v>
      </c>
    </row>
    <row r="96" spans="2:18" s="1" customFormat="1" ht="13.9" customHeight="1">
      <c r="B96" s="1" t="str">
        <f>Roster_Selection_Women!AB92&amp;" " &amp; "V "</f>
        <v xml:space="preserve">Michigan-Dearborn V </v>
      </c>
      <c r="C96" s="1" t="str">
        <f>Roster_Selection_Women!AD92</f>
        <v>17-97822</v>
      </c>
      <c r="D96" s="1" t="str">
        <f>Roster_Selection_Women!AE92</f>
        <v>Madison Shelton</v>
      </c>
      <c r="E96" s="23"/>
      <c r="F96" s="1" t="str">
        <f>IF(ISERROR([3]Baker_Scores_Women_Var!E96), " ", IF([3]Baker_Scores_Women_Var!E96 = "Yes", "Yes", "  "))</f>
        <v xml:space="preserve"> </v>
      </c>
      <c r="G96" s="29">
        <v>168</v>
      </c>
      <c r="H96" s="29">
        <v>142</v>
      </c>
      <c r="I96" s="29">
        <v>0</v>
      </c>
      <c r="J96" s="29">
        <v>180</v>
      </c>
      <c r="K96" s="29">
        <v>119</v>
      </c>
      <c r="L96" s="29">
        <v>124</v>
      </c>
      <c r="M96" s="29">
        <v>0</v>
      </c>
      <c r="N96" s="29">
        <v>140</v>
      </c>
      <c r="O96" s="29">
        <v>0</v>
      </c>
      <c r="P96" s="30">
        <f t="shared" si="24"/>
        <v>873</v>
      </c>
      <c r="Q96" s="30">
        <f t="shared" si="25"/>
        <v>6</v>
      </c>
      <c r="R96" s="30">
        <f t="shared" si="26"/>
        <v>145.5</v>
      </c>
    </row>
    <row r="97" spans="2:18" s="1" customFormat="1" ht="13.9" customHeight="1">
      <c r="B97" s="1" t="str">
        <f>Roster_Selection_Women!AB93&amp;" " &amp; "V "</f>
        <v xml:space="preserve">Michigan-Dearborn V </v>
      </c>
      <c r="C97" s="1" t="str">
        <f>Roster_Selection_Women!AD93</f>
        <v>18-17518</v>
      </c>
      <c r="D97" s="1" t="str">
        <f>Roster_Selection_Women!AE93</f>
        <v>Olivia Duron</v>
      </c>
      <c r="E97" s="23"/>
      <c r="F97" s="1" t="str">
        <f>IF(ISERROR([3]Baker_Scores_Women_Var!E97), " ", IF([3]Baker_Scores_Women_Var!E97 = "Yes", "Yes", "  "))</f>
        <v xml:space="preserve"> </v>
      </c>
      <c r="G97" s="29">
        <v>0</v>
      </c>
      <c r="H97" s="29">
        <v>108</v>
      </c>
      <c r="I97" s="29">
        <v>0</v>
      </c>
      <c r="J97" s="29">
        <v>134</v>
      </c>
      <c r="K97" s="29">
        <v>0</v>
      </c>
      <c r="L97" s="29">
        <v>0</v>
      </c>
      <c r="M97" s="29">
        <v>153</v>
      </c>
      <c r="N97" s="29">
        <v>163</v>
      </c>
      <c r="O97" s="29">
        <v>119</v>
      </c>
      <c r="P97" s="30">
        <f t="shared" si="24"/>
        <v>677</v>
      </c>
      <c r="Q97" s="30">
        <f t="shared" si="25"/>
        <v>5</v>
      </c>
      <c r="R97" s="30">
        <f t="shared" si="26"/>
        <v>135.4</v>
      </c>
    </row>
    <row r="98" spans="2:18" s="1" customFormat="1" ht="13.9" customHeight="1">
      <c r="B98" s="1" t="s">
        <v>1202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</row>
    <row r="99" spans="2:18" s="1" customFormat="1" ht="13.9" customHeight="1">
      <c r="B99" s="1" t="s">
        <v>1202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</row>
    <row r="100" spans="2:18" s="1" customFormat="1" ht="13.9" customHeight="1">
      <c r="B100" s="1" t="s">
        <v>1202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</row>
    <row r="101" spans="2:18" s="1" customFormat="1" ht="13.9" customHeight="1">
      <c r="B101" s="33"/>
      <c r="G101" s="30">
        <f t="shared" ref="G101:Q101" si="27">SUM(G90:G100)</f>
        <v>847</v>
      </c>
      <c r="H101" s="30">
        <f t="shared" si="27"/>
        <v>687</v>
      </c>
      <c r="I101" s="30">
        <f t="shared" si="27"/>
        <v>704</v>
      </c>
      <c r="J101" s="30">
        <f t="shared" si="27"/>
        <v>723</v>
      </c>
      <c r="K101" s="30">
        <f t="shared" si="27"/>
        <v>766</v>
      </c>
      <c r="L101" s="30">
        <f t="shared" si="27"/>
        <v>688</v>
      </c>
      <c r="M101" s="30">
        <f t="shared" si="27"/>
        <v>719</v>
      </c>
      <c r="N101" s="30">
        <f t="shared" si="27"/>
        <v>794</v>
      </c>
      <c r="O101" s="30">
        <f t="shared" si="27"/>
        <v>707</v>
      </c>
      <c r="P101" s="34">
        <f t="shared" si="27"/>
        <v>6635</v>
      </c>
      <c r="Q101" s="34">
        <f t="shared" si="27"/>
        <v>45</v>
      </c>
    </row>
    <row r="102" spans="2:18" s="1" customFormat="1" ht="13.9" customHeight="1"/>
    <row r="103" spans="2:18" s="1" customFormat="1" ht="13.9" customHeight="1">
      <c r="B103" s="1" t="str">
        <f>Roster_Selection_Women!AB94&amp;" " &amp; "V "</f>
        <v xml:space="preserve">Midway University V </v>
      </c>
      <c r="C103" s="1" t="str">
        <f>Roster_Selection_Women!AD94</f>
        <v>8596-26825</v>
      </c>
      <c r="D103" s="1" t="str">
        <f>Roster_Selection_Women!AE94</f>
        <v>Afton Lords</v>
      </c>
      <c r="E103" s="23"/>
      <c r="F103" s="1" t="str">
        <f>IF(ISERROR([3]Baker_Scores_Women_Var!E103), " ", IF([3]Baker_Scores_Women_Var!E103 = "Yes", "Yes", "  "))</f>
        <v xml:space="preserve"> </v>
      </c>
      <c r="G103" s="29">
        <v>187</v>
      </c>
      <c r="H103" s="29">
        <v>213</v>
      </c>
      <c r="I103" s="29">
        <v>198</v>
      </c>
      <c r="J103" s="29">
        <v>197</v>
      </c>
      <c r="K103" s="29">
        <v>184</v>
      </c>
      <c r="L103" s="29">
        <v>168</v>
      </c>
      <c r="M103" s="29">
        <v>161</v>
      </c>
      <c r="N103" s="29">
        <v>179</v>
      </c>
      <c r="O103" s="29">
        <v>164</v>
      </c>
      <c r="P103" s="30">
        <f t="shared" ref="P103:P113" si="28">SUM(G103:O103)</f>
        <v>1651</v>
      </c>
      <c r="Q103" s="30">
        <f t="shared" ref="Q103:Q113" si="29">COUNTIF(G103:O103, "&gt;0" )</f>
        <v>9</v>
      </c>
      <c r="R103" s="30">
        <f t="shared" ref="R103:R113" si="30">IF(Q103=0,0,P103/Q103)</f>
        <v>183.44444444444446</v>
      </c>
    </row>
    <row r="104" spans="2:18" s="1" customFormat="1" ht="13.9" customHeight="1">
      <c r="B104" s="1" t="str">
        <f>Roster_Selection_Women!AB95&amp;" " &amp; "V "</f>
        <v xml:space="preserve">Midway University V </v>
      </c>
      <c r="C104" s="1" t="str">
        <f>Roster_Selection_Women!AD95</f>
        <v>11-571720</v>
      </c>
      <c r="D104" s="1" t="str">
        <f>Roster_Selection_Women!AE95</f>
        <v>Alexis Stewart</v>
      </c>
      <c r="E104" s="23"/>
      <c r="F104" s="1" t="str">
        <f>IF(ISERROR([3]Baker_Scores_Women_Var!E104), " ", IF([3]Baker_Scores_Women_Var!E104 = "Yes", "Yes", "  "))</f>
        <v xml:space="preserve"> </v>
      </c>
      <c r="G104" s="29">
        <v>140</v>
      </c>
      <c r="H104" s="29">
        <v>188</v>
      </c>
      <c r="I104" s="29">
        <v>175</v>
      </c>
      <c r="J104" s="29">
        <v>155</v>
      </c>
      <c r="K104" s="29">
        <v>126</v>
      </c>
      <c r="L104" s="29">
        <v>186</v>
      </c>
      <c r="M104" s="29">
        <v>135</v>
      </c>
      <c r="N104" s="29">
        <v>0</v>
      </c>
      <c r="O104" s="29">
        <v>0</v>
      </c>
      <c r="P104" s="30">
        <f t="shared" si="28"/>
        <v>1105</v>
      </c>
      <c r="Q104" s="30">
        <f t="shared" si="29"/>
        <v>7</v>
      </c>
      <c r="R104" s="30">
        <f t="shared" si="30"/>
        <v>157.85714285714286</v>
      </c>
    </row>
    <row r="105" spans="2:18" s="1" customFormat="1" ht="13.9" customHeight="1">
      <c r="B105" s="1" t="str">
        <f>Roster_Selection_Women!AB96&amp;" " &amp; "V "</f>
        <v xml:space="preserve">Midway University V </v>
      </c>
      <c r="C105" s="1" t="str">
        <f>Roster_Selection_Women!AD96</f>
        <v>8019-40653</v>
      </c>
      <c r="D105" s="1" t="str">
        <f>Roster_Selection_Women!AE96</f>
        <v>Arianna Peter</v>
      </c>
      <c r="E105" s="23"/>
      <c r="F105" s="1" t="str">
        <f>IF(ISERROR([3]Baker_Scores_Women_Var!E105), " ", IF([3]Baker_Scores_Women_Var!E105 = "Yes", "Yes", "  "))</f>
        <v xml:space="preserve"> </v>
      </c>
      <c r="G105" s="29">
        <v>130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129</v>
      </c>
      <c r="N105" s="29">
        <v>169</v>
      </c>
      <c r="O105" s="29">
        <v>121</v>
      </c>
      <c r="P105" s="30">
        <f t="shared" si="28"/>
        <v>549</v>
      </c>
      <c r="Q105" s="30">
        <f t="shared" si="29"/>
        <v>4</v>
      </c>
      <c r="R105" s="30">
        <f t="shared" si="30"/>
        <v>137.25</v>
      </c>
    </row>
    <row r="106" spans="2:18" s="1" customFormat="1" ht="13.9" customHeight="1">
      <c r="B106" s="1" t="str">
        <f>Roster_Selection_Women!AB97&amp;" " &amp; "V "</f>
        <v xml:space="preserve">Midway University V </v>
      </c>
      <c r="C106" s="1" t="str">
        <f>Roster_Selection_Women!AD97</f>
        <v>15-191883</v>
      </c>
      <c r="D106" s="1" t="str">
        <f>Roster_Selection_Women!AE97</f>
        <v>Ashley Smith</v>
      </c>
      <c r="E106" s="23"/>
      <c r="F106" s="1" t="str">
        <f>IF(ISERROR([3]Baker_Scores_Women_Var!E106), " ", IF([3]Baker_Scores_Women_Var!E106 = "Yes", "Yes", "  "))</f>
        <v xml:space="preserve"> </v>
      </c>
      <c r="G106" s="29">
        <v>0</v>
      </c>
      <c r="H106" s="29">
        <v>166</v>
      </c>
      <c r="I106" s="29">
        <v>159</v>
      </c>
      <c r="J106" s="29">
        <v>150</v>
      </c>
      <c r="K106" s="29">
        <v>179</v>
      </c>
      <c r="L106" s="29">
        <v>138</v>
      </c>
      <c r="M106" s="29">
        <v>0</v>
      </c>
      <c r="N106" s="29">
        <v>194</v>
      </c>
      <c r="O106" s="29">
        <v>156</v>
      </c>
      <c r="P106" s="30">
        <f t="shared" si="28"/>
        <v>1142</v>
      </c>
      <c r="Q106" s="30">
        <f t="shared" si="29"/>
        <v>7</v>
      </c>
      <c r="R106" s="30">
        <f t="shared" si="30"/>
        <v>163.14285714285714</v>
      </c>
    </row>
    <row r="107" spans="2:18" s="1" customFormat="1" ht="13.9" customHeight="1">
      <c r="B107" s="1" t="str">
        <f>Roster_Selection_Women!AB98&amp;" " &amp; "V "</f>
        <v xml:space="preserve">Midway University V </v>
      </c>
      <c r="C107" s="1" t="str">
        <f>Roster_Selection_Women!AD98</f>
        <v>11-692354</v>
      </c>
      <c r="D107" s="1" t="str">
        <f>Roster_Selection_Women!AE98</f>
        <v>Gracie Wyatt</v>
      </c>
      <c r="E107" s="23"/>
      <c r="F107" s="1" t="str">
        <f>IF(ISERROR([3]Baker_Scores_Women_Var!E107), " ", IF([3]Baker_Scores_Women_Var!E107 = "Yes", "Yes", "  "))</f>
        <v xml:space="preserve"> </v>
      </c>
      <c r="G107" s="29">
        <v>174</v>
      </c>
      <c r="H107" s="29">
        <v>234</v>
      </c>
      <c r="I107" s="29">
        <v>168</v>
      </c>
      <c r="J107" s="29">
        <v>155</v>
      </c>
      <c r="K107" s="29">
        <v>186</v>
      </c>
      <c r="L107" s="29">
        <v>181</v>
      </c>
      <c r="M107" s="29">
        <v>147</v>
      </c>
      <c r="N107" s="29">
        <v>148</v>
      </c>
      <c r="O107" s="29">
        <v>131</v>
      </c>
      <c r="P107" s="30">
        <f t="shared" si="28"/>
        <v>1524</v>
      </c>
      <c r="Q107" s="30">
        <f t="shared" si="29"/>
        <v>9</v>
      </c>
      <c r="R107" s="30">
        <f t="shared" si="30"/>
        <v>169.33333333333334</v>
      </c>
    </row>
    <row r="108" spans="2:18" s="1" customFormat="1" ht="13.9" customHeight="1">
      <c r="B108" s="1" t="str">
        <f>Roster_Selection_Women!AB99&amp;" " &amp; "V "</f>
        <v xml:space="preserve">Midway University V </v>
      </c>
      <c r="C108" s="1" t="str">
        <f>Roster_Selection_Women!AD99</f>
        <v>18-81743</v>
      </c>
      <c r="D108" s="1" t="str">
        <f>Roster_Selection_Women!AE99</f>
        <v>Madison Roberts</v>
      </c>
      <c r="E108" s="23"/>
      <c r="F108" s="1" t="str">
        <f>IF(ISERROR([3]Baker_Scores_Women_Var!E108), " ", IF([3]Baker_Scores_Women_Var!E108 = "Yes", "Yes", "  "))</f>
        <v xml:space="preserve"> 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30">
        <f t="shared" si="28"/>
        <v>0</v>
      </c>
      <c r="Q108" s="30">
        <f t="shared" si="29"/>
        <v>0</v>
      </c>
      <c r="R108" s="30">
        <f t="shared" si="30"/>
        <v>0</v>
      </c>
    </row>
    <row r="109" spans="2:18" s="1" customFormat="1" ht="13.9" customHeight="1">
      <c r="B109" s="1" t="str">
        <f>Roster_Selection_Women!AB100&amp;" " &amp; "V "</f>
        <v xml:space="preserve">Midway University V </v>
      </c>
      <c r="C109" s="1" t="str">
        <f>Roster_Selection_Women!AD100</f>
        <v>7914-48034</v>
      </c>
      <c r="D109" s="1" t="str">
        <f>Roster_Selection_Women!AE100</f>
        <v>Taylor Petrey</v>
      </c>
      <c r="E109" s="23"/>
      <c r="F109" s="1" t="str">
        <f>IF(ISERROR([3]Baker_Scores_Women_Var!E109), " ", IF([3]Baker_Scores_Women_Var!E109 = "Yes", "Yes", "  "))</f>
        <v xml:space="preserve"> </v>
      </c>
      <c r="G109" s="29">
        <v>181</v>
      </c>
      <c r="H109" s="29">
        <v>156</v>
      </c>
      <c r="I109" s="29">
        <v>154</v>
      </c>
      <c r="J109" s="29">
        <v>170</v>
      </c>
      <c r="K109" s="29">
        <v>176</v>
      </c>
      <c r="L109" s="29">
        <v>184</v>
      </c>
      <c r="M109" s="29">
        <v>160</v>
      </c>
      <c r="N109" s="29">
        <v>180</v>
      </c>
      <c r="O109" s="29">
        <v>150</v>
      </c>
      <c r="P109" s="30">
        <f t="shared" si="28"/>
        <v>1511</v>
      </c>
      <c r="Q109" s="30">
        <f t="shared" si="29"/>
        <v>9</v>
      </c>
      <c r="R109" s="30">
        <f t="shared" si="30"/>
        <v>167.88888888888889</v>
      </c>
    </row>
    <row r="110" spans="2:18" s="1" customFormat="1" ht="13.9" customHeight="1">
      <c r="B110" s="1" t="str">
        <f>Roster_Selection_Women!AB101&amp;" " &amp; "V "</f>
        <v xml:space="preserve"> V </v>
      </c>
      <c r="C110" s="1" t="str">
        <f>Roster_Selection_Women!AD101</f>
        <v/>
      </c>
      <c r="D110" s="1" t="str">
        <f>Roster_Selection_Women!AE101</f>
        <v/>
      </c>
      <c r="E110" s="23"/>
      <c r="F110" s="1" t="str">
        <f>IF(ISERROR([3]Baker_Scores_Women_Var!E110), " ", IF([3]Baker_Scores_Women_Var!E110 = "Yes", "Yes", "  "))</f>
        <v xml:space="preserve">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30">
        <f t="shared" si="28"/>
        <v>0</v>
      </c>
      <c r="Q110" s="30">
        <f t="shared" si="29"/>
        <v>0</v>
      </c>
      <c r="R110" s="30">
        <f t="shared" si="30"/>
        <v>0</v>
      </c>
    </row>
    <row r="111" spans="2:18" s="1" customFormat="1" ht="13.9" customHeight="1">
      <c r="B111" s="1" t="s">
        <v>1203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</row>
    <row r="112" spans="2:18" s="1" customFormat="1" ht="13.9" customHeight="1">
      <c r="B112" s="1" t="s">
        <v>1203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</row>
    <row r="113" spans="2:18" s="1" customFormat="1" ht="13.9" customHeight="1">
      <c r="B113" s="1" t="s">
        <v>1203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</row>
    <row r="114" spans="2:18" s="1" customFormat="1" ht="13.9" customHeight="1">
      <c r="B114" s="33"/>
      <c r="G114" s="30">
        <f t="shared" ref="G114:Q114" si="31">SUM(G103:G113)</f>
        <v>812</v>
      </c>
      <c r="H114" s="30">
        <f t="shared" si="31"/>
        <v>957</v>
      </c>
      <c r="I114" s="30">
        <f t="shared" si="31"/>
        <v>854</v>
      </c>
      <c r="J114" s="30">
        <f t="shared" si="31"/>
        <v>827</v>
      </c>
      <c r="K114" s="30">
        <f t="shared" si="31"/>
        <v>851</v>
      </c>
      <c r="L114" s="30">
        <f t="shared" si="31"/>
        <v>857</v>
      </c>
      <c r="M114" s="30">
        <f t="shared" si="31"/>
        <v>732</v>
      </c>
      <c r="N114" s="30">
        <f t="shared" si="31"/>
        <v>870</v>
      </c>
      <c r="O114" s="30">
        <f t="shared" si="31"/>
        <v>722</v>
      </c>
      <c r="P114" s="34">
        <f t="shared" si="31"/>
        <v>7482</v>
      </c>
      <c r="Q114" s="34">
        <f t="shared" si="31"/>
        <v>45</v>
      </c>
    </row>
    <row r="115" spans="2:18" s="1" customFormat="1" ht="13.9" customHeight="1"/>
    <row r="116" spans="2:18" s="1" customFormat="1" ht="13.9" customHeight="1">
      <c r="B116" s="1" t="str">
        <f>Roster_Selection_Women!AB105&amp;" " &amp; "V "</f>
        <v xml:space="preserve">Pikeville ,University Of V </v>
      </c>
      <c r="C116" s="1" t="str">
        <f>Roster_Selection_Women!AD105</f>
        <v>11-78450</v>
      </c>
      <c r="D116" s="1" t="str">
        <f>Roster_Selection_Women!AE105</f>
        <v>Carrington Russell</v>
      </c>
      <c r="E116" s="23"/>
      <c r="F116" s="1" t="str">
        <f>IF(ISERROR([3]Baker_Scores_Women_Var!E116), " ", IF([3]Baker_Scores_Women_Var!E116 = "Yes", "Yes", "  "))</f>
        <v xml:space="preserve"> </v>
      </c>
      <c r="G116" s="29">
        <v>207</v>
      </c>
      <c r="H116" s="29">
        <v>194</v>
      </c>
      <c r="I116" s="29">
        <v>156</v>
      </c>
      <c r="J116" s="29">
        <v>150</v>
      </c>
      <c r="K116" s="29">
        <v>166</v>
      </c>
      <c r="L116" s="29">
        <v>0</v>
      </c>
      <c r="M116" s="29">
        <v>0</v>
      </c>
      <c r="N116" s="29">
        <v>0</v>
      </c>
      <c r="O116" s="29">
        <v>144</v>
      </c>
      <c r="P116" s="30">
        <f t="shared" ref="P116:P126" si="32">SUM(G116:O116)</f>
        <v>1017</v>
      </c>
      <c r="Q116" s="30">
        <f t="shared" ref="Q116:Q126" si="33">COUNTIF(G116:O116, "&gt;0" )</f>
        <v>6</v>
      </c>
      <c r="R116" s="30">
        <f t="shared" ref="R116:R126" si="34">IF(Q116=0,0,P116/Q116)</f>
        <v>169.5</v>
      </c>
    </row>
    <row r="117" spans="2:18" s="1" customFormat="1" ht="13.9" customHeight="1">
      <c r="B117" s="1" t="str">
        <f>Roster_Selection_Women!AB106&amp;" " &amp; "V "</f>
        <v xml:space="preserve">Pikeville ,University Of V </v>
      </c>
      <c r="C117" s="1" t="str">
        <f>Roster_Selection_Women!AD106</f>
        <v>5956-2822</v>
      </c>
      <c r="D117" s="1" t="str">
        <f>Roster_Selection_Women!AE106</f>
        <v>Emily Tull</v>
      </c>
      <c r="E117" s="23"/>
      <c r="F117" s="1" t="str">
        <f>IF(ISERROR([3]Baker_Scores_Women_Var!E117), " ", IF([3]Baker_Scores_Women_Var!E117 = "Yes", "Yes", "  "))</f>
        <v xml:space="preserve"> </v>
      </c>
      <c r="G117" s="29">
        <v>161</v>
      </c>
      <c r="H117" s="29">
        <v>179</v>
      </c>
      <c r="I117" s="29">
        <v>0</v>
      </c>
      <c r="J117" s="29">
        <v>0</v>
      </c>
      <c r="K117" s="29">
        <v>0</v>
      </c>
      <c r="L117" s="29">
        <v>215</v>
      </c>
      <c r="M117" s="29">
        <v>242</v>
      </c>
      <c r="N117" s="29">
        <v>163</v>
      </c>
      <c r="O117" s="29">
        <v>181</v>
      </c>
      <c r="P117" s="30">
        <f t="shared" si="32"/>
        <v>1141</v>
      </c>
      <c r="Q117" s="30">
        <f t="shared" si="33"/>
        <v>6</v>
      </c>
      <c r="R117" s="30">
        <f t="shared" si="34"/>
        <v>190.16666666666666</v>
      </c>
    </row>
    <row r="118" spans="2:18" s="1" customFormat="1" ht="13.9" customHeight="1">
      <c r="B118" s="1" t="str">
        <f>Roster_Selection_Women!AB107&amp;" " &amp; "V "</f>
        <v xml:space="preserve">Pikeville ,University Of V </v>
      </c>
      <c r="C118" s="1" t="str">
        <f>Roster_Selection_Women!AD107</f>
        <v>11-348470</v>
      </c>
      <c r="D118" s="1" t="str">
        <f>Roster_Selection_Women!AE107</f>
        <v>Erica Warne</v>
      </c>
      <c r="E118" s="23"/>
      <c r="F118" s="1" t="str">
        <f>IF(ISERROR([3]Baker_Scores_Women_Var!E118), " ", IF([3]Baker_Scores_Women_Var!E118 = "Yes", "Yes", "  "))</f>
        <v xml:space="preserve"> </v>
      </c>
      <c r="G118" s="29">
        <v>166</v>
      </c>
      <c r="H118" s="29">
        <v>227</v>
      </c>
      <c r="I118" s="29">
        <v>147</v>
      </c>
      <c r="J118" s="29">
        <v>0</v>
      </c>
      <c r="K118" s="29">
        <v>0</v>
      </c>
      <c r="L118" s="29">
        <v>0</v>
      </c>
      <c r="M118" s="29">
        <v>0</v>
      </c>
      <c r="N118" s="29">
        <v>171</v>
      </c>
      <c r="O118" s="29">
        <v>258</v>
      </c>
      <c r="P118" s="30">
        <f t="shared" si="32"/>
        <v>969</v>
      </c>
      <c r="Q118" s="30">
        <f t="shared" si="33"/>
        <v>5</v>
      </c>
      <c r="R118" s="30">
        <f t="shared" si="34"/>
        <v>193.8</v>
      </c>
    </row>
    <row r="119" spans="2:18" s="1" customFormat="1" ht="13.9" customHeight="1">
      <c r="B119" s="1" t="str">
        <f>Roster_Selection_Women!AB108&amp;" " &amp; "V "</f>
        <v xml:space="preserve">Pikeville ,University Of V </v>
      </c>
      <c r="C119" s="1" t="str">
        <f>Roster_Selection_Women!AD108</f>
        <v>11-240433</v>
      </c>
      <c r="D119" s="1" t="str">
        <f>Roster_Selection_Women!AE108</f>
        <v>Kristina Catoe</v>
      </c>
      <c r="E119" s="23"/>
      <c r="F119" s="1" t="str">
        <f>IF(ISERROR([3]Baker_Scores_Women_Var!E119), " ", IF([3]Baker_Scores_Women_Var!E119 = "Yes", "Yes", "  "))</f>
        <v xml:space="preserve"> </v>
      </c>
      <c r="G119" s="29">
        <v>192</v>
      </c>
      <c r="H119" s="29">
        <v>193</v>
      </c>
      <c r="I119" s="29">
        <v>218</v>
      </c>
      <c r="J119" s="29">
        <v>223</v>
      </c>
      <c r="K119" s="29">
        <v>177</v>
      </c>
      <c r="L119" s="29">
        <v>184</v>
      </c>
      <c r="M119" s="29">
        <v>200</v>
      </c>
      <c r="N119" s="29">
        <v>176</v>
      </c>
      <c r="O119" s="29">
        <v>188</v>
      </c>
      <c r="P119" s="30">
        <f t="shared" si="32"/>
        <v>1751</v>
      </c>
      <c r="Q119" s="30">
        <f t="shared" si="33"/>
        <v>9</v>
      </c>
      <c r="R119" s="30">
        <f t="shared" si="34"/>
        <v>194.55555555555554</v>
      </c>
    </row>
    <row r="120" spans="2:18" s="1" customFormat="1" ht="13.9" customHeight="1">
      <c r="B120" s="1" t="str">
        <f>Roster_Selection_Women!AB109&amp;" " &amp; "V "</f>
        <v xml:space="preserve">Pikeville ,University Of V </v>
      </c>
      <c r="C120" s="1" t="str">
        <f>Roster_Selection_Women!AD109</f>
        <v>11-473566</v>
      </c>
      <c r="D120" s="1" t="str">
        <f>Roster_Selection_Women!AE109</f>
        <v>Nicole Gilbert</v>
      </c>
      <c r="E120" s="23"/>
      <c r="F120" s="1" t="str">
        <f>IF(ISERROR([3]Baker_Scores_Women_Var!E120), " ", IF([3]Baker_Scores_Women_Var!E120 = "Yes", "Yes", "  "))</f>
        <v xml:space="preserve"> </v>
      </c>
      <c r="G120" s="29">
        <v>167</v>
      </c>
      <c r="H120" s="29">
        <v>161</v>
      </c>
      <c r="I120" s="29">
        <v>0</v>
      </c>
      <c r="J120" s="29">
        <v>176</v>
      </c>
      <c r="K120" s="29">
        <v>202</v>
      </c>
      <c r="L120" s="29">
        <v>189</v>
      </c>
      <c r="M120" s="29">
        <v>156</v>
      </c>
      <c r="N120" s="29">
        <v>225</v>
      </c>
      <c r="O120" s="29">
        <v>191</v>
      </c>
      <c r="P120" s="30">
        <f t="shared" si="32"/>
        <v>1467</v>
      </c>
      <c r="Q120" s="30">
        <f t="shared" si="33"/>
        <v>8</v>
      </c>
      <c r="R120" s="30">
        <f t="shared" si="34"/>
        <v>183.375</v>
      </c>
    </row>
    <row r="121" spans="2:18" s="1" customFormat="1" ht="13.9" customHeight="1">
      <c r="B121" s="1" t="str">
        <f>Roster_Selection_Women!AB110&amp;" " &amp; "V "</f>
        <v xml:space="preserve">Pikeville ,University Of V </v>
      </c>
      <c r="C121" s="1" t="str">
        <f>Roster_Selection_Women!AD110</f>
        <v>15-179528</v>
      </c>
      <c r="D121" s="1" t="str">
        <f>Roster_Selection_Women!AE110</f>
        <v>Stephanie Crider</v>
      </c>
      <c r="E121" s="23"/>
      <c r="F121" s="1" t="str">
        <f>IF(ISERROR([3]Baker_Scores_Women_Var!E121), " ", IF([3]Baker_Scores_Women_Var!E121 = "Yes", "Yes", "  "))</f>
        <v xml:space="preserve"> </v>
      </c>
      <c r="G121" s="29">
        <v>0</v>
      </c>
      <c r="H121" s="29">
        <v>0</v>
      </c>
      <c r="I121" s="29">
        <v>151</v>
      </c>
      <c r="J121" s="29">
        <v>179</v>
      </c>
      <c r="K121" s="29">
        <v>167</v>
      </c>
      <c r="L121" s="29">
        <v>172</v>
      </c>
      <c r="M121" s="29">
        <v>210</v>
      </c>
      <c r="N121" s="29">
        <v>164</v>
      </c>
      <c r="O121" s="29">
        <v>0</v>
      </c>
      <c r="P121" s="30">
        <f t="shared" si="32"/>
        <v>1043</v>
      </c>
      <c r="Q121" s="30">
        <f t="shared" si="33"/>
        <v>6</v>
      </c>
      <c r="R121" s="30">
        <f t="shared" si="34"/>
        <v>173.83333333333334</v>
      </c>
    </row>
    <row r="122" spans="2:18" s="1" customFormat="1" ht="13.9" customHeight="1">
      <c r="B122" s="1" t="str">
        <f>Roster_Selection_Women!AB111&amp;" " &amp; "V "</f>
        <v xml:space="preserve">Pikeville ,University Of V </v>
      </c>
      <c r="C122" s="1" t="str">
        <f>Roster_Selection_Women!AD111</f>
        <v>11-518119</v>
      </c>
      <c r="D122" s="1" t="str">
        <f>Roster_Selection_Women!AE111</f>
        <v>Vanessa Fuzie</v>
      </c>
      <c r="E122" s="23"/>
      <c r="F122" s="1" t="str">
        <f>IF(ISERROR([3]Baker_Scores_Women_Var!E122), " ", IF([3]Baker_Scores_Women_Var!E122 = "Yes", "Yes", "  "))</f>
        <v xml:space="preserve"> </v>
      </c>
      <c r="G122" s="29">
        <v>0</v>
      </c>
      <c r="H122" s="29">
        <v>0</v>
      </c>
      <c r="I122" s="29">
        <v>147</v>
      </c>
      <c r="J122" s="29">
        <v>157</v>
      </c>
      <c r="K122" s="29">
        <v>159</v>
      </c>
      <c r="L122" s="29">
        <v>203</v>
      </c>
      <c r="M122" s="29">
        <v>160</v>
      </c>
      <c r="N122" s="29">
        <v>0</v>
      </c>
      <c r="O122" s="29">
        <v>0</v>
      </c>
      <c r="P122" s="30">
        <f t="shared" si="32"/>
        <v>826</v>
      </c>
      <c r="Q122" s="30">
        <f t="shared" si="33"/>
        <v>5</v>
      </c>
      <c r="R122" s="30">
        <f t="shared" si="34"/>
        <v>165.2</v>
      </c>
    </row>
    <row r="123" spans="2:18" s="1" customFormat="1" ht="13.9" customHeight="1">
      <c r="B123" s="1" t="str">
        <f>Roster_Selection_Women!AB112&amp;" " &amp; "V "</f>
        <v xml:space="preserve"> V </v>
      </c>
      <c r="C123" s="1" t="str">
        <f>Roster_Selection_Women!AD112</f>
        <v/>
      </c>
      <c r="D123" s="1" t="str">
        <f>Roster_Selection_Women!AE112</f>
        <v/>
      </c>
      <c r="E123" s="23"/>
      <c r="F123" s="1" t="str">
        <f>IF(ISERROR([3]Baker_Scores_Women_Var!E123), " ", IF([3]Baker_Scores_Women_Var!E123 = "Yes", "Yes", "  "))</f>
        <v xml:space="preserve">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30">
        <f t="shared" si="32"/>
        <v>0</v>
      </c>
      <c r="Q123" s="30">
        <f t="shared" si="33"/>
        <v>0</v>
      </c>
      <c r="R123" s="30">
        <f t="shared" si="34"/>
        <v>0</v>
      </c>
    </row>
    <row r="124" spans="2:18" s="1" customFormat="1" ht="13.9" customHeight="1">
      <c r="B124" s="1" t="s">
        <v>1205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</row>
    <row r="125" spans="2:18" s="1" customFormat="1" ht="13.9" customHeight="1">
      <c r="B125" s="1" t="s">
        <v>1205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</row>
    <row r="126" spans="2:18" s="1" customFormat="1" ht="13.9" customHeight="1">
      <c r="B126" s="1" t="s">
        <v>1205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</row>
    <row r="127" spans="2:18" s="1" customFormat="1" ht="13.9" customHeight="1">
      <c r="B127" s="33"/>
      <c r="G127" s="30">
        <f t="shared" ref="G127:Q127" si="35">SUM(G116:G126)</f>
        <v>893</v>
      </c>
      <c r="H127" s="30">
        <f t="shared" si="35"/>
        <v>954</v>
      </c>
      <c r="I127" s="30">
        <f t="shared" si="35"/>
        <v>819</v>
      </c>
      <c r="J127" s="30">
        <f t="shared" si="35"/>
        <v>885</v>
      </c>
      <c r="K127" s="30">
        <f t="shared" si="35"/>
        <v>871</v>
      </c>
      <c r="L127" s="30">
        <f t="shared" si="35"/>
        <v>963</v>
      </c>
      <c r="M127" s="30">
        <f t="shared" si="35"/>
        <v>968</v>
      </c>
      <c r="N127" s="30">
        <f t="shared" si="35"/>
        <v>899</v>
      </c>
      <c r="O127" s="30">
        <f t="shared" si="35"/>
        <v>962</v>
      </c>
      <c r="P127" s="34">
        <f t="shared" si="35"/>
        <v>8214</v>
      </c>
      <c r="Q127" s="34">
        <f t="shared" si="35"/>
        <v>45</v>
      </c>
    </row>
    <row r="128" spans="2:18" s="1" customFormat="1" ht="13.9" customHeight="1"/>
    <row r="129" spans="2:18" s="1" customFormat="1" ht="13.9" customHeight="1">
      <c r="B129" s="1" t="str">
        <f>Roster_Selection_Women!AB128&amp;" " &amp; "V "</f>
        <v xml:space="preserve"> V </v>
      </c>
      <c r="C129" s="1" t="str">
        <f>Roster_Selection_Women!AD128</f>
        <v/>
      </c>
      <c r="D129" s="1" t="str">
        <f>Roster_Selection_Women!AE128</f>
        <v/>
      </c>
      <c r="E129" s="23"/>
      <c r="F129" s="1" t="str">
        <f>IF(ISERROR([3]Baker_Scores_Women_Var!E129), " ", IF([3]Baker_Scores_Women_Var!E129 = "Yes", "Yes", "  "))</f>
        <v xml:space="preserve"> 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30">
        <f t="shared" ref="P129:P139" si="36">SUM(G129:O129)</f>
        <v>0</v>
      </c>
      <c r="Q129" s="30">
        <f t="shared" ref="Q129:Q139" si="37">COUNTIF(G129:O129, "&gt;0" )</f>
        <v>0</v>
      </c>
      <c r="R129" s="30">
        <f t="shared" ref="R129:R139" si="38">IF(Q129=0,0,P129/Q129)</f>
        <v>0</v>
      </c>
    </row>
    <row r="130" spans="2:18" s="1" customFormat="1" ht="13.9" customHeight="1">
      <c r="B130" s="1" t="str">
        <f>Roster_Selection_Women!AB129&amp;" " &amp; "V "</f>
        <v xml:space="preserve"> V </v>
      </c>
      <c r="C130" s="1" t="str">
        <f>Roster_Selection_Women!AD129</f>
        <v/>
      </c>
      <c r="D130" s="1" t="str">
        <f>Roster_Selection_Women!AE129</f>
        <v/>
      </c>
      <c r="E130" s="23"/>
      <c r="F130" s="1" t="str">
        <f>IF(ISERROR([3]Baker_Scores_Women_Var!E130), " ", IF([3]Baker_Scores_Women_Var!E130 = "Yes", "Yes", "  "))</f>
        <v xml:space="preserve"> 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30">
        <f t="shared" si="36"/>
        <v>0</v>
      </c>
      <c r="Q130" s="30">
        <f t="shared" si="37"/>
        <v>0</v>
      </c>
      <c r="R130" s="30">
        <f t="shared" si="38"/>
        <v>0</v>
      </c>
    </row>
    <row r="131" spans="2:18" s="1" customFormat="1" ht="13.9" customHeight="1">
      <c r="B131" s="1" t="str">
        <f>Roster_Selection_Women!AB130&amp;" " &amp; "V "</f>
        <v xml:space="preserve"> V </v>
      </c>
      <c r="C131" s="1" t="str">
        <f>Roster_Selection_Women!AD130</f>
        <v/>
      </c>
      <c r="D131" s="1" t="str">
        <f>Roster_Selection_Women!AE130</f>
        <v/>
      </c>
      <c r="E131" s="23"/>
      <c r="F131" s="1" t="str">
        <f>IF(ISERROR([3]Baker_Scores_Women_Var!E131), " ", IF([3]Baker_Scores_Women_Var!E131 = "Yes", "Yes", "  "))</f>
        <v xml:space="preserve"> 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30">
        <f t="shared" si="36"/>
        <v>0</v>
      </c>
      <c r="Q131" s="30">
        <f t="shared" si="37"/>
        <v>0</v>
      </c>
      <c r="R131" s="30">
        <f t="shared" si="38"/>
        <v>0</v>
      </c>
    </row>
    <row r="132" spans="2:18" s="1" customFormat="1" ht="13.9" customHeight="1">
      <c r="B132" s="1" t="str">
        <f>Roster_Selection_Women!AB131&amp;" " &amp; "V "</f>
        <v xml:space="preserve"> V </v>
      </c>
      <c r="C132" s="1" t="str">
        <f>Roster_Selection_Women!AD131</f>
        <v/>
      </c>
      <c r="D132" s="1" t="str">
        <f>Roster_Selection_Women!AE131</f>
        <v/>
      </c>
      <c r="E132" s="23"/>
      <c r="F132" s="1" t="str">
        <f>IF(ISERROR([3]Baker_Scores_Women_Var!E132), " ", IF([3]Baker_Scores_Women_Var!E132 = "Yes", "Yes", "  "))</f>
        <v xml:space="preserve"> 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30">
        <f t="shared" si="36"/>
        <v>0</v>
      </c>
      <c r="Q132" s="30">
        <f t="shared" si="37"/>
        <v>0</v>
      </c>
      <c r="R132" s="30">
        <f t="shared" si="38"/>
        <v>0</v>
      </c>
    </row>
    <row r="133" spans="2:18" s="1" customFormat="1" ht="13.9" customHeight="1">
      <c r="B133" s="1" t="str">
        <f>Roster_Selection_Women!AB132&amp;" " &amp; "V "</f>
        <v xml:space="preserve"> V </v>
      </c>
      <c r="C133" s="1" t="str">
        <f>Roster_Selection_Women!AD132</f>
        <v/>
      </c>
      <c r="D133" s="1" t="str">
        <f>Roster_Selection_Women!AE132</f>
        <v/>
      </c>
      <c r="E133" s="23"/>
      <c r="F133" s="1" t="str">
        <f>IF(ISERROR([3]Baker_Scores_Women_Var!E133), " ", IF([3]Baker_Scores_Women_Var!E133 = "Yes", "Yes", "  "))</f>
        <v xml:space="preserve"> 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30">
        <f t="shared" si="36"/>
        <v>0</v>
      </c>
      <c r="Q133" s="30">
        <f t="shared" si="37"/>
        <v>0</v>
      </c>
      <c r="R133" s="30">
        <f t="shared" si="38"/>
        <v>0</v>
      </c>
    </row>
    <row r="134" spans="2:18" s="1" customFormat="1" ht="13.9" customHeight="1">
      <c r="B134" s="1" t="str">
        <f>Roster_Selection_Women!AB133&amp;" " &amp; "V "</f>
        <v xml:space="preserve"> V </v>
      </c>
      <c r="C134" s="1" t="str">
        <f>Roster_Selection_Women!AD133</f>
        <v/>
      </c>
      <c r="D134" s="1" t="str">
        <f>Roster_Selection_Women!AE133</f>
        <v/>
      </c>
      <c r="E134" s="23"/>
      <c r="F134" s="1" t="str">
        <f>IF(ISERROR([3]Baker_Scores_Women_Var!E134), " ", IF([3]Baker_Scores_Women_Var!E134 = "Yes", "Yes", "  "))</f>
        <v xml:space="preserve"> 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30">
        <f t="shared" si="36"/>
        <v>0</v>
      </c>
      <c r="Q134" s="30">
        <f t="shared" si="37"/>
        <v>0</v>
      </c>
      <c r="R134" s="30">
        <f t="shared" si="38"/>
        <v>0</v>
      </c>
    </row>
    <row r="135" spans="2:18" s="1" customFormat="1" ht="13.9" customHeight="1">
      <c r="B135" s="1" t="str">
        <f>Roster_Selection_Women!AB134&amp;" " &amp; "V "</f>
        <v xml:space="preserve"> V </v>
      </c>
      <c r="C135" s="1" t="str">
        <f>Roster_Selection_Women!AD134</f>
        <v/>
      </c>
      <c r="D135" s="1" t="str">
        <f>Roster_Selection_Women!AE134</f>
        <v/>
      </c>
      <c r="E135" s="23"/>
      <c r="F135" s="1" t="str">
        <f>IF(ISERROR([3]Baker_Scores_Women_Var!E135), " ", IF([3]Baker_Scores_Women_Var!E135 = "Yes", "Yes", "  "))</f>
        <v xml:space="preserve">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30">
        <f t="shared" si="36"/>
        <v>0</v>
      </c>
      <c r="Q135" s="30">
        <f t="shared" si="37"/>
        <v>0</v>
      </c>
      <c r="R135" s="30">
        <f t="shared" si="38"/>
        <v>0</v>
      </c>
    </row>
    <row r="136" spans="2:18" s="1" customFormat="1" ht="13.9" customHeight="1">
      <c r="B136" s="1" t="str">
        <f>Roster_Selection_Women!AB135&amp;" " &amp; "V "</f>
        <v xml:space="preserve"> V </v>
      </c>
      <c r="C136" s="1" t="str">
        <f>Roster_Selection_Women!AD135</f>
        <v/>
      </c>
      <c r="D136" s="1" t="str">
        <f>Roster_Selection_Women!AE135</f>
        <v/>
      </c>
      <c r="E136" s="23"/>
      <c r="F136" s="1" t="str">
        <f>IF(ISERROR([3]Baker_Scores_Women_Var!E136), " ", IF([3]Baker_Scores_Women_Var!E136 = "Yes", "Yes", "  "))</f>
        <v xml:space="preserve">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30">
        <f t="shared" si="36"/>
        <v>0</v>
      </c>
      <c r="Q136" s="30">
        <f t="shared" si="37"/>
        <v>0</v>
      </c>
      <c r="R136" s="30">
        <f t="shared" si="38"/>
        <v>0</v>
      </c>
    </row>
    <row r="137" spans="2:18" s="1" customFormat="1" ht="13.9" customHeight="1">
      <c r="B137" s="1" t="s">
        <v>1206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29"/>
      <c r="L137" s="29"/>
      <c r="M137" s="29"/>
      <c r="N137" s="29"/>
      <c r="O137" s="29"/>
      <c r="P137" s="30">
        <f t="shared" si="36"/>
        <v>0</v>
      </c>
      <c r="Q137" s="30">
        <f t="shared" si="37"/>
        <v>0</v>
      </c>
      <c r="R137" s="30">
        <f t="shared" si="38"/>
        <v>0</v>
      </c>
    </row>
    <row r="138" spans="2:18" s="1" customFormat="1" ht="13.9" customHeight="1">
      <c r="B138" s="1" t="s">
        <v>1206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</row>
    <row r="139" spans="2:18" s="1" customFormat="1" ht="13.9" customHeight="1">
      <c r="B139" s="1" t="s">
        <v>1206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</row>
    <row r="140" spans="2:18" s="1" customFormat="1" ht="13.9" customHeight="1">
      <c r="B140" s="33"/>
      <c r="G140" s="30">
        <f t="shared" ref="G140:Q140" si="39">SUM(G129:G139)</f>
        <v>0</v>
      </c>
      <c r="H140" s="30">
        <f t="shared" si="39"/>
        <v>0</v>
      </c>
      <c r="I140" s="30">
        <f t="shared" si="39"/>
        <v>0</v>
      </c>
      <c r="J140" s="30">
        <f t="shared" si="39"/>
        <v>0</v>
      </c>
      <c r="K140" s="30">
        <f t="shared" si="39"/>
        <v>0</v>
      </c>
      <c r="L140" s="30">
        <f t="shared" si="39"/>
        <v>0</v>
      </c>
      <c r="M140" s="30">
        <f t="shared" si="39"/>
        <v>0</v>
      </c>
      <c r="N140" s="30">
        <f t="shared" si="39"/>
        <v>0</v>
      </c>
      <c r="O140" s="30">
        <f t="shared" si="39"/>
        <v>0</v>
      </c>
      <c r="P140" s="34">
        <f t="shared" si="39"/>
        <v>0</v>
      </c>
      <c r="Q140" s="34">
        <f t="shared" si="39"/>
        <v>0</v>
      </c>
    </row>
    <row r="141" spans="2:18" s="1" customFormat="1" ht="13.9" customHeight="1"/>
    <row r="142" spans="2:18" s="1" customFormat="1" ht="13.9" customHeight="1">
      <c r="B142" s="1" t="str">
        <f>Roster_Selection_Women!AB138&amp;" " &amp; "V "</f>
        <v xml:space="preserve">Siena Heights University V </v>
      </c>
      <c r="C142" s="1" t="str">
        <f>Roster_Selection_Women!AD138</f>
        <v>15-197085</v>
      </c>
      <c r="D142" s="1" t="str">
        <f>Roster_Selection_Women!AE138</f>
        <v>Becca Ludwick</v>
      </c>
      <c r="E142" s="23"/>
      <c r="F142" s="1" t="str">
        <f>IF(ISERROR([3]Baker_Scores_Women_Var!E142), " ", IF([3]Baker_Scores_Women_Var!E142 = "Yes", "Yes", "  "))</f>
        <v xml:space="preserve"> </v>
      </c>
      <c r="G142" s="29">
        <v>158</v>
      </c>
      <c r="H142" s="29">
        <v>132</v>
      </c>
      <c r="I142" s="29">
        <v>0</v>
      </c>
      <c r="J142" s="29">
        <v>0</v>
      </c>
      <c r="K142" s="29">
        <v>0</v>
      </c>
      <c r="L142" s="29">
        <v>146</v>
      </c>
      <c r="M142" s="29">
        <v>0</v>
      </c>
      <c r="N142" s="29">
        <v>167</v>
      </c>
      <c r="O142" s="29">
        <v>170</v>
      </c>
      <c r="P142" s="30">
        <f t="shared" ref="P142:P152" si="40">SUM(G142:O142)</f>
        <v>773</v>
      </c>
      <c r="Q142" s="30">
        <f t="shared" ref="Q142:Q152" si="41">COUNTIF(G142:O142, "&gt;0" )</f>
        <v>5</v>
      </c>
      <c r="R142" s="30">
        <f t="shared" ref="R142:R152" si="42">IF(Q142=0,0,P142/Q142)</f>
        <v>154.6</v>
      </c>
    </row>
    <row r="143" spans="2:18" s="1" customFormat="1" ht="13.9" customHeight="1">
      <c r="B143" s="1" t="str">
        <f>Roster_Selection_Women!AB139&amp;" " &amp; "V "</f>
        <v xml:space="preserve">Siena Heights University V </v>
      </c>
      <c r="C143" s="1" t="str">
        <f>Roster_Selection_Women!AD139</f>
        <v>20-3312</v>
      </c>
      <c r="D143" s="1" t="str">
        <f>Roster_Selection_Women!AE139</f>
        <v>Francesca Bontomasi</v>
      </c>
      <c r="E143" s="23"/>
      <c r="F143" s="1" t="str">
        <f>IF(ISERROR([3]Baker_Scores_Women_Var!E143), " ", IF([3]Baker_Scores_Women_Var!E143 = "Yes", "Yes", "  "))</f>
        <v xml:space="preserve"> </v>
      </c>
      <c r="G143" s="29">
        <v>0</v>
      </c>
      <c r="H143" s="29">
        <v>164</v>
      </c>
      <c r="I143" s="29">
        <v>169</v>
      </c>
      <c r="J143" s="29">
        <v>169</v>
      </c>
      <c r="K143" s="29">
        <v>178</v>
      </c>
      <c r="L143" s="29">
        <v>0</v>
      </c>
      <c r="M143" s="29">
        <v>108</v>
      </c>
      <c r="N143" s="29">
        <v>143</v>
      </c>
      <c r="O143" s="29">
        <v>0</v>
      </c>
      <c r="P143" s="30">
        <f t="shared" si="40"/>
        <v>931</v>
      </c>
      <c r="Q143" s="30">
        <f t="shared" si="41"/>
        <v>6</v>
      </c>
      <c r="R143" s="30">
        <f t="shared" si="42"/>
        <v>155.16666666666666</v>
      </c>
    </row>
    <row r="144" spans="2:18" s="1" customFormat="1" ht="13.9" customHeight="1">
      <c r="B144" s="1" t="str">
        <f>Roster_Selection_Women!AB140&amp;" " &amp; "V "</f>
        <v xml:space="preserve">Siena Heights University V </v>
      </c>
      <c r="C144" s="1" t="str">
        <f>Roster_Selection_Women!AD140</f>
        <v>11-555273</v>
      </c>
      <c r="D144" s="1" t="str">
        <f>Roster_Selection_Women!AE140</f>
        <v>Hannah Patch</v>
      </c>
      <c r="E144" s="23"/>
      <c r="F144" s="1" t="str">
        <f>IF(ISERROR([3]Baker_Scores_Women_Var!E144), " ", IF([3]Baker_Scores_Women_Var!E144 = "Yes", "Yes", "  "))</f>
        <v xml:space="preserve"> </v>
      </c>
      <c r="G144" s="29">
        <v>176</v>
      </c>
      <c r="H144" s="29">
        <v>180</v>
      </c>
      <c r="I144" s="29">
        <v>168</v>
      </c>
      <c r="J144" s="29">
        <v>181</v>
      </c>
      <c r="K144" s="29">
        <v>149</v>
      </c>
      <c r="L144" s="29">
        <v>0</v>
      </c>
      <c r="M144" s="29">
        <v>127</v>
      </c>
      <c r="N144" s="29">
        <v>151</v>
      </c>
      <c r="O144" s="29">
        <v>150</v>
      </c>
      <c r="P144" s="30">
        <f t="shared" si="40"/>
        <v>1282</v>
      </c>
      <c r="Q144" s="30">
        <f t="shared" si="41"/>
        <v>8</v>
      </c>
      <c r="R144" s="30">
        <f t="shared" si="42"/>
        <v>160.25</v>
      </c>
    </row>
    <row r="145" spans="2:18" s="1" customFormat="1" ht="13.9" customHeight="1">
      <c r="B145" s="1" t="str">
        <f>Roster_Selection_Women!AB141&amp;" " &amp; "V "</f>
        <v xml:space="preserve">Siena Heights University V </v>
      </c>
      <c r="C145" s="1" t="str">
        <f>Roster_Selection_Women!AD141</f>
        <v>6001-1380</v>
      </c>
      <c r="D145" s="1" t="str">
        <f>Roster_Selection_Women!AE141</f>
        <v>Kendall Herron</v>
      </c>
      <c r="E145" s="23"/>
      <c r="F145" s="1" t="str">
        <f>IF(ISERROR([3]Baker_Scores_Women_Var!E145), " ", IF([3]Baker_Scores_Women_Var!E145 = "Yes", "Yes", "  "))</f>
        <v xml:space="preserve"> </v>
      </c>
      <c r="G145" s="29">
        <v>0</v>
      </c>
      <c r="H145" s="29">
        <v>198</v>
      </c>
      <c r="I145" s="29">
        <v>209</v>
      </c>
      <c r="J145" s="29">
        <v>155</v>
      </c>
      <c r="K145" s="29">
        <v>217</v>
      </c>
      <c r="L145" s="29">
        <v>179</v>
      </c>
      <c r="M145" s="29">
        <v>160</v>
      </c>
      <c r="N145" s="29">
        <v>134</v>
      </c>
      <c r="O145" s="29">
        <v>150</v>
      </c>
      <c r="P145" s="30">
        <f t="shared" si="40"/>
        <v>1402</v>
      </c>
      <c r="Q145" s="30">
        <f t="shared" si="41"/>
        <v>8</v>
      </c>
      <c r="R145" s="30">
        <f t="shared" si="42"/>
        <v>175.25</v>
      </c>
    </row>
    <row r="146" spans="2:18" s="1" customFormat="1" ht="13.9" customHeight="1">
      <c r="B146" s="1" t="str">
        <f>Roster_Selection_Women!AB142&amp;" " &amp; "V "</f>
        <v xml:space="preserve">Siena Heights University V </v>
      </c>
      <c r="C146" s="1" t="str">
        <f>Roster_Selection_Women!AD142</f>
        <v>8615-50320</v>
      </c>
      <c r="D146" s="1" t="str">
        <f>Roster_Selection_Women!AE142</f>
        <v>Megan Helpman</v>
      </c>
      <c r="E146" s="23"/>
      <c r="F146" s="1" t="str">
        <f>IF(ISERROR([3]Baker_Scores_Women_Var!E146), " ", IF([3]Baker_Scores_Women_Var!E146 = "Yes", "Yes", "  "))</f>
        <v xml:space="preserve"> </v>
      </c>
      <c r="G146" s="29">
        <v>140</v>
      </c>
      <c r="H146" s="29">
        <v>0</v>
      </c>
      <c r="I146" s="29">
        <v>195</v>
      </c>
      <c r="J146" s="29">
        <v>170</v>
      </c>
      <c r="K146" s="29">
        <v>208</v>
      </c>
      <c r="L146" s="29">
        <v>127</v>
      </c>
      <c r="M146" s="29">
        <v>167</v>
      </c>
      <c r="N146" s="29">
        <v>153</v>
      </c>
      <c r="O146" s="29">
        <v>151</v>
      </c>
      <c r="P146" s="30">
        <f t="shared" si="40"/>
        <v>1311</v>
      </c>
      <c r="Q146" s="30">
        <f t="shared" si="41"/>
        <v>8</v>
      </c>
      <c r="R146" s="30">
        <f t="shared" si="42"/>
        <v>163.875</v>
      </c>
    </row>
    <row r="147" spans="2:18" s="1" customFormat="1" ht="13.9" customHeight="1">
      <c r="B147" s="1" t="str">
        <f>Roster_Selection_Women!AB143&amp;" " &amp; "V "</f>
        <v xml:space="preserve">Siena Heights University V </v>
      </c>
      <c r="C147" s="1" t="str">
        <f>Roster_Selection_Women!AD143</f>
        <v>20-11912</v>
      </c>
      <c r="D147" s="1" t="str">
        <f>Roster_Selection_Women!AE143</f>
        <v>Olivia Johnston</v>
      </c>
      <c r="E147" s="23"/>
      <c r="F147" s="1" t="str">
        <f>IF(ISERROR([3]Baker_Scores_Women_Var!E147), " ", IF([3]Baker_Scores_Women_Var!E147 = "Yes", "Yes", "  "))</f>
        <v xml:space="preserve"> </v>
      </c>
      <c r="G147" s="29">
        <v>118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30">
        <f t="shared" si="40"/>
        <v>118</v>
      </c>
      <c r="Q147" s="30">
        <f t="shared" si="41"/>
        <v>1</v>
      </c>
      <c r="R147" s="30">
        <f t="shared" si="42"/>
        <v>118</v>
      </c>
    </row>
    <row r="148" spans="2:18" s="1" customFormat="1" ht="13.9" customHeight="1">
      <c r="B148" s="1" t="str">
        <f>Roster_Selection_Women!AB144&amp;" " &amp; "V "</f>
        <v xml:space="preserve">Siena Heights University V </v>
      </c>
      <c r="C148" s="1" t="str">
        <f>Roster_Selection_Women!AD144</f>
        <v>8414-17665</v>
      </c>
      <c r="D148" s="1" t="str">
        <f>Roster_Selection_Women!AE144</f>
        <v>Preslee Stahl</v>
      </c>
      <c r="E148" s="23"/>
      <c r="F148" s="1" t="str">
        <f>IF(ISERROR([3]Baker_Scores_Women_Var!E148), " ", IF([3]Baker_Scores_Women_Var!E148 = "Yes", "Yes", "  "))</f>
        <v xml:space="preserve"> </v>
      </c>
      <c r="G148" s="29">
        <v>183</v>
      </c>
      <c r="H148" s="29">
        <v>148</v>
      </c>
      <c r="I148" s="29">
        <v>172</v>
      </c>
      <c r="J148" s="29">
        <v>214</v>
      </c>
      <c r="K148" s="29">
        <v>172</v>
      </c>
      <c r="L148" s="29">
        <v>174</v>
      </c>
      <c r="M148" s="29">
        <v>138</v>
      </c>
      <c r="N148" s="29">
        <v>0</v>
      </c>
      <c r="O148" s="29">
        <v>147</v>
      </c>
      <c r="P148" s="30">
        <f t="shared" si="40"/>
        <v>1348</v>
      </c>
      <c r="Q148" s="30">
        <f t="shared" si="41"/>
        <v>8</v>
      </c>
      <c r="R148" s="30">
        <f t="shared" si="42"/>
        <v>168.5</v>
      </c>
    </row>
    <row r="149" spans="2:18" s="1" customFormat="1" ht="13.9" customHeight="1">
      <c r="B149" s="1" t="str">
        <f>Roster_Selection_Women!AB145&amp;" " &amp; "V "</f>
        <v xml:space="preserve">Siena Heights University V </v>
      </c>
      <c r="C149" s="1" t="str">
        <f>Roster_Selection_Women!AD145</f>
        <v>21-4242</v>
      </c>
      <c r="D149" s="1" t="str">
        <f>Roster_Selection_Women!AE145</f>
        <v>Teri Decker</v>
      </c>
      <c r="E149" s="23"/>
      <c r="F149" s="1" t="str">
        <f>IF(ISERROR([3]Baker_Scores_Women_Var!E149), " ", IF([3]Baker_Scores_Women_Var!E149 = "Yes", "Yes", "  "))</f>
        <v xml:space="preserve">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153</v>
      </c>
      <c r="M149" s="29">
        <v>0</v>
      </c>
      <c r="N149" s="29">
        <v>0</v>
      </c>
      <c r="O149" s="29">
        <v>0</v>
      </c>
      <c r="P149" s="30">
        <f t="shared" si="40"/>
        <v>153</v>
      </c>
      <c r="Q149" s="30">
        <f t="shared" si="41"/>
        <v>1</v>
      </c>
      <c r="R149" s="30">
        <f t="shared" si="42"/>
        <v>153</v>
      </c>
    </row>
    <row r="150" spans="2:18" s="1" customFormat="1" ht="13.9" customHeight="1">
      <c r="B150" s="1" t="s">
        <v>1207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29"/>
      <c r="L150" s="29"/>
      <c r="M150" s="29"/>
      <c r="N150" s="29"/>
      <c r="O150" s="29"/>
      <c r="P150" s="30">
        <f t="shared" si="40"/>
        <v>0</v>
      </c>
      <c r="Q150" s="30">
        <f t="shared" si="41"/>
        <v>0</v>
      </c>
      <c r="R150" s="30">
        <f t="shared" si="42"/>
        <v>0</v>
      </c>
    </row>
    <row r="151" spans="2:18" s="1" customFormat="1" ht="13.9" customHeight="1">
      <c r="B151" s="1" t="s">
        <v>1207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29"/>
      <c r="L151" s="29"/>
      <c r="M151" s="29"/>
      <c r="N151" s="29"/>
      <c r="O151" s="29"/>
      <c r="P151" s="30">
        <f t="shared" si="40"/>
        <v>0</v>
      </c>
      <c r="Q151" s="30">
        <f t="shared" si="41"/>
        <v>0</v>
      </c>
      <c r="R151" s="30">
        <f t="shared" si="42"/>
        <v>0</v>
      </c>
    </row>
    <row r="152" spans="2:18" s="1" customFormat="1" ht="13.9" customHeight="1">
      <c r="B152" s="1" t="s">
        <v>1207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1"/>
      <c r="L152" s="31"/>
      <c r="M152" s="31"/>
      <c r="N152" s="31"/>
      <c r="O152" s="31"/>
      <c r="P152" s="32">
        <f t="shared" si="40"/>
        <v>0</v>
      </c>
      <c r="Q152" s="32">
        <f t="shared" si="41"/>
        <v>0</v>
      </c>
      <c r="R152" s="30">
        <f t="shared" si="42"/>
        <v>0</v>
      </c>
    </row>
    <row r="153" spans="2:18" s="1" customFormat="1" ht="13.9" customHeight="1">
      <c r="B153" s="33"/>
      <c r="G153" s="30">
        <f t="shared" ref="G153:Q153" si="43">SUM(G142:G152)</f>
        <v>775</v>
      </c>
      <c r="H153" s="30">
        <f t="shared" si="43"/>
        <v>822</v>
      </c>
      <c r="I153" s="30">
        <f t="shared" si="43"/>
        <v>913</v>
      </c>
      <c r="J153" s="30">
        <f t="shared" si="43"/>
        <v>889</v>
      </c>
      <c r="K153" s="30">
        <f t="shared" si="43"/>
        <v>924</v>
      </c>
      <c r="L153" s="30">
        <f t="shared" si="43"/>
        <v>779</v>
      </c>
      <c r="M153" s="30">
        <f t="shared" si="43"/>
        <v>700</v>
      </c>
      <c r="N153" s="30">
        <f t="shared" si="43"/>
        <v>748</v>
      </c>
      <c r="O153" s="30">
        <f t="shared" si="43"/>
        <v>768</v>
      </c>
      <c r="P153" s="34">
        <f t="shared" si="43"/>
        <v>7318</v>
      </c>
      <c r="Q153" s="34">
        <f t="shared" si="43"/>
        <v>45</v>
      </c>
    </row>
    <row r="154" spans="2:18" s="1" customFormat="1" ht="13.9" customHeight="1"/>
    <row r="155" spans="2:18" s="1" customFormat="1" ht="13.9" customHeight="1">
      <c r="B155" s="1" t="str">
        <f>Roster_Selection_Women!AB150&amp;" " &amp; "V "</f>
        <v xml:space="preserve">Southeastern Illinois College V </v>
      </c>
      <c r="C155" s="1" t="str">
        <f>Roster_Selection_Women!AD150</f>
        <v>15-172008</v>
      </c>
      <c r="D155" s="1" t="str">
        <f>Roster_Selection_Women!AE150</f>
        <v>BreAuna Stone</v>
      </c>
      <c r="E155" s="23"/>
      <c r="F155" s="1" t="str">
        <f>IF(ISERROR([3]Baker_Scores_Women_Var!E155), " ", IF([3]Baker_Scores_Women_Var!E155 = "Yes", "Yes", "  "))</f>
        <v xml:space="preserve"> </v>
      </c>
      <c r="G155" s="29">
        <v>136</v>
      </c>
      <c r="H155" s="29">
        <v>194</v>
      </c>
      <c r="I155" s="29">
        <v>157</v>
      </c>
      <c r="J155" s="29">
        <v>164</v>
      </c>
      <c r="K155" s="29">
        <v>154</v>
      </c>
      <c r="L155" s="29">
        <v>126</v>
      </c>
      <c r="M155" s="29">
        <v>163</v>
      </c>
      <c r="N155" s="29">
        <v>157</v>
      </c>
      <c r="O155" s="29">
        <v>141</v>
      </c>
      <c r="P155" s="30">
        <f t="shared" ref="P155:P165" si="44">SUM(G155:O155)</f>
        <v>1392</v>
      </c>
      <c r="Q155" s="30">
        <f t="shared" ref="Q155:Q165" si="45">COUNTIF(G155:O155, "&gt;0" )</f>
        <v>9</v>
      </c>
      <c r="R155" s="30">
        <f t="shared" ref="R155:R165" si="46">IF(Q155=0,0,P155/Q155)</f>
        <v>154.66666666666666</v>
      </c>
    </row>
    <row r="156" spans="2:18" s="1" customFormat="1" ht="13.9" customHeight="1">
      <c r="B156" s="1" t="str">
        <f>Roster_Selection_Women!AB151&amp;" " &amp; "V "</f>
        <v xml:space="preserve">Southeastern Illinois College V </v>
      </c>
      <c r="C156" s="1" t="str">
        <f>Roster_Selection_Women!AD151</f>
        <v>17-70407</v>
      </c>
      <c r="D156" s="1" t="str">
        <f>Roster_Selection_Women!AE151</f>
        <v>Kati Jennings</v>
      </c>
      <c r="E156" s="23"/>
      <c r="F156" s="1" t="str">
        <f>IF(ISERROR([3]Baker_Scores_Women_Var!E156), " ", IF([3]Baker_Scores_Women_Var!E156 = "Yes", "Yes", "  "))</f>
        <v xml:space="preserve"> </v>
      </c>
      <c r="G156" s="29">
        <v>161</v>
      </c>
      <c r="H156" s="29">
        <v>117</v>
      </c>
      <c r="I156" s="29">
        <v>127</v>
      </c>
      <c r="J156" s="29">
        <v>163</v>
      </c>
      <c r="K156" s="29">
        <v>156</v>
      </c>
      <c r="L156" s="29">
        <v>131</v>
      </c>
      <c r="M156" s="29">
        <v>162</v>
      </c>
      <c r="N156" s="29">
        <v>153</v>
      </c>
      <c r="O156" s="29">
        <v>123</v>
      </c>
      <c r="P156" s="30">
        <f t="shared" si="44"/>
        <v>1293</v>
      </c>
      <c r="Q156" s="30">
        <f t="shared" si="45"/>
        <v>9</v>
      </c>
      <c r="R156" s="30">
        <f t="shared" si="46"/>
        <v>143.66666666666666</v>
      </c>
    </row>
    <row r="157" spans="2:18" s="1" customFormat="1" ht="13.9" customHeight="1">
      <c r="B157" s="1" t="str">
        <f>Roster_Selection_Women!AB152&amp;" " &amp; "V "</f>
        <v xml:space="preserve">Southeastern Illinois College V </v>
      </c>
      <c r="C157" s="1" t="str">
        <f>Roster_Selection_Women!AD152</f>
        <v>11-268893</v>
      </c>
      <c r="D157" s="1" t="str">
        <f>Roster_Selection_Women!AE152</f>
        <v>Paige Troutt</v>
      </c>
      <c r="E157" s="23"/>
      <c r="F157" s="1" t="str">
        <f>IF(ISERROR([3]Baker_Scores_Women_Var!E157), " ", IF([3]Baker_Scores_Women_Var!E157 = "Yes", "Yes", "  "))</f>
        <v xml:space="preserve"> </v>
      </c>
      <c r="G157" s="29">
        <v>174</v>
      </c>
      <c r="H157" s="29">
        <v>129</v>
      </c>
      <c r="I157" s="29">
        <v>143</v>
      </c>
      <c r="J157" s="29">
        <v>145</v>
      </c>
      <c r="K157" s="29">
        <v>174</v>
      </c>
      <c r="L157" s="29">
        <v>152</v>
      </c>
      <c r="M157" s="29">
        <v>114</v>
      </c>
      <c r="N157" s="29">
        <v>143</v>
      </c>
      <c r="O157" s="29">
        <v>139</v>
      </c>
      <c r="P157" s="30">
        <f t="shared" si="44"/>
        <v>1313</v>
      </c>
      <c r="Q157" s="30">
        <f t="shared" si="45"/>
        <v>9</v>
      </c>
      <c r="R157" s="30">
        <f t="shared" si="46"/>
        <v>145.88888888888889</v>
      </c>
    </row>
    <row r="158" spans="2:18" s="1" customFormat="1" ht="13.9" customHeight="1">
      <c r="B158" s="1" t="str">
        <f>Roster_Selection_Women!AB153&amp;" " &amp; "V "</f>
        <v xml:space="preserve">Southeastern Illinois College V </v>
      </c>
      <c r="C158" s="1" t="str">
        <f>Roster_Selection_Women!AD153</f>
        <v>20-61661</v>
      </c>
      <c r="D158" s="1" t="str">
        <f>Roster_Selection_Women!AE153</f>
        <v>Sara Shackelford</v>
      </c>
      <c r="E158" s="23"/>
      <c r="F158" s="1" t="str">
        <f>IF(ISERROR([3]Baker_Scores_Women_Var!E158), " ", IF([3]Baker_Scores_Women_Var!E158 = "Yes", "Yes", "  "))</f>
        <v xml:space="preserve"> </v>
      </c>
      <c r="G158" s="29">
        <v>145</v>
      </c>
      <c r="H158" s="29">
        <v>212</v>
      </c>
      <c r="I158" s="29">
        <v>170</v>
      </c>
      <c r="J158" s="29">
        <v>182</v>
      </c>
      <c r="K158" s="29">
        <v>169</v>
      </c>
      <c r="L158" s="29">
        <v>161</v>
      </c>
      <c r="M158" s="29">
        <v>159</v>
      </c>
      <c r="N158" s="29">
        <v>159</v>
      </c>
      <c r="O158" s="29">
        <v>164</v>
      </c>
      <c r="P158" s="30">
        <f t="shared" si="44"/>
        <v>1521</v>
      </c>
      <c r="Q158" s="30">
        <f t="shared" si="45"/>
        <v>9</v>
      </c>
      <c r="R158" s="30">
        <f t="shared" si="46"/>
        <v>169</v>
      </c>
    </row>
    <row r="159" spans="2:18" s="1" customFormat="1" ht="13.9" customHeight="1">
      <c r="B159" s="1" t="str">
        <f>Roster_Selection_Women!AB154&amp;" " &amp; "V "</f>
        <v xml:space="preserve">Southeastern Illinois College V </v>
      </c>
      <c r="C159" s="1" t="str">
        <f>Roster_Selection_Women!AD154</f>
        <v>11-510837</v>
      </c>
      <c r="D159" s="1" t="str">
        <f>Roster_Selection_Women!AE154</f>
        <v>TeeJay Hileman</v>
      </c>
      <c r="E159" s="23"/>
      <c r="F159" s="1" t="str">
        <f>IF(ISERROR([3]Baker_Scores_Women_Var!E159), " ", IF([3]Baker_Scores_Women_Var!E159 = "Yes", "Yes", "  "))</f>
        <v xml:space="preserve"> </v>
      </c>
      <c r="G159" s="29">
        <v>190</v>
      </c>
      <c r="H159" s="29">
        <v>187</v>
      </c>
      <c r="I159" s="29">
        <v>189</v>
      </c>
      <c r="J159" s="29">
        <v>173</v>
      </c>
      <c r="K159" s="29">
        <v>185</v>
      </c>
      <c r="L159" s="29">
        <v>128</v>
      </c>
      <c r="M159" s="29">
        <v>191</v>
      </c>
      <c r="N159" s="29">
        <v>201</v>
      </c>
      <c r="O159" s="29">
        <v>153</v>
      </c>
      <c r="P159" s="30">
        <f t="shared" si="44"/>
        <v>1597</v>
      </c>
      <c r="Q159" s="30">
        <f t="shared" si="45"/>
        <v>9</v>
      </c>
      <c r="R159" s="30">
        <f t="shared" si="46"/>
        <v>177.44444444444446</v>
      </c>
    </row>
    <row r="160" spans="2:18" s="1" customFormat="1" ht="13.9" customHeight="1">
      <c r="B160" s="1" t="str">
        <f>Roster_Selection_Women!AB155&amp;" " &amp; "V "</f>
        <v xml:space="preserve"> V </v>
      </c>
      <c r="C160" s="1" t="str">
        <f>Roster_Selection_Women!AD155</f>
        <v/>
      </c>
      <c r="D160" s="1" t="str">
        <f>Roster_Selection_Women!AE155</f>
        <v/>
      </c>
      <c r="E160" s="23"/>
      <c r="F160" s="1" t="str">
        <f>IF(ISERROR([3]Baker_Scores_Women_Var!E160), " ", IF([3]Baker_Scores_Women_Var!E160 = "Yes", "Yes", "  "))</f>
        <v xml:space="preserve"> 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30">
        <f t="shared" si="44"/>
        <v>0</v>
      </c>
      <c r="Q160" s="30">
        <f t="shared" si="45"/>
        <v>0</v>
      </c>
      <c r="R160" s="30">
        <f t="shared" si="46"/>
        <v>0</v>
      </c>
    </row>
    <row r="161" spans="2:18" s="1" customFormat="1" ht="13.9" customHeight="1">
      <c r="B161" s="1" t="str">
        <f>Roster_Selection_Women!AB156&amp;" " &amp; "V "</f>
        <v xml:space="preserve"> V </v>
      </c>
      <c r="C161" s="1" t="str">
        <f>Roster_Selection_Women!AD156</f>
        <v/>
      </c>
      <c r="D161" s="1" t="str">
        <f>Roster_Selection_Women!AE156</f>
        <v/>
      </c>
      <c r="E161" s="23"/>
      <c r="F161" s="1" t="str">
        <f>IF(ISERROR([3]Baker_Scores_Women_Var!E161), " ", IF([3]Baker_Scores_Women_Var!E161 = "Yes", "Yes", "  "))</f>
        <v xml:space="preserve">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30">
        <f t="shared" si="44"/>
        <v>0</v>
      </c>
      <c r="Q161" s="30">
        <f t="shared" si="45"/>
        <v>0</v>
      </c>
      <c r="R161" s="30">
        <f t="shared" si="46"/>
        <v>0</v>
      </c>
    </row>
    <row r="162" spans="2:18" s="1" customFormat="1" ht="13.9" customHeight="1">
      <c r="B162" s="1" t="str">
        <f>Roster_Selection_Women!AB157&amp;" " &amp; "V "</f>
        <v xml:space="preserve"> V </v>
      </c>
      <c r="C162" s="1" t="str">
        <f>Roster_Selection_Women!AD157</f>
        <v/>
      </c>
      <c r="D162" s="1" t="str">
        <f>Roster_Selection_Women!AE157</f>
        <v/>
      </c>
      <c r="E162" s="23"/>
      <c r="F162" s="1" t="str">
        <f>IF(ISERROR([3]Baker_Scores_Women_Var!E162), " ", IF([3]Baker_Scores_Women_Var!E162 = "Yes", "Yes", "  "))</f>
        <v xml:space="preserve">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30">
        <f t="shared" si="44"/>
        <v>0</v>
      </c>
      <c r="Q162" s="30">
        <f t="shared" si="45"/>
        <v>0</v>
      </c>
      <c r="R162" s="30">
        <f t="shared" si="46"/>
        <v>0</v>
      </c>
    </row>
    <row r="163" spans="2:18" s="1" customFormat="1" ht="13.9" customHeight="1">
      <c r="B163" s="1" t="s">
        <v>1208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29"/>
      <c r="L163" s="29"/>
      <c r="M163" s="29"/>
      <c r="N163" s="29"/>
      <c r="O163" s="29"/>
      <c r="P163" s="30">
        <f t="shared" si="44"/>
        <v>0</v>
      </c>
      <c r="Q163" s="30">
        <f t="shared" si="45"/>
        <v>0</v>
      </c>
      <c r="R163" s="30">
        <f t="shared" si="46"/>
        <v>0</v>
      </c>
    </row>
    <row r="164" spans="2:18" s="1" customFormat="1" ht="13.9" customHeight="1">
      <c r="B164" s="1" t="s">
        <v>1208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29"/>
      <c r="L164" s="29"/>
      <c r="M164" s="29"/>
      <c r="N164" s="29"/>
      <c r="O164" s="29"/>
      <c r="P164" s="30">
        <f t="shared" si="44"/>
        <v>0</v>
      </c>
      <c r="Q164" s="30">
        <f t="shared" si="45"/>
        <v>0</v>
      </c>
      <c r="R164" s="30">
        <f t="shared" si="46"/>
        <v>0</v>
      </c>
    </row>
    <row r="165" spans="2:18" s="1" customFormat="1" ht="13.9" customHeight="1">
      <c r="B165" s="1" t="s">
        <v>1208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1"/>
      <c r="L165" s="31"/>
      <c r="M165" s="31"/>
      <c r="N165" s="31"/>
      <c r="O165" s="31"/>
      <c r="P165" s="32">
        <f t="shared" si="44"/>
        <v>0</v>
      </c>
      <c r="Q165" s="32">
        <f t="shared" si="45"/>
        <v>0</v>
      </c>
      <c r="R165" s="30">
        <f t="shared" si="46"/>
        <v>0</v>
      </c>
    </row>
    <row r="166" spans="2:18" s="1" customFormat="1" ht="13.9" customHeight="1">
      <c r="B166" s="33"/>
      <c r="G166" s="30">
        <f t="shared" ref="G166:Q166" si="47">SUM(G155:G165)</f>
        <v>806</v>
      </c>
      <c r="H166" s="30">
        <f t="shared" si="47"/>
        <v>839</v>
      </c>
      <c r="I166" s="30">
        <f t="shared" si="47"/>
        <v>786</v>
      </c>
      <c r="J166" s="30">
        <f t="shared" si="47"/>
        <v>827</v>
      </c>
      <c r="K166" s="30">
        <f t="shared" si="47"/>
        <v>838</v>
      </c>
      <c r="L166" s="30">
        <f t="shared" si="47"/>
        <v>698</v>
      </c>
      <c r="M166" s="30">
        <f t="shared" si="47"/>
        <v>789</v>
      </c>
      <c r="N166" s="30">
        <f t="shared" si="47"/>
        <v>813</v>
      </c>
      <c r="O166" s="30">
        <f t="shared" si="47"/>
        <v>720</v>
      </c>
      <c r="P166" s="34">
        <f t="shared" si="47"/>
        <v>7116</v>
      </c>
      <c r="Q166" s="34">
        <f t="shared" si="47"/>
        <v>45</v>
      </c>
    </row>
    <row r="167" spans="2:18" s="1" customFormat="1" ht="13.9" customHeight="1"/>
    <row r="168" spans="2:18" s="1" customFormat="1" ht="13.9" customHeight="1">
      <c r="B168" s="1" t="str">
        <f>Roster_Selection_Women!AB158&amp;" " &amp; "V "</f>
        <v xml:space="preserve">St. Francis (IL) ,University Of V </v>
      </c>
      <c r="C168" s="1" t="str">
        <f>Roster_Selection_Women!AD158</f>
        <v>11-225306</v>
      </c>
      <c r="D168" s="1" t="str">
        <f>Roster_Selection_Women!AE158</f>
        <v>Allison Nape</v>
      </c>
      <c r="E168" s="23"/>
      <c r="F168" s="1" t="str">
        <f>IF(ISERROR([3]Baker_Scores_Women_Var!E168), " ", IF([3]Baker_Scores_Women_Var!E168 = "Yes", "Yes", "  "))</f>
        <v xml:space="preserve"> </v>
      </c>
      <c r="G168" s="29">
        <v>0</v>
      </c>
      <c r="H168" s="29">
        <v>178</v>
      </c>
      <c r="I168" s="29">
        <v>188</v>
      </c>
      <c r="J168" s="29">
        <v>206</v>
      </c>
      <c r="K168" s="29">
        <v>201</v>
      </c>
      <c r="L168" s="29">
        <v>0</v>
      </c>
      <c r="M168" s="29">
        <v>0</v>
      </c>
      <c r="N168" s="29">
        <v>0</v>
      </c>
      <c r="O168" s="29">
        <v>0</v>
      </c>
      <c r="P168" s="30">
        <f t="shared" ref="P168:P178" si="48">SUM(G168:O168)</f>
        <v>773</v>
      </c>
      <c r="Q168" s="30">
        <f t="shared" ref="Q168:Q178" si="49">COUNTIF(G168:O168, "&gt;0" )</f>
        <v>4</v>
      </c>
      <c r="R168" s="30">
        <f t="shared" ref="R168:R178" si="50">IF(Q168=0,0,P168/Q168)</f>
        <v>193.25</v>
      </c>
    </row>
    <row r="169" spans="2:18" s="1" customFormat="1" ht="13.9" customHeight="1">
      <c r="B169" s="1" t="str">
        <f>Roster_Selection_Women!AB159&amp;" " &amp; "V "</f>
        <v xml:space="preserve">St. Francis (IL) ,University Of V </v>
      </c>
      <c r="C169" s="1" t="str">
        <f>Roster_Selection_Women!AD159</f>
        <v>11-204504</v>
      </c>
      <c r="D169" s="1" t="str">
        <f>Roster_Selection_Women!AE159</f>
        <v>Hannah Jaros</v>
      </c>
      <c r="E169" s="23"/>
      <c r="F169" s="1" t="str">
        <f>IF(ISERROR([3]Baker_Scores_Women_Var!E169), " ", IF([3]Baker_Scores_Women_Var!E169 = "Yes", "Yes", "  "))</f>
        <v xml:space="preserve"> </v>
      </c>
      <c r="G169" s="29">
        <v>149</v>
      </c>
      <c r="H169" s="29">
        <v>200</v>
      </c>
      <c r="I169" s="29">
        <v>0</v>
      </c>
      <c r="J169" s="29">
        <v>0</v>
      </c>
      <c r="K169" s="29">
        <v>0</v>
      </c>
      <c r="L169" s="29">
        <v>222</v>
      </c>
      <c r="M169" s="29">
        <v>189</v>
      </c>
      <c r="N169" s="29">
        <v>184</v>
      </c>
      <c r="O169" s="29">
        <v>155</v>
      </c>
      <c r="P169" s="30">
        <f t="shared" si="48"/>
        <v>1099</v>
      </c>
      <c r="Q169" s="30">
        <f t="shared" si="49"/>
        <v>6</v>
      </c>
      <c r="R169" s="30">
        <f t="shared" si="50"/>
        <v>183.16666666666666</v>
      </c>
    </row>
    <row r="170" spans="2:18" s="1" customFormat="1" ht="13.9" customHeight="1">
      <c r="B170" s="1" t="str">
        <f>Roster_Selection_Women!AB160&amp;" " &amp; "V "</f>
        <v xml:space="preserve">St. Francis (IL) ,University Of V </v>
      </c>
      <c r="C170" s="1" t="str">
        <f>Roster_Selection_Women!AD160</f>
        <v>17-41489</v>
      </c>
      <c r="D170" s="1" t="str">
        <f>Roster_Selection_Women!AE160</f>
        <v>Holly Helsper</v>
      </c>
      <c r="E170" s="23"/>
      <c r="F170" s="1" t="str">
        <f>IF(ISERROR([3]Baker_Scores_Women_Var!E170), " ", IF([3]Baker_Scores_Women_Var!E170 = "Yes", "Yes", "  "))</f>
        <v xml:space="preserve"> </v>
      </c>
      <c r="G170" s="29">
        <v>183</v>
      </c>
      <c r="H170" s="29">
        <v>166</v>
      </c>
      <c r="I170" s="29">
        <v>0</v>
      </c>
      <c r="J170" s="29">
        <v>0</v>
      </c>
      <c r="K170" s="29">
        <v>0</v>
      </c>
      <c r="L170" s="29">
        <v>187</v>
      </c>
      <c r="M170" s="29">
        <v>165</v>
      </c>
      <c r="N170" s="29">
        <v>0</v>
      </c>
      <c r="O170" s="29">
        <v>0</v>
      </c>
      <c r="P170" s="30">
        <f t="shared" si="48"/>
        <v>701</v>
      </c>
      <c r="Q170" s="30">
        <f t="shared" si="49"/>
        <v>4</v>
      </c>
      <c r="R170" s="30">
        <f t="shared" si="50"/>
        <v>175.25</v>
      </c>
    </row>
    <row r="171" spans="2:18" s="1" customFormat="1" ht="13.9" customHeight="1">
      <c r="B171" s="1" t="str">
        <f>Roster_Selection_Women!AB161&amp;" " &amp; "V "</f>
        <v xml:space="preserve">St. Francis (IL) ,University Of V </v>
      </c>
      <c r="C171" s="1" t="str">
        <f>Roster_Selection_Women!AD161</f>
        <v>5743-4867</v>
      </c>
      <c r="D171" s="1" t="str">
        <f>Roster_Selection_Women!AE161</f>
        <v>Kaitlyn Yearsich</v>
      </c>
      <c r="E171" s="23"/>
      <c r="F171" s="1" t="str">
        <f>IF(ISERROR([3]Baker_Scores_Women_Var!E171), " ", IF([3]Baker_Scores_Women_Var!E171 = "Yes", "Yes", "  "))</f>
        <v xml:space="preserve"> </v>
      </c>
      <c r="G171" s="29">
        <v>0</v>
      </c>
      <c r="H171" s="29">
        <v>0</v>
      </c>
      <c r="I171" s="29">
        <v>206</v>
      </c>
      <c r="J171" s="29">
        <v>237</v>
      </c>
      <c r="K171" s="29">
        <v>205</v>
      </c>
      <c r="L171" s="29">
        <v>0</v>
      </c>
      <c r="M171" s="29">
        <v>159</v>
      </c>
      <c r="N171" s="29">
        <v>212</v>
      </c>
      <c r="O171" s="29">
        <v>145</v>
      </c>
      <c r="P171" s="30">
        <f t="shared" si="48"/>
        <v>1164</v>
      </c>
      <c r="Q171" s="30">
        <f t="shared" si="49"/>
        <v>6</v>
      </c>
      <c r="R171" s="30">
        <f t="shared" si="50"/>
        <v>194</v>
      </c>
    </row>
    <row r="172" spans="2:18" s="1" customFormat="1" ht="13.9" customHeight="1">
      <c r="B172" s="1" t="str">
        <f>Roster_Selection_Women!AB162&amp;" " &amp; "V "</f>
        <v xml:space="preserve">St. Francis (IL) ,University Of V </v>
      </c>
      <c r="C172" s="1" t="str">
        <f>Roster_Selection_Women!AD162</f>
        <v>18-2038</v>
      </c>
      <c r="D172" s="1" t="str">
        <f>Roster_Selection_Women!AE162</f>
        <v>Karley Mason</v>
      </c>
      <c r="E172" s="23"/>
      <c r="F172" s="1" t="str">
        <f>IF(ISERROR([3]Baker_Scores_Women_Var!E172), " ", IF([3]Baker_Scores_Women_Var!E172 = "Yes", "Yes", "  "))</f>
        <v xml:space="preserve"> </v>
      </c>
      <c r="G172" s="29">
        <v>148</v>
      </c>
      <c r="H172" s="29">
        <v>0</v>
      </c>
      <c r="I172" s="29">
        <v>0</v>
      </c>
      <c r="J172" s="29">
        <v>0</v>
      </c>
      <c r="K172" s="29">
        <v>0</v>
      </c>
      <c r="L172" s="29">
        <v>183</v>
      </c>
      <c r="M172" s="29">
        <v>0</v>
      </c>
      <c r="N172" s="29">
        <v>0</v>
      </c>
      <c r="O172" s="29">
        <v>0</v>
      </c>
      <c r="P172" s="30">
        <f t="shared" si="48"/>
        <v>331</v>
      </c>
      <c r="Q172" s="30">
        <f t="shared" si="49"/>
        <v>2</v>
      </c>
      <c r="R172" s="30">
        <f t="shared" si="50"/>
        <v>165.5</v>
      </c>
    </row>
    <row r="173" spans="2:18" s="1" customFormat="1" ht="13.9" customHeight="1">
      <c r="B173" s="1" t="str">
        <f>Roster_Selection_Women!AB163&amp;" " &amp; "V "</f>
        <v xml:space="preserve">St. Francis (IL) ,University Of V </v>
      </c>
      <c r="C173" s="1" t="str">
        <f>Roster_Selection_Women!AD163</f>
        <v>5686-2531</v>
      </c>
      <c r="D173" s="1" t="str">
        <f>Roster_Selection_Women!AE163</f>
        <v>Laura Rohlfs</v>
      </c>
      <c r="E173" s="23"/>
      <c r="F173" s="1" t="str">
        <f>IF(ISERROR([3]Baker_Scores_Women_Var!E173), " ", IF([3]Baker_Scores_Women_Var!E173 = "Yes", "Yes", "  "))</f>
        <v xml:space="preserve"> </v>
      </c>
      <c r="G173" s="29">
        <v>0</v>
      </c>
      <c r="H173" s="29">
        <v>0</v>
      </c>
      <c r="I173" s="29">
        <v>227</v>
      </c>
      <c r="J173" s="29">
        <v>202</v>
      </c>
      <c r="K173" s="29">
        <v>185</v>
      </c>
      <c r="L173" s="29">
        <v>0</v>
      </c>
      <c r="M173" s="29">
        <v>0</v>
      </c>
      <c r="N173" s="29">
        <v>188</v>
      </c>
      <c r="O173" s="29">
        <v>171</v>
      </c>
      <c r="P173" s="30">
        <f t="shared" si="48"/>
        <v>973</v>
      </c>
      <c r="Q173" s="30">
        <f t="shared" si="49"/>
        <v>5</v>
      </c>
      <c r="R173" s="30">
        <f t="shared" si="50"/>
        <v>194.6</v>
      </c>
    </row>
    <row r="174" spans="2:18" s="1" customFormat="1" ht="13.9" customHeight="1">
      <c r="B174" s="1" t="str">
        <f>Roster_Selection_Women!AB164&amp;" " &amp; "V "</f>
        <v xml:space="preserve">St. Francis (IL) ,University Of V </v>
      </c>
      <c r="C174" s="1" t="str">
        <f>Roster_Selection_Women!AD164</f>
        <v>5686-2225</v>
      </c>
      <c r="D174" s="1" t="str">
        <f>Roster_Selection_Women!AE164</f>
        <v>Megan Allensworth</v>
      </c>
      <c r="E174" s="23"/>
      <c r="F174" s="1" t="str">
        <f>IF(ISERROR([3]Baker_Scores_Women_Var!E174), " ", IF([3]Baker_Scores_Women_Var!E174 = "Yes", "Yes", "  "))</f>
        <v xml:space="preserve"> </v>
      </c>
      <c r="G174" s="29">
        <v>215</v>
      </c>
      <c r="H174" s="29">
        <v>171</v>
      </c>
      <c r="I174" s="29">
        <v>210</v>
      </c>
      <c r="J174" s="29">
        <v>198</v>
      </c>
      <c r="K174" s="29">
        <v>170</v>
      </c>
      <c r="L174" s="29">
        <v>190</v>
      </c>
      <c r="M174" s="29">
        <v>180</v>
      </c>
      <c r="N174" s="29">
        <v>201</v>
      </c>
      <c r="O174" s="29">
        <v>191</v>
      </c>
      <c r="P174" s="30">
        <f t="shared" si="48"/>
        <v>1726</v>
      </c>
      <c r="Q174" s="30">
        <f t="shared" si="49"/>
        <v>9</v>
      </c>
      <c r="R174" s="30">
        <f t="shared" si="50"/>
        <v>191.77777777777777</v>
      </c>
    </row>
    <row r="175" spans="2:18" s="1" customFormat="1" ht="13.9" customHeight="1">
      <c r="B175" s="1" t="str">
        <f>Roster_Selection_Women!AB165&amp;" " &amp; "V "</f>
        <v xml:space="preserve">St. Francis (IL) ,University Of V </v>
      </c>
      <c r="C175" s="1" t="str">
        <f>Roster_Selection_Women!AD165</f>
        <v>5730-27183</v>
      </c>
      <c r="D175" s="1" t="str">
        <f>Roster_Selection_Women!AE165</f>
        <v>Serenity Quintero</v>
      </c>
      <c r="E175" s="23"/>
      <c r="F175" s="1" t="str">
        <f>IF(ISERROR([3]Baker_Scores_Women_Var!E175), " ", IF([3]Baker_Scores_Women_Var!E175 = "Yes", "Yes", "  "))</f>
        <v xml:space="preserve"> </v>
      </c>
      <c r="G175" s="29">
        <v>209</v>
      </c>
      <c r="H175" s="29">
        <v>247</v>
      </c>
      <c r="I175" s="29">
        <v>192</v>
      </c>
      <c r="J175" s="29">
        <v>230</v>
      </c>
      <c r="K175" s="29">
        <v>212</v>
      </c>
      <c r="L175" s="29">
        <v>192</v>
      </c>
      <c r="M175" s="29">
        <v>202</v>
      </c>
      <c r="N175" s="29">
        <v>175</v>
      </c>
      <c r="O175" s="29">
        <v>192</v>
      </c>
      <c r="P175" s="30">
        <f t="shared" si="48"/>
        <v>1851</v>
      </c>
      <c r="Q175" s="30">
        <f t="shared" si="49"/>
        <v>9</v>
      </c>
      <c r="R175" s="30">
        <f t="shared" si="50"/>
        <v>205.66666666666666</v>
      </c>
    </row>
    <row r="176" spans="2:18" s="1" customFormat="1" ht="13.9" customHeight="1">
      <c r="B176" s="1" t="s">
        <v>1209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29"/>
      <c r="L176" s="29"/>
      <c r="M176" s="29"/>
      <c r="N176" s="29"/>
      <c r="O176" s="29"/>
      <c r="P176" s="30">
        <f t="shared" si="48"/>
        <v>0</v>
      </c>
      <c r="Q176" s="30">
        <f t="shared" si="49"/>
        <v>0</v>
      </c>
      <c r="R176" s="30">
        <f t="shared" si="50"/>
        <v>0</v>
      </c>
    </row>
    <row r="177" spans="2:18" s="1" customFormat="1" ht="13.9" customHeight="1">
      <c r="B177" s="1" t="s">
        <v>1209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29"/>
      <c r="L177" s="29"/>
      <c r="M177" s="29"/>
      <c r="N177" s="29"/>
      <c r="O177" s="29"/>
      <c r="P177" s="30">
        <f t="shared" si="48"/>
        <v>0</v>
      </c>
      <c r="Q177" s="30">
        <f t="shared" si="49"/>
        <v>0</v>
      </c>
      <c r="R177" s="30">
        <f t="shared" si="50"/>
        <v>0</v>
      </c>
    </row>
    <row r="178" spans="2:18" s="1" customFormat="1" ht="13.9" customHeight="1">
      <c r="B178" s="1" t="s">
        <v>1209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1"/>
      <c r="L178" s="31"/>
      <c r="M178" s="31"/>
      <c r="N178" s="31"/>
      <c r="O178" s="31"/>
      <c r="P178" s="32">
        <f t="shared" si="48"/>
        <v>0</v>
      </c>
      <c r="Q178" s="32">
        <f t="shared" si="49"/>
        <v>0</v>
      </c>
      <c r="R178" s="30">
        <f t="shared" si="50"/>
        <v>0</v>
      </c>
    </row>
    <row r="179" spans="2:18" s="1" customFormat="1" ht="13.9" customHeight="1">
      <c r="B179" s="33"/>
      <c r="G179" s="30">
        <f t="shared" ref="G179:Q179" si="51">SUM(G168:G178)</f>
        <v>904</v>
      </c>
      <c r="H179" s="30">
        <f t="shared" si="51"/>
        <v>962</v>
      </c>
      <c r="I179" s="30">
        <f t="shared" si="51"/>
        <v>1023</v>
      </c>
      <c r="J179" s="30">
        <f t="shared" si="51"/>
        <v>1073</v>
      </c>
      <c r="K179" s="30">
        <f t="shared" si="51"/>
        <v>973</v>
      </c>
      <c r="L179" s="30">
        <f t="shared" si="51"/>
        <v>974</v>
      </c>
      <c r="M179" s="30">
        <f t="shared" si="51"/>
        <v>895</v>
      </c>
      <c r="N179" s="30">
        <f t="shared" si="51"/>
        <v>960</v>
      </c>
      <c r="O179" s="30">
        <f t="shared" si="51"/>
        <v>854</v>
      </c>
      <c r="P179" s="34">
        <f t="shared" si="51"/>
        <v>8618</v>
      </c>
      <c r="Q179" s="34">
        <f t="shared" si="51"/>
        <v>45</v>
      </c>
    </row>
    <row r="180" spans="2:18" s="1" customFormat="1" ht="13.9" customHeight="1"/>
    <row r="181" spans="2:18" s="1" customFormat="1" ht="13.9" customHeight="1">
      <c r="B181" s="1" t="str">
        <f>Roster_Selection_Women!AB180&amp;" " &amp; "V "</f>
        <v xml:space="preserve">Tennessee Southern, University Of V </v>
      </c>
      <c r="C181" s="1" t="str">
        <f>Roster_Selection_Women!AD180</f>
        <v>6309-4228</v>
      </c>
      <c r="D181" s="1" t="str">
        <f>Roster_Selection_Women!AE180</f>
        <v>Emily Crone</v>
      </c>
      <c r="E181" s="23"/>
      <c r="F181" s="1" t="str">
        <f>IF(ISERROR([3]Baker_Scores_Women_Var!E181), " ", IF([3]Baker_Scores_Women_Var!E181 = "Yes", "Yes", "  "))</f>
        <v xml:space="preserve"> </v>
      </c>
      <c r="G181" s="29">
        <v>181</v>
      </c>
      <c r="H181" s="29">
        <v>209</v>
      </c>
      <c r="I181" s="29">
        <v>205</v>
      </c>
      <c r="J181" s="29">
        <v>177</v>
      </c>
      <c r="K181" s="29">
        <v>150</v>
      </c>
      <c r="L181" s="29">
        <v>189</v>
      </c>
      <c r="M181" s="29">
        <v>170</v>
      </c>
      <c r="N181" s="29">
        <v>263</v>
      </c>
      <c r="O181" s="29">
        <v>216</v>
      </c>
      <c r="P181" s="30">
        <f t="shared" ref="P181:P191" si="52">SUM(G181:O181)</f>
        <v>1760</v>
      </c>
      <c r="Q181" s="30">
        <f t="shared" ref="Q181:Q191" si="53">COUNTIF(G181:O181, "&gt;0" )</f>
        <v>9</v>
      </c>
      <c r="R181" s="30">
        <f t="shared" ref="R181:R191" si="54">IF(Q181=0,0,P181/Q181)</f>
        <v>195.55555555555554</v>
      </c>
    </row>
    <row r="182" spans="2:18" s="1" customFormat="1" ht="13.9" customHeight="1">
      <c r="B182" s="1" t="str">
        <f>Roster_Selection_Women!AB181&amp;" " &amp; "V "</f>
        <v xml:space="preserve">Tennessee Southern, University Of V </v>
      </c>
      <c r="C182" s="1" t="str">
        <f>Roster_Selection_Women!AD181</f>
        <v>15-197213</v>
      </c>
      <c r="D182" s="1" t="str">
        <f>Roster_Selection_Women!AE181</f>
        <v>Hannah Carbocci</v>
      </c>
      <c r="E182" s="23"/>
      <c r="F182" s="1" t="str">
        <f>IF(ISERROR([3]Baker_Scores_Women_Var!E182), " ", IF([3]Baker_Scores_Women_Var!E182 = "Yes", "Yes", "  "))</f>
        <v xml:space="preserve"> </v>
      </c>
      <c r="G182" s="29">
        <v>0</v>
      </c>
      <c r="H182" s="29">
        <v>204</v>
      </c>
      <c r="I182" s="29">
        <v>213</v>
      </c>
      <c r="J182" s="29">
        <v>200</v>
      </c>
      <c r="K182" s="29">
        <v>143</v>
      </c>
      <c r="L182" s="29">
        <v>189</v>
      </c>
      <c r="M182" s="29">
        <v>161</v>
      </c>
      <c r="N182" s="29">
        <v>200</v>
      </c>
      <c r="O182" s="29">
        <v>185</v>
      </c>
      <c r="P182" s="30">
        <f t="shared" si="52"/>
        <v>1495</v>
      </c>
      <c r="Q182" s="30">
        <f t="shared" si="53"/>
        <v>8</v>
      </c>
      <c r="R182" s="30">
        <f t="shared" si="54"/>
        <v>186.875</v>
      </c>
    </row>
    <row r="183" spans="2:18" s="1" customFormat="1" ht="13.9" customHeight="1">
      <c r="B183" s="1" t="str">
        <f>Roster_Selection_Women!AB182&amp;" " &amp; "V "</f>
        <v xml:space="preserve">Tennessee Southern, University Of V </v>
      </c>
      <c r="C183" s="1" t="str">
        <f>Roster_Selection_Women!AD182</f>
        <v>8774-1934</v>
      </c>
      <c r="D183" s="1" t="str">
        <f>Roster_Selection_Women!AE182</f>
        <v>Hannah Wools</v>
      </c>
      <c r="E183" s="23"/>
      <c r="F183" s="1" t="str">
        <f>IF(ISERROR([3]Baker_Scores_Women_Var!E183), " ", IF([3]Baker_Scores_Women_Var!E183 = "Yes", "Yes", "  "))</f>
        <v xml:space="preserve"> </v>
      </c>
      <c r="G183" s="29">
        <v>175</v>
      </c>
      <c r="H183" s="29">
        <v>182</v>
      </c>
      <c r="I183" s="29">
        <v>0</v>
      </c>
      <c r="J183" s="29">
        <v>0</v>
      </c>
      <c r="K183" s="29">
        <v>174</v>
      </c>
      <c r="L183" s="29">
        <v>209</v>
      </c>
      <c r="M183" s="29">
        <v>141</v>
      </c>
      <c r="N183" s="29">
        <v>0</v>
      </c>
      <c r="O183" s="29">
        <v>199</v>
      </c>
      <c r="P183" s="30">
        <f t="shared" si="52"/>
        <v>1080</v>
      </c>
      <c r="Q183" s="30">
        <f t="shared" si="53"/>
        <v>6</v>
      </c>
      <c r="R183" s="30">
        <f t="shared" si="54"/>
        <v>180</v>
      </c>
    </row>
    <row r="184" spans="2:18" s="1" customFormat="1" ht="13.9" customHeight="1">
      <c r="B184" s="1" t="str">
        <f>Roster_Selection_Women!AB183&amp;" " &amp; "V "</f>
        <v xml:space="preserve">Tennessee Southern, University Of V </v>
      </c>
      <c r="C184" s="1" t="str">
        <f>Roster_Selection_Women!AD183</f>
        <v>18-101938</v>
      </c>
      <c r="D184" s="1" t="str">
        <f>Roster_Selection_Women!AE183</f>
        <v>Kara Strong</v>
      </c>
      <c r="E184" s="23"/>
      <c r="F184" s="1" t="str">
        <f>IF(ISERROR([3]Baker_Scores_Women_Var!E184), " ", IF([3]Baker_Scores_Women_Var!E184 = "Yes", "Yes", "  "))</f>
        <v xml:space="preserve"> </v>
      </c>
      <c r="G184" s="29">
        <v>207</v>
      </c>
      <c r="H184" s="29">
        <v>165</v>
      </c>
      <c r="I184" s="29">
        <v>168</v>
      </c>
      <c r="J184" s="29">
        <v>180</v>
      </c>
      <c r="K184" s="29">
        <v>202</v>
      </c>
      <c r="L184" s="29">
        <v>159</v>
      </c>
      <c r="M184" s="29">
        <v>0</v>
      </c>
      <c r="N184" s="29">
        <v>157</v>
      </c>
      <c r="O184" s="29">
        <v>196</v>
      </c>
      <c r="P184" s="30">
        <f t="shared" si="52"/>
        <v>1434</v>
      </c>
      <c r="Q184" s="30">
        <f t="shared" si="53"/>
        <v>8</v>
      </c>
      <c r="R184" s="30">
        <f t="shared" si="54"/>
        <v>179.25</v>
      </c>
    </row>
    <row r="185" spans="2:18" s="1" customFormat="1" ht="13.9" customHeight="1">
      <c r="B185" s="1" t="str">
        <f>Roster_Selection_Women!AB184&amp;" " &amp; "V "</f>
        <v xml:space="preserve">Tennessee Southern, University Of V </v>
      </c>
      <c r="C185" s="1" t="str">
        <f>Roster_Selection_Women!AD184</f>
        <v>11-73564</v>
      </c>
      <c r="D185" s="1" t="str">
        <f>Roster_Selection_Women!AE184</f>
        <v>Katie Paris</v>
      </c>
      <c r="E185" s="23"/>
      <c r="F185" s="1" t="str">
        <f>IF(ISERROR([3]Baker_Scores_Women_Var!E185), " ", IF([3]Baker_Scores_Women_Var!E185 = "Yes", "Yes", "  "))</f>
        <v xml:space="preserve"> </v>
      </c>
      <c r="G185" s="29">
        <v>169</v>
      </c>
      <c r="H185" s="29">
        <v>205</v>
      </c>
      <c r="I185" s="29">
        <v>158</v>
      </c>
      <c r="J185" s="29">
        <v>148</v>
      </c>
      <c r="K185" s="29">
        <v>0</v>
      </c>
      <c r="L185" s="29">
        <v>0</v>
      </c>
      <c r="M185" s="29">
        <v>192</v>
      </c>
      <c r="N185" s="29">
        <v>127</v>
      </c>
      <c r="O185" s="29">
        <v>0</v>
      </c>
      <c r="P185" s="30">
        <f t="shared" si="52"/>
        <v>999</v>
      </c>
      <c r="Q185" s="30">
        <f t="shared" si="53"/>
        <v>6</v>
      </c>
      <c r="R185" s="30">
        <f t="shared" si="54"/>
        <v>166.5</v>
      </c>
    </row>
    <row r="186" spans="2:18" s="1" customFormat="1" ht="13.9" customHeight="1">
      <c r="B186" s="1" t="str">
        <f>Roster_Selection_Women!AB185&amp;" " &amp; "V "</f>
        <v xml:space="preserve">Tennessee Southern, University Of V </v>
      </c>
      <c r="C186" s="1" t="str">
        <f>Roster_Selection_Women!AD185</f>
        <v>11-231894</v>
      </c>
      <c r="D186" s="1" t="str">
        <f>Roster_Selection_Women!AE185</f>
        <v>Lindsay Brown</v>
      </c>
      <c r="E186" s="23"/>
      <c r="F186" s="1" t="str">
        <f>IF(ISERROR([3]Baker_Scores_Women_Var!E186), " ", IF([3]Baker_Scores_Women_Var!E186 = "Yes", "Yes", "  "))</f>
        <v xml:space="preserve"> </v>
      </c>
      <c r="G186" s="29">
        <v>158</v>
      </c>
      <c r="H186" s="29">
        <v>0</v>
      </c>
      <c r="I186" s="29">
        <v>195</v>
      </c>
      <c r="J186" s="29">
        <v>193</v>
      </c>
      <c r="K186" s="29">
        <v>243</v>
      </c>
      <c r="L186" s="29">
        <v>206</v>
      </c>
      <c r="M186" s="29">
        <v>215</v>
      </c>
      <c r="N186" s="29">
        <v>174</v>
      </c>
      <c r="O186" s="29">
        <v>180</v>
      </c>
      <c r="P186" s="30">
        <f t="shared" si="52"/>
        <v>1564</v>
      </c>
      <c r="Q186" s="30">
        <f t="shared" si="53"/>
        <v>8</v>
      </c>
      <c r="R186" s="30">
        <f t="shared" si="54"/>
        <v>195.5</v>
      </c>
    </row>
    <row r="187" spans="2:18" s="1" customFormat="1" ht="13.9" customHeight="1">
      <c r="B187" s="1" t="str">
        <f>Roster_Selection_Women!AB186&amp;" " &amp; "V "</f>
        <v xml:space="preserve"> V </v>
      </c>
      <c r="C187" s="1" t="str">
        <f>Roster_Selection_Women!AD186</f>
        <v/>
      </c>
      <c r="D187" s="1" t="str">
        <f>Roster_Selection_Women!AE186</f>
        <v/>
      </c>
      <c r="E187" s="23"/>
      <c r="F187" s="1" t="str">
        <f>IF(ISERROR([3]Baker_Scores_Women_Var!E187), " ", IF([3]Baker_Scores_Women_Var!E187 = "Yes", "Yes", "  "))</f>
        <v xml:space="preserve">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30">
        <f t="shared" si="52"/>
        <v>0</v>
      </c>
      <c r="Q187" s="30">
        <f t="shared" si="53"/>
        <v>0</v>
      </c>
      <c r="R187" s="30">
        <f t="shared" si="54"/>
        <v>0</v>
      </c>
    </row>
    <row r="188" spans="2:18" s="1" customFormat="1" ht="13.9" customHeight="1">
      <c r="B188" s="1" t="str">
        <f>Roster_Selection_Women!AB187&amp;" " &amp; "V "</f>
        <v xml:space="preserve"> V </v>
      </c>
      <c r="C188" s="1" t="str">
        <f>Roster_Selection_Women!AD187</f>
        <v/>
      </c>
      <c r="D188" s="1" t="str">
        <f>Roster_Selection_Women!AE187</f>
        <v/>
      </c>
      <c r="E188" s="23"/>
      <c r="F188" s="1" t="str">
        <f>IF(ISERROR([3]Baker_Scores_Women_Var!E188), " ", IF([3]Baker_Scores_Women_Var!E188 = "Yes", "Yes", "  "))</f>
        <v xml:space="preserve">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30">
        <f t="shared" si="52"/>
        <v>0</v>
      </c>
      <c r="Q188" s="30">
        <f t="shared" si="53"/>
        <v>0</v>
      </c>
      <c r="R188" s="30">
        <f t="shared" si="54"/>
        <v>0</v>
      </c>
    </row>
    <row r="189" spans="2:18" s="1" customFormat="1" ht="13.9" customHeight="1">
      <c r="B189" s="1" t="s">
        <v>1210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29"/>
      <c r="L189" s="29"/>
      <c r="M189" s="29"/>
      <c r="N189" s="29"/>
      <c r="O189" s="29"/>
      <c r="P189" s="30">
        <f t="shared" si="52"/>
        <v>0</v>
      </c>
      <c r="Q189" s="30">
        <f t="shared" si="53"/>
        <v>0</v>
      </c>
      <c r="R189" s="30">
        <f t="shared" si="54"/>
        <v>0</v>
      </c>
    </row>
    <row r="190" spans="2:18" s="1" customFormat="1" ht="13.9" customHeight="1">
      <c r="B190" s="1" t="s">
        <v>1210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29"/>
      <c r="L190" s="29"/>
      <c r="M190" s="29"/>
      <c r="N190" s="29"/>
      <c r="O190" s="29"/>
      <c r="P190" s="30">
        <f t="shared" si="52"/>
        <v>0</v>
      </c>
      <c r="Q190" s="30">
        <f t="shared" si="53"/>
        <v>0</v>
      </c>
      <c r="R190" s="30">
        <f t="shared" si="54"/>
        <v>0</v>
      </c>
    </row>
    <row r="191" spans="2:18" s="1" customFormat="1" ht="13.9" customHeight="1">
      <c r="B191" s="1" t="s">
        <v>1210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1"/>
      <c r="L191" s="31"/>
      <c r="M191" s="31"/>
      <c r="N191" s="31"/>
      <c r="O191" s="31"/>
      <c r="P191" s="32">
        <f t="shared" si="52"/>
        <v>0</v>
      </c>
      <c r="Q191" s="32">
        <f t="shared" si="53"/>
        <v>0</v>
      </c>
      <c r="R191" s="30">
        <f t="shared" si="54"/>
        <v>0</v>
      </c>
    </row>
    <row r="192" spans="2:18" s="1" customFormat="1" ht="13.9" customHeight="1">
      <c r="B192" s="33"/>
      <c r="G192" s="30">
        <f t="shared" ref="G192:Q192" si="55">SUM(G181:G191)</f>
        <v>890</v>
      </c>
      <c r="H192" s="30">
        <f t="shared" si="55"/>
        <v>965</v>
      </c>
      <c r="I192" s="30">
        <f t="shared" si="55"/>
        <v>939</v>
      </c>
      <c r="J192" s="30">
        <f t="shared" si="55"/>
        <v>898</v>
      </c>
      <c r="K192" s="30">
        <f t="shared" si="55"/>
        <v>912</v>
      </c>
      <c r="L192" s="30">
        <f t="shared" si="55"/>
        <v>952</v>
      </c>
      <c r="M192" s="30">
        <f t="shared" si="55"/>
        <v>879</v>
      </c>
      <c r="N192" s="30">
        <f t="shared" si="55"/>
        <v>921</v>
      </c>
      <c r="O192" s="30">
        <f t="shared" si="55"/>
        <v>976</v>
      </c>
      <c r="P192" s="34">
        <f t="shared" si="55"/>
        <v>8332</v>
      </c>
      <c r="Q192" s="34">
        <f t="shared" si="55"/>
        <v>45</v>
      </c>
    </row>
    <row r="193" spans="2:18" s="1" customFormat="1" ht="13.9" customHeight="1"/>
    <row r="194" spans="2:18" s="1" customFormat="1" ht="13.9" customHeight="1">
      <c r="B194" s="1" t="str">
        <f>Roster_Selection_Women!AB196&amp;" " &amp; "V "</f>
        <v xml:space="preserve">Tennessee Wesleyan College V </v>
      </c>
      <c r="C194" s="1" t="str">
        <f>Roster_Selection_Women!AD196</f>
        <v>15-83151</v>
      </c>
      <c r="D194" s="1" t="str">
        <f>Roster_Selection_Women!AE196</f>
        <v>Aleah White</v>
      </c>
      <c r="E194" s="23"/>
      <c r="F194" s="1" t="str">
        <f>IF(ISERROR([3]Baker_Scores_Women_Var!E194), " ", IF([3]Baker_Scores_Women_Var!E194 = "Yes", "Yes", "  "))</f>
        <v xml:space="preserve"> </v>
      </c>
      <c r="G194" s="29">
        <v>173</v>
      </c>
      <c r="H194" s="29">
        <v>191</v>
      </c>
      <c r="I194" s="29">
        <v>156</v>
      </c>
      <c r="J194" s="29">
        <v>156</v>
      </c>
      <c r="K194" s="29">
        <v>147</v>
      </c>
      <c r="L194" s="29">
        <v>166</v>
      </c>
      <c r="M194" s="29">
        <v>123</v>
      </c>
      <c r="N194" s="29">
        <v>163</v>
      </c>
      <c r="O194" s="29">
        <v>208</v>
      </c>
      <c r="P194" s="30">
        <f t="shared" ref="P194:P204" si="56">SUM(G194:O194)</f>
        <v>1483</v>
      </c>
      <c r="Q194" s="30">
        <f t="shared" ref="Q194:Q204" si="57">COUNTIF(G194:O194, "&gt;0" )</f>
        <v>9</v>
      </c>
      <c r="R194" s="30">
        <f t="shared" ref="R194:R204" si="58">IF(Q194=0,0,P194/Q194)</f>
        <v>164.77777777777777</v>
      </c>
    </row>
    <row r="195" spans="2:18" s="1" customFormat="1" ht="13.9" customHeight="1">
      <c r="B195" s="1" t="str">
        <f>Roster_Selection_Women!AB197&amp;" " &amp; "V "</f>
        <v xml:space="preserve">Tennessee Wesleyan College V </v>
      </c>
      <c r="C195" s="1" t="str">
        <f>Roster_Selection_Women!AD197</f>
        <v>17-22585</v>
      </c>
      <c r="D195" s="1" t="str">
        <f>Roster_Selection_Women!AE197</f>
        <v>Kyleigh Husted</v>
      </c>
      <c r="E195" s="23"/>
      <c r="F195" s="1" t="str">
        <f>IF(ISERROR([3]Baker_Scores_Women_Var!E195), " ", IF([3]Baker_Scores_Women_Var!E195 = "Yes", "Yes", "  "))</f>
        <v xml:space="preserve"> </v>
      </c>
      <c r="G195" s="29">
        <v>209</v>
      </c>
      <c r="H195" s="29">
        <v>162</v>
      </c>
      <c r="I195" s="29">
        <v>178</v>
      </c>
      <c r="J195" s="29">
        <v>171</v>
      </c>
      <c r="K195" s="29">
        <v>172</v>
      </c>
      <c r="L195" s="29">
        <v>168</v>
      </c>
      <c r="M195" s="29">
        <v>177</v>
      </c>
      <c r="N195" s="29">
        <v>158</v>
      </c>
      <c r="O195" s="29">
        <v>222</v>
      </c>
      <c r="P195" s="30">
        <f t="shared" si="56"/>
        <v>1617</v>
      </c>
      <c r="Q195" s="30">
        <f t="shared" si="57"/>
        <v>9</v>
      </c>
      <c r="R195" s="30">
        <f t="shared" si="58"/>
        <v>179.66666666666666</v>
      </c>
    </row>
    <row r="196" spans="2:18" s="1" customFormat="1" ht="13.9" customHeight="1">
      <c r="B196" s="1" t="str">
        <f>Roster_Selection_Women!AB198&amp;" " &amp; "V "</f>
        <v xml:space="preserve">Tennessee Wesleyan College V </v>
      </c>
      <c r="C196" s="1" t="str">
        <f>Roster_Selection_Women!AD198</f>
        <v>8939-8453</v>
      </c>
      <c r="D196" s="1" t="str">
        <f>Roster_Selection_Women!AE198</f>
        <v>Madison Davis</v>
      </c>
      <c r="E196" s="23"/>
      <c r="F196" s="1" t="str">
        <f>IF(ISERROR([3]Baker_Scores_Women_Var!E196), " ", IF([3]Baker_Scores_Women_Var!E196 = "Yes", "Yes", "  "))</f>
        <v xml:space="preserve"> </v>
      </c>
      <c r="G196" s="29">
        <v>177</v>
      </c>
      <c r="H196" s="29">
        <v>124</v>
      </c>
      <c r="I196" s="29">
        <v>133</v>
      </c>
      <c r="J196" s="29">
        <v>144</v>
      </c>
      <c r="K196" s="29">
        <v>180</v>
      </c>
      <c r="L196" s="29">
        <v>172</v>
      </c>
      <c r="M196" s="29">
        <v>154</v>
      </c>
      <c r="N196" s="29">
        <v>126</v>
      </c>
      <c r="O196" s="29">
        <v>128</v>
      </c>
      <c r="P196" s="30">
        <f t="shared" si="56"/>
        <v>1338</v>
      </c>
      <c r="Q196" s="30">
        <f t="shared" si="57"/>
        <v>9</v>
      </c>
      <c r="R196" s="30">
        <f t="shared" si="58"/>
        <v>148.66666666666666</v>
      </c>
    </row>
    <row r="197" spans="2:18" s="1" customFormat="1" ht="13.9" customHeight="1">
      <c r="B197" s="1" t="str">
        <f>Roster_Selection_Women!AB199&amp;" " &amp; "V "</f>
        <v xml:space="preserve">Tennessee Wesleyan College V </v>
      </c>
      <c r="C197" s="1" t="str">
        <f>Roster_Selection_Women!AD199</f>
        <v>7914-16995</v>
      </c>
      <c r="D197" s="1" t="str">
        <f>Roster_Selection_Women!AE199</f>
        <v>Makayla Stewart</v>
      </c>
      <c r="E197" s="23"/>
      <c r="F197" s="1" t="str">
        <f>IF(ISERROR([3]Baker_Scores_Women_Var!E197), " ", IF([3]Baker_Scores_Women_Var!E197 = "Yes", "Yes", "  "))</f>
        <v xml:space="preserve"> </v>
      </c>
      <c r="G197" s="29">
        <v>180</v>
      </c>
      <c r="H197" s="29">
        <v>182</v>
      </c>
      <c r="I197" s="29">
        <v>176</v>
      </c>
      <c r="J197" s="29">
        <v>183</v>
      </c>
      <c r="K197" s="29">
        <v>142</v>
      </c>
      <c r="L197" s="29">
        <v>201</v>
      </c>
      <c r="M197" s="29">
        <v>182</v>
      </c>
      <c r="N197" s="29">
        <v>145</v>
      </c>
      <c r="O197" s="29">
        <v>234</v>
      </c>
      <c r="P197" s="30">
        <f t="shared" si="56"/>
        <v>1625</v>
      </c>
      <c r="Q197" s="30">
        <f t="shared" si="57"/>
        <v>9</v>
      </c>
      <c r="R197" s="30">
        <f t="shared" si="58"/>
        <v>180.55555555555554</v>
      </c>
    </row>
    <row r="198" spans="2:18" s="1" customFormat="1" ht="13.9" customHeight="1">
      <c r="B198" s="1" t="str">
        <f>Roster_Selection_Women!AB200&amp;" " &amp; "V "</f>
        <v xml:space="preserve">Tennessee Wesleyan College V </v>
      </c>
      <c r="C198" s="1" t="str">
        <f>Roster_Selection_Women!AD200</f>
        <v>5822-935</v>
      </c>
      <c r="D198" s="1" t="str">
        <f>Roster_Selection_Women!AE200</f>
        <v>Natily Haro</v>
      </c>
      <c r="E198" s="23"/>
      <c r="F198" s="1" t="str">
        <f>IF(ISERROR([3]Baker_Scores_Women_Var!E198), " ", IF([3]Baker_Scores_Women_Var!E198 = "Yes", "Yes", "  "))</f>
        <v xml:space="preserve"> </v>
      </c>
      <c r="G198" s="29">
        <v>225</v>
      </c>
      <c r="H198" s="29">
        <v>219</v>
      </c>
      <c r="I198" s="29">
        <v>202</v>
      </c>
      <c r="J198" s="29">
        <v>180</v>
      </c>
      <c r="K198" s="29">
        <v>174</v>
      </c>
      <c r="L198" s="29">
        <v>187</v>
      </c>
      <c r="M198" s="29">
        <v>135</v>
      </c>
      <c r="N198" s="29">
        <v>195</v>
      </c>
      <c r="O198" s="29">
        <v>169</v>
      </c>
      <c r="P198" s="30">
        <f t="shared" si="56"/>
        <v>1686</v>
      </c>
      <c r="Q198" s="30">
        <f t="shared" si="57"/>
        <v>9</v>
      </c>
      <c r="R198" s="30">
        <f t="shared" si="58"/>
        <v>187.33333333333334</v>
      </c>
    </row>
    <row r="199" spans="2:18" s="1" customFormat="1" ht="13.9" customHeight="1">
      <c r="B199" s="1" t="str">
        <f>Roster_Selection_Women!AB201&amp;" " &amp; "V "</f>
        <v xml:space="preserve"> V </v>
      </c>
      <c r="C199" s="1" t="str">
        <f>Roster_Selection_Women!AD201</f>
        <v/>
      </c>
      <c r="D199" s="1" t="str">
        <f>Roster_Selection_Women!AE201</f>
        <v/>
      </c>
      <c r="E199" s="23"/>
      <c r="F199" s="1" t="str">
        <f>IF(ISERROR([3]Baker_Scores_Women_Var!E199), " ", IF([3]Baker_Scores_Women_Var!E199 = "Yes", "Yes", "  "))</f>
        <v xml:space="preserve"> 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30">
        <f t="shared" si="56"/>
        <v>0</v>
      </c>
      <c r="Q199" s="30">
        <f t="shared" si="57"/>
        <v>0</v>
      </c>
      <c r="R199" s="30">
        <f t="shared" si="58"/>
        <v>0</v>
      </c>
    </row>
    <row r="200" spans="2:18" s="1" customFormat="1" ht="13.9" customHeight="1">
      <c r="B200" s="1" t="str">
        <f>Roster_Selection_Women!AB202&amp;" " &amp; "V "</f>
        <v xml:space="preserve"> V </v>
      </c>
      <c r="C200" s="1" t="str">
        <f>Roster_Selection_Women!AD202</f>
        <v/>
      </c>
      <c r="D200" s="1" t="str">
        <f>Roster_Selection_Women!AE202</f>
        <v/>
      </c>
      <c r="E200" s="23"/>
      <c r="F200" s="1" t="str">
        <f>IF(ISERROR([3]Baker_Scores_Women_Var!E200), " ", IF([3]Baker_Scores_Women_Var!E200 = "Yes", "Yes", "  "))</f>
        <v xml:space="preserve">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30">
        <f t="shared" si="56"/>
        <v>0</v>
      </c>
      <c r="Q200" s="30">
        <f t="shared" si="57"/>
        <v>0</v>
      </c>
      <c r="R200" s="30">
        <f t="shared" si="58"/>
        <v>0</v>
      </c>
    </row>
    <row r="201" spans="2:18" s="1" customFormat="1" ht="13.9" customHeight="1">
      <c r="B201" s="1" t="str">
        <f>Roster_Selection_Women!AB203&amp;" " &amp; "V "</f>
        <v xml:space="preserve"> V </v>
      </c>
      <c r="C201" s="1" t="str">
        <f>Roster_Selection_Women!AD203</f>
        <v/>
      </c>
      <c r="D201" s="1" t="str">
        <f>Roster_Selection_Women!AE203</f>
        <v/>
      </c>
      <c r="E201" s="23"/>
      <c r="F201" s="1" t="str">
        <f>IF(ISERROR([3]Baker_Scores_Women_Var!E201), " ", IF([3]Baker_Scores_Women_Var!E201 = "Yes", "Yes", "  "))</f>
        <v xml:space="preserve">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30">
        <f t="shared" si="56"/>
        <v>0</v>
      </c>
      <c r="Q201" s="30">
        <f t="shared" si="57"/>
        <v>0</v>
      </c>
      <c r="R201" s="30">
        <f t="shared" si="58"/>
        <v>0</v>
      </c>
    </row>
    <row r="202" spans="2:18" s="1" customFormat="1" ht="13.9" customHeight="1">
      <c r="B202" s="1" t="s">
        <v>1211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29"/>
      <c r="L202" s="29"/>
      <c r="M202" s="29"/>
      <c r="N202" s="29"/>
      <c r="O202" s="29"/>
      <c r="P202" s="30">
        <f t="shared" si="56"/>
        <v>0</v>
      </c>
      <c r="Q202" s="30">
        <f t="shared" si="57"/>
        <v>0</v>
      </c>
      <c r="R202" s="30">
        <f t="shared" si="58"/>
        <v>0</v>
      </c>
    </row>
    <row r="203" spans="2:18" s="1" customFormat="1" ht="13.9" customHeight="1">
      <c r="B203" s="1" t="s">
        <v>1211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29"/>
      <c r="L203" s="29"/>
      <c r="M203" s="29"/>
      <c r="N203" s="29"/>
      <c r="O203" s="29"/>
      <c r="P203" s="30">
        <f t="shared" si="56"/>
        <v>0</v>
      </c>
      <c r="Q203" s="30">
        <f t="shared" si="57"/>
        <v>0</v>
      </c>
      <c r="R203" s="30">
        <f t="shared" si="58"/>
        <v>0</v>
      </c>
    </row>
    <row r="204" spans="2:18" s="1" customFormat="1" ht="13.9" customHeight="1">
      <c r="B204" s="1" t="s">
        <v>1211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1"/>
      <c r="L204" s="31"/>
      <c r="M204" s="31"/>
      <c r="N204" s="31"/>
      <c r="O204" s="31"/>
      <c r="P204" s="32">
        <f t="shared" si="56"/>
        <v>0</v>
      </c>
      <c r="Q204" s="32">
        <f t="shared" si="57"/>
        <v>0</v>
      </c>
      <c r="R204" s="30">
        <f t="shared" si="58"/>
        <v>0</v>
      </c>
    </row>
    <row r="205" spans="2:18" s="1" customFormat="1" ht="13.9" customHeight="1">
      <c r="B205" s="33"/>
      <c r="G205" s="30">
        <f t="shared" ref="G205:Q205" si="59">SUM(G194:G204)</f>
        <v>964</v>
      </c>
      <c r="H205" s="30">
        <f t="shared" si="59"/>
        <v>878</v>
      </c>
      <c r="I205" s="30">
        <f t="shared" si="59"/>
        <v>845</v>
      </c>
      <c r="J205" s="30">
        <f t="shared" si="59"/>
        <v>834</v>
      </c>
      <c r="K205" s="30">
        <f t="shared" si="59"/>
        <v>815</v>
      </c>
      <c r="L205" s="30">
        <f t="shared" si="59"/>
        <v>894</v>
      </c>
      <c r="M205" s="30">
        <f t="shared" si="59"/>
        <v>771</v>
      </c>
      <c r="N205" s="30">
        <f t="shared" si="59"/>
        <v>787</v>
      </c>
      <c r="O205" s="30">
        <f t="shared" si="59"/>
        <v>961</v>
      </c>
      <c r="P205" s="34">
        <f t="shared" si="59"/>
        <v>7749</v>
      </c>
      <c r="Q205" s="34">
        <f t="shared" si="59"/>
        <v>45</v>
      </c>
    </row>
    <row r="206" spans="2:18" s="1" customFormat="1" ht="13.9" customHeight="1"/>
    <row r="207" spans="2:18" s="1" customFormat="1" ht="13.9" customHeight="1">
      <c r="B207" s="1" t="str">
        <f>Roster_Selection_Women!AB204&amp;" " &amp; "V "</f>
        <v xml:space="preserve">Thomas More University V </v>
      </c>
      <c r="C207" s="1" t="str">
        <f>Roster_Selection_Women!AD204</f>
        <v>16-165391</v>
      </c>
      <c r="D207" s="1" t="str">
        <f>Roster_Selection_Women!AE204</f>
        <v>Alison Breig</v>
      </c>
      <c r="E207" s="23"/>
      <c r="F207" s="1" t="str">
        <f>IF(ISERROR([3]Baker_Scores_Women_Var!E207), " ", IF([3]Baker_Scores_Women_Var!E207 = "Yes", "Yes", "  "))</f>
        <v xml:space="preserve"> </v>
      </c>
      <c r="G207" s="29">
        <v>146</v>
      </c>
      <c r="H207" s="29">
        <v>137</v>
      </c>
      <c r="I207" s="29">
        <v>0</v>
      </c>
      <c r="J207" s="29">
        <v>0</v>
      </c>
      <c r="K207" s="29">
        <v>0</v>
      </c>
      <c r="L207" s="29">
        <v>191</v>
      </c>
      <c r="M207" s="29">
        <v>231</v>
      </c>
      <c r="N207" s="29">
        <v>166</v>
      </c>
      <c r="O207" s="29">
        <v>169</v>
      </c>
      <c r="P207" s="30">
        <f t="shared" ref="P207:P217" si="60">SUM(G207:O207)</f>
        <v>1040</v>
      </c>
      <c r="Q207" s="30">
        <f t="shared" ref="Q207:Q217" si="61">COUNTIF(G207:O207, "&gt;0" )</f>
        <v>6</v>
      </c>
      <c r="R207" s="30">
        <f t="shared" ref="R207:R217" si="62">IF(Q207=0,0,P207/Q207)</f>
        <v>173.33333333333334</v>
      </c>
    </row>
    <row r="208" spans="2:18" s="1" customFormat="1" ht="13.9" customHeight="1">
      <c r="B208" s="1" t="str">
        <f>Roster_Selection_Women!AB205&amp;" " &amp; "V "</f>
        <v xml:space="preserve">Thomas More University V </v>
      </c>
      <c r="C208" s="1" t="str">
        <f>Roster_Selection_Women!AD205</f>
        <v>20-12875</v>
      </c>
      <c r="D208" s="1" t="str">
        <f>Roster_Selection_Women!AE205</f>
        <v>Alison McDonald</v>
      </c>
      <c r="E208" s="23"/>
      <c r="F208" s="1" t="str">
        <f>IF(ISERROR([3]Baker_Scores_Women_Var!E208), " ", IF([3]Baker_Scores_Women_Var!E208 = "Yes", "Yes", "  "))</f>
        <v xml:space="preserve"> </v>
      </c>
      <c r="G208" s="29">
        <v>0</v>
      </c>
      <c r="H208" s="29">
        <v>0</v>
      </c>
      <c r="I208" s="29">
        <v>159</v>
      </c>
      <c r="J208" s="29">
        <v>131</v>
      </c>
      <c r="K208" s="29">
        <v>154</v>
      </c>
      <c r="L208" s="29">
        <v>0</v>
      </c>
      <c r="M208" s="29">
        <v>188</v>
      </c>
      <c r="N208" s="29">
        <v>155</v>
      </c>
      <c r="O208" s="29">
        <v>165</v>
      </c>
      <c r="P208" s="30">
        <f t="shared" si="60"/>
        <v>952</v>
      </c>
      <c r="Q208" s="30">
        <f t="shared" si="61"/>
        <v>6</v>
      </c>
      <c r="R208" s="30">
        <f t="shared" si="62"/>
        <v>158.66666666666666</v>
      </c>
    </row>
    <row r="209" spans="2:18" s="1" customFormat="1" ht="13.9" customHeight="1">
      <c r="B209" s="1" t="str">
        <f>Roster_Selection_Women!AB206&amp;" " &amp; "V "</f>
        <v xml:space="preserve">Thomas More University V </v>
      </c>
      <c r="C209" s="1" t="str">
        <f>Roster_Selection_Women!AD206</f>
        <v>18-93677</v>
      </c>
      <c r="D209" s="1" t="str">
        <f>Roster_Selection_Women!AE206</f>
        <v>Danielle Carle</v>
      </c>
      <c r="E209" s="23"/>
      <c r="F209" s="1" t="str">
        <f>IF(ISERROR([3]Baker_Scores_Women_Var!E209), " ", IF([3]Baker_Scores_Women_Var!E209 = "Yes", "Yes", "  "))</f>
        <v xml:space="preserve"> </v>
      </c>
      <c r="G209" s="29">
        <v>191</v>
      </c>
      <c r="H209" s="29">
        <v>164</v>
      </c>
      <c r="I209" s="29">
        <v>145</v>
      </c>
      <c r="J209" s="29">
        <v>153</v>
      </c>
      <c r="K209" s="29">
        <v>138</v>
      </c>
      <c r="L209" s="29">
        <v>109</v>
      </c>
      <c r="M209" s="29">
        <v>0</v>
      </c>
      <c r="N209" s="29">
        <v>0</v>
      </c>
      <c r="O209" s="29">
        <v>0</v>
      </c>
      <c r="P209" s="30">
        <f t="shared" si="60"/>
        <v>900</v>
      </c>
      <c r="Q209" s="30">
        <f t="shared" si="61"/>
        <v>6</v>
      </c>
      <c r="R209" s="30">
        <f t="shared" si="62"/>
        <v>150</v>
      </c>
    </row>
    <row r="210" spans="2:18" s="1" customFormat="1" ht="13.9" customHeight="1">
      <c r="B210" s="1" t="str">
        <f>Roster_Selection_Women!AB207&amp;" " &amp; "V "</f>
        <v xml:space="preserve">Thomas More University V </v>
      </c>
      <c r="C210" s="1" t="str">
        <f>Roster_Selection_Women!AD207</f>
        <v>11-44605</v>
      </c>
      <c r="D210" s="1" t="str">
        <f>Roster_Selection_Women!AE207</f>
        <v>Jaya Jensen</v>
      </c>
      <c r="E210" s="23"/>
      <c r="F210" s="1" t="str">
        <f>IF(ISERROR([3]Baker_Scores_Women_Var!E210), " ", IF([3]Baker_Scores_Women_Var!E210 = "Yes", "Yes", "  "))</f>
        <v xml:space="preserve"> </v>
      </c>
      <c r="G210" s="29">
        <v>141</v>
      </c>
      <c r="H210" s="29">
        <v>184</v>
      </c>
      <c r="I210" s="29">
        <v>157</v>
      </c>
      <c r="J210" s="29">
        <v>190</v>
      </c>
      <c r="K210" s="29">
        <v>212</v>
      </c>
      <c r="L210" s="29">
        <v>200</v>
      </c>
      <c r="M210" s="29">
        <v>179</v>
      </c>
      <c r="N210" s="29">
        <v>179</v>
      </c>
      <c r="O210" s="29">
        <v>161</v>
      </c>
      <c r="P210" s="30">
        <f t="shared" si="60"/>
        <v>1603</v>
      </c>
      <c r="Q210" s="30">
        <f t="shared" si="61"/>
        <v>9</v>
      </c>
      <c r="R210" s="30">
        <f t="shared" si="62"/>
        <v>178.11111111111111</v>
      </c>
    </row>
    <row r="211" spans="2:18" s="1" customFormat="1" ht="13.9" customHeight="1">
      <c r="B211" s="1" t="str">
        <f>Roster_Selection_Women!AB208&amp;" " &amp; "V "</f>
        <v xml:space="preserve">Thomas More University V </v>
      </c>
      <c r="C211" s="1" t="str">
        <f>Roster_Selection_Women!AD208</f>
        <v>18-95353</v>
      </c>
      <c r="D211" s="1" t="str">
        <f>Roster_Selection_Women!AE208</f>
        <v>Maycie Merritt</v>
      </c>
      <c r="E211" s="23"/>
      <c r="F211" s="1" t="str">
        <f>IF(ISERROR([3]Baker_Scores_Women_Var!E211), " ", IF([3]Baker_Scores_Women_Var!E211 = "Yes", "Yes", "  "))</f>
        <v xml:space="preserve"> </v>
      </c>
      <c r="G211" s="29">
        <v>150</v>
      </c>
      <c r="H211" s="29">
        <v>168</v>
      </c>
      <c r="I211" s="29">
        <v>144</v>
      </c>
      <c r="J211" s="29">
        <v>171</v>
      </c>
      <c r="K211" s="29">
        <v>149</v>
      </c>
      <c r="L211" s="29">
        <v>148</v>
      </c>
      <c r="M211" s="29">
        <v>138</v>
      </c>
      <c r="N211" s="29">
        <v>158</v>
      </c>
      <c r="O211" s="29">
        <v>154</v>
      </c>
      <c r="P211" s="30">
        <f t="shared" si="60"/>
        <v>1380</v>
      </c>
      <c r="Q211" s="30">
        <f t="shared" si="61"/>
        <v>9</v>
      </c>
      <c r="R211" s="30">
        <f t="shared" si="62"/>
        <v>153.33333333333334</v>
      </c>
    </row>
    <row r="212" spans="2:18" s="1" customFormat="1" ht="13.9" customHeight="1">
      <c r="B212" s="1" t="str">
        <f>Roster_Selection_Women!AB209&amp;" " &amp; "V "</f>
        <v xml:space="preserve">Thomas More University V </v>
      </c>
      <c r="C212" s="1" t="str">
        <f>Roster_Selection_Women!AD209</f>
        <v>11-393851</v>
      </c>
      <c r="D212" s="1" t="str">
        <f>Roster_Selection_Women!AE209</f>
        <v>Torie Piskur</v>
      </c>
      <c r="E212" s="23"/>
      <c r="F212" s="1" t="str">
        <f>IF(ISERROR([3]Baker_Scores_Women_Var!E212), " ", IF([3]Baker_Scores_Women_Var!E212 = "Yes", "Yes", "  "))</f>
        <v xml:space="preserve"> </v>
      </c>
      <c r="G212" s="29">
        <v>173</v>
      </c>
      <c r="H212" s="29">
        <v>145</v>
      </c>
      <c r="I212" s="29">
        <v>145</v>
      </c>
      <c r="J212" s="29">
        <v>173</v>
      </c>
      <c r="K212" s="29">
        <v>170</v>
      </c>
      <c r="L212" s="29">
        <v>157</v>
      </c>
      <c r="M212" s="29">
        <v>175</v>
      </c>
      <c r="N212" s="29">
        <v>185</v>
      </c>
      <c r="O212" s="29">
        <v>198</v>
      </c>
      <c r="P212" s="30">
        <f t="shared" si="60"/>
        <v>1521</v>
      </c>
      <c r="Q212" s="30">
        <f t="shared" si="61"/>
        <v>9</v>
      </c>
      <c r="R212" s="30">
        <f t="shared" si="62"/>
        <v>169</v>
      </c>
    </row>
    <row r="213" spans="2:18" s="1" customFormat="1" ht="13.9" customHeight="1">
      <c r="B213" s="1" t="str">
        <f>Roster_Selection_Women!AB210&amp;" " &amp; "V "</f>
        <v xml:space="preserve"> V </v>
      </c>
      <c r="C213" s="1" t="str">
        <f>Roster_Selection_Women!AD210</f>
        <v/>
      </c>
      <c r="D213" s="1" t="str">
        <f>Roster_Selection_Women!AE210</f>
        <v/>
      </c>
      <c r="E213" s="23"/>
      <c r="F213" s="1" t="str">
        <f>IF(ISERROR([3]Baker_Scores_Women_Var!E213), " ", IF([3]Baker_Scores_Women_Var!E213 = "Yes", "Yes", "  "))</f>
        <v xml:space="preserve"> 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30">
        <f t="shared" si="60"/>
        <v>0</v>
      </c>
      <c r="Q213" s="30">
        <f t="shared" si="61"/>
        <v>0</v>
      </c>
      <c r="R213" s="30">
        <f t="shared" si="62"/>
        <v>0</v>
      </c>
    </row>
    <row r="214" spans="2:18" s="1" customFormat="1" ht="13.9" customHeight="1">
      <c r="B214" s="1" t="str">
        <f>Roster_Selection_Women!AB211&amp;" " &amp; "V "</f>
        <v xml:space="preserve"> V </v>
      </c>
      <c r="C214" s="1" t="str">
        <f>Roster_Selection_Women!AD211</f>
        <v/>
      </c>
      <c r="D214" s="1" t="str">
        <f>Roster_Selection_Women!AE211</f>
        <v/>
      </c>
      <c r="E214" s="23"/>
      <c r="F214" s="1" t="str">
        <f>IF(ISERROR([3]Baker_Scores_Women_Var!E214), " ", IF([3]Baker_Scores_Women_Var!E214 = "Yes", "Yes", "  "))</f>
        <v xml:space="preserve"> 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30">
        <f t="shared" si="60"/>
        <v>0</v>
      </c>
      <c r="Q214" s="30">
        <f t="shared" si="61"/>
        <v>0</v>
      </c>
      <c r="R214" s="30">
        <f t="shared" si="62"/>
        <v>0</v>
      </c>
    </row>
    <row r="215" spans="2:18" s="1" customFormat="1" ht="13.9" customHeight="1">
      <c r="B215" s="1" t="s">
        <v>1212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29"/>
      <c r="L215" s="29"/>
      <c r="M215" s="29"/>
      <c r="N215" s="29"/>
      <c r="O215" s="29"/>
      <c r="P215" s="30">
        <f t="shared" si="60"/>
        <v>0</v>
      </c>
      <c r="Q215" s="30">
        <f t="shared" si="61"/>
        <v>0</v>
      </c>
      <c r="R215" s="30">
        <f t="shared" si="62"/>
        <v>0</v>
      </c>
    </row>
    <row r="216" spans="2:18" s="1" customFormat="1" ht="13.9" customHeight="1">
      <c r="B216" s="1" t="s">
        <v>1212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29"/>
      <c r="L216" s="29"/>
      <c r="M216" s="29"/>
      <c r="N216" s="29"/>
      <c r="O216" s="29"/>
      <c r="P216" s="30">
        <f t="shared" si="60"/>
        <v>0</v>
      </c>
      <c r="Q216" s="30">
        <f t="shared" si="61"/>
        <v>0</v>
      </c>
      <c r="R216" s="30">
        <f t="shared" si="62"/>
        <v>0</v>
      </c>
    </row>
    <row r="217" spans="2:18" s="1" customFormat="1" ht="13.9" customHeight="1">
      <c r="B217" s="1" t="s">
        <v>1212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1"/>
      <c r="L217" s="31"/>
      <c r="M217" s="31"/>
      <c r="N217" s="31"/>
      <c r="O217" s="31"/>
      <c r="P217" s="32">
        <f t="shared" si="60"/>
        <v>0</v>
      </c>
      <c r="Q217" s="32">
        <f t="shared" si="61"/>
        <v>0</v>
      </c>
      <c r="R217" s="30">
        <f t="shared" si="62"/>
        <v>0</v>
      </c>
    </row>
    <row r="218" spans="2:18" s="1" customFormat="1" ht="13.9" customHeight="1">
      <c r="B218" s="33"/>
      <c r="G218" s="30">
        <f t="shared" ref="G218:Q218" si="63">SUM(G207:G217)</f>
        <v>801</v>
      </c>
      <c r="H218" s="30">
        <f t="shared" si="63"/>
        <v>798</v>
      </c>
      <c r="I218" s="30">
        <f t="shared" si="63"/>
        <v>750</v>
      </c>
      <c r="J218" s="30">
        <f t="shared" si="63"/>
        <v>818</v>
      </c>
      <c r="K218" s="30">
        <f t="shared" si="63"/>
        <v>823</v>
      </c>
      <c r="L218" s="30">
        <f t="shared" si="63"/>
        <v>805</v>
      </c>
      <c r="M218" s="30">
        <f t="shared" si="63"/>
        <v>911</v>
      </c>
      <c r="N218" s="30">
        <f t="shared" si="63"/>
        <v>843</v>
      </c>
      <c r="O218" s="30">
        <f t="shared" si="63"/>
        <v>847</v>
      </c>
      <c r="P218" s="34">
        <f t="shared" si="63"/>
        <v>7396</v>
      </c>
      <c r="Q218" s="34">
        <f t="shared" si="63"/>
        <v>45</v>
      </c>
    </row>
    <row r="219" spans="2:18" s="1" customFormat="1" ht="13.9" customHeight="1"/>
    <row r="220" spans="2:18" s="1" customFormat="1" ht="13.9" customHeight="1">
      <c r="B220" s="1" t="str">
        <f>Roster_Selection_Women!AB220&amp;" " &amp; "V "</f>
        <v xml:space="preserve">Union College V </v>
      </c>
      <c r="C220" s="1" t="str">
        <f>Roster_Selection_Women!AD220</f>
        <v>16-7514</v>
      </c>
      <c r="D220" s="1" t="str">
        <f>Roster_Selection_Women!AE220</f>
        <v>Amber Thomason</v>
      </c>
      <c r="E220" s="23"/>
      <c r="F220" s="1" t="str">
        <f>IF(ISERROR([3]Baker_Scores_Women_Var!E220), " ", IF([3]Baker_Scores_Women_Var!E220 = "Yes", "Yes", "  "))</f>
        <v xml:space="preserve"> 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144</v>
      </c>
      <c r="P220" s="30">
        <f t="shared" ref="P220:P230" si="64">SUM(G220:O220)</f>
        <v>144</v>
      </c>
      <c r="Q220" s="30">
        <f t="shared" ref="Q220:Q230" si="65">COUNTIF(G220:O220, "&gt;0" )</f>
        <v>1</v>
      </c>
      <c r="R220" s="30">
        <f t="shared" ref="R220:R230" si="66">IF(Q220=0,0,P220/Q220)</f>
        <v>144</v>
      </c>
    </row>
    <row r="221" spans="2:18" s="1" customFormat="1" ht="13.9" customHeight="1">
      <c r="B221" s="1" t="str">
        <f>Roster_Selection_Women!AB221&amp;" " &amp; "V "</f>
        <v xml:space="preserve">Union College V </v>
      </c>
      <c r="C221" s="1" t="str">
        <f>Roster_Selection_Women!AD221</f>
        <v>7914-44517</v>
      </c>
      <c r="D221" s="1" t="str">
        <f>Roster_Selection_Women!AE221</f>
        <v>Anne Levasseur</v>
      </c>
      <c r="E221" s="23"/>
      <c r="F221" s="1" t="str">
        <f>IF(ISERROR([3]Baker_Scores_Women_Var!E221), " ", IF([3]Baker_Scores_Women_Var!E221 = "Yes", "Yes", "  "))</f>
        <v xml:space="preserve"> </v>
      </c>
      <c r="G221" s="29">
        <v>211</v>
      </c>
      <c r="H221" s="29">
        <v>185</v>
      </c>
      <c r="I221" s="29">
        <v>176</v>
      </c>
      <c r="J221" s="29">
        <v>166</v>
      </c>
      <c r="K221" s="29">
        <v>155</v>
      </c>
      <c r="L221" s="29">
        <v>171</v>
      </c>
      <c r="M221" s="29">
        <v>169</v>
      </c>
      <c r="N221" s="29">
        <v>145</v>
      </c>
      <c r="O221" s="29">
        <v>136</v>
      </c>
      <c r="P221" s="30">
        <f t="shared" si="64"/>
        <v>1514</v>
      </c>
      <c r="Q221" s="30">
        <f t="shared" si="65"/>
        <v>9</v>
      </c>
      <c r="R221" s="30">
        <f t="shared" si="66"/>
        <v>168.22222222222223</v>
      </c>
    </row>
    <row r="222" spans="2:18" s="1" customFormat="1" ht="13.9" customHeight="1">
      <c r="B222" s="1" t="str">
        <f>Roster_Selection_Women!AB222&amp;" " &amp; "V "</f>
        <v xml:space="preserve">Union College V </v>
      </c>
      <c r="C222" s="1" t="str">
        <f>Roster_Selection_Women!AD222</f>
        <v>5914-7977</v>
      </c>
      <c r="D222" s="1" t="str">
        <f>Roster_Selection_Women!AE222</f>
        <v>Brianna Logsdon</v>
      </c>
      <c r="E222" s="23"/>
      <c r="F222" s="1" t="str">
        <f>IF(ISERROR([3]Baker_Scores_Women_Var!E222), " ", IF([3]Baker_Scores_Women_Var!E222 = "Yes", "Yes", "  "))</f>
        <v xml:space="preserve"> </v>
      </c>
      <c r="G222" s="29">
        <v>187</v>
      </c>
      <c r="H222" s="29">
        <v>203</v>
      </c>
      <c r="I222" s="29">
        <v>164</v>
      </c>
      <c r="J222" s="29">
        <v>190</v>
      </c>
      <c r="K222" s="29">
        <v>235</v>
      </c>
      <c r="L222" s="29">
        <v>142</v>
      </c>
      <c r="M222" s="29">
        <v>148</v>
      </c>
      <c r="N222" s="29">
        <v>158</v>
      </c>
      <c r="O222" s="29">
        <v>149</v>
      </c>
      <c r="P222" s="30">
        <f t="shared" si="64"/>
        <v>1576</v>
      </c>
      <c r="Q222" s="30">
        <f t="shared" si="65"/>
        <v>9</v>
      </c>
      <c r="R222" s="30">
        <f t="shared" si="66"/>
        <v>175.11111111111111</v>
      </c>
    </row>
    <row r="223" spans="2:18" s="1" customFormat="1" ht="13.9" customHeight="1">
      <c r="B223" s="1" t="str">
        <f>Roster_Selection_Women!AB223&amp;" " &amp; "V "</f>
        <v xml:space="preserve">Union College V </v>
      </c>
      <c r="C223" s="1" t="str">
        <f>Roster_Selection_Women!AD223</f>
        <v>11-648885</v>
      </c>
      <c r="D223" s="1" t="str">
        <f>Roster_Selection_Women!AE223</f>
        <v>Laura Head</v>
      </c>
      <c r="E223" s="23"/>
      <c r="F223" s="1" t="str">
        <f>IF(ISERROR([3]Baker_Scores_Women_Var!E223), " ", IF([3]Baker_Scores_Women_Var!E223 = "Yes", "Yes", "  "))</f>
        <v xml:space="preserve"> </v>
      </c>
      <c r="G223" s="29">
        <v>129</v>
      </c>
      <c r="H223" s="29">
        <v>167</v>
      </c>
      <c r="I223" s="29">
        <v>155</v>
      </c>
      <c r="J223" s="29">
        <v>170</v>
      </c>
      <c r="K223" s="29">
        <v>135</v>
      </c>
      <c r="L223" s="29">
        <v>0</v>
      </c>
      <c r="M223" s="29">
        <v>0</v>
      </c>
      <c r="N223" s="29">
        <v>0</v>
      </c>
      <c r="O223" s="29">
        <v>0</v>
      </c>
      <c r="P223" s="30">
        <f t="shared" si="64"/>
        <v>756</v>
      </c>
      <c r="Q223" s="30">
        <f t="shared" si="65"/>
        <v>5</v>
      </c>
      <c r="R223" s="30">
        <f t="shared" si="66"/>
        <v>151.19999999999999</v>
      </c>
    </row>
    <row r="224" spans="2:18" s="1" customFormat="1" ht="13.9" customHeight="1">
      <c r="B224" s="1" t="str">
        <f>Roster_Selection_Women!AB224&amp;" " &amp; "V "</f>
        <v xml:space="preserve">Union College V </v>
      </c>
      <c r="C224" s="1" t="str">
        <f>Roster_Selection_Women!AD224</f>
        <v>17-10180</v>
      </c>
      <c r="D224" s="1" t="str">
        <f>Roster_Selection_Women!AE224</f>
        <v>Madelynn Napier</v>
      </c>
      <c r="E224" s="23"/>
      <c r="F224" s="1" t="str">
        <f>IF(ISERROR([3]Baker_Scores_Women_Var!E224), " ", IF([3]Baker_Scores_Women_Var!E224 = "Yes", "Yes", "  "))</f>
        <v xml:space="preserve"> 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136</v>
      </c>
      <c r="M224" s="29">
        <v>189</v>
      </c>
      <c r="N224" s="29">
        <v>155</v>
      </c>
      <c r="O224" s="29">
        <v>160</v>
      </c>
      <c r="P224" s="30">
        <f t="shared" si="64"/>
        <v>640</v>
      </c>
      <c r="Q224" s="30">
        <f t="shared" si="65"/>
        <v>4</v>
      </c>
      <c r="R224" s="30">
        <f t="shared" si="66"/>
        <v>160</v>
      </c>
    </row>
    <row r="225" spans="2:18" s="1" customFormat="1" ht="13.9" customHeight="1">
      <c r="B225" s="1" t="str">
        <f>Roster_Selection_Women!AB225&amp;" " &amp; "V "</f>
        <v xml:space="preserve">Union College V </v>
      </c>
      <c r="C225" s="1" t="str">
        <f>Roster_Selection_Women!AD225</f>
        <v>11-696036</v>
      </c>
      <c r="D225" s="1" t="str">
        <f>Roster_Selection_Women!AE225</f>
        <v>Savannah Tillett</v>
      </c>
      <c r="E225" s="23"/>
      <c r="F225" s="1" t="str">
        <f>IF(ISERROR([3]Baker_Scores_Women_Var!E225), " ", IF([3]Baker_Scores_Women_Var!E225 = "Yes", "Yes", "  "))</f>
        <v xml:space="preserve"> </v>
      </c>
      <c r="G225" s="29">
        <v>161</v>
      </c>
      <c r="H225" s="29">
        <v>183</v>
      </c>
      <c r="I225" s="29">
        <v>172</v>
      </c>
      <c r="J225" s="29">
        <v>208</v>
      </c>
      <c r="K225" s="29">
        <v>164</v>
      </c>
      <c r="L225" s="29">
        <v>117</v>
      </c>
      <c r="M225" s="29">
        <v>156</v>
      </c>
      <c r="N225" s="29">
        <v>149</v>
      </c>
      <c r="O225" s="29">
        <v>158</v>
      </c>
      <c r="P225" s="30">
        <f t="shared" si="64"/>
        <v>1468</v>
      </c>
      <c r="Q225" s="30">
        <f t="shared" si="65"/>
        <v>9</v>
      </c>
      <c r="R225" s="30">
        <f t="shared" si="66"/>
        <v>163.11111111111111</v>
      </c>
    </row>
    <row r="226" spans="2:18" s="1" customFormat="1" ht="13.9" customHeight="1">
      <c r="B226" s="1" t="str">
        <f>Roster_Selection_Women!AB226&amp;" " &amp; "V "</f>
        <v xml:space="preserve">Union College V </v>
      </c>
      <c r="C226" s="1" t="str">
        <f>Roster_Selection_Women!AD226</f>
        <v>16-160942</v>
      </c>
      <c r="D226" s="1" t="str">
        <f>Roster_Selection_Women!AE226</f>
        <v>Taylor Booth</v>
      </c>
      <c r="E226" s="23"/>
      <c r="F226" s="1" t="str">
        <f>IF(ISERROR([3]Baker_Scores_Women_Var!E226), " ", IF([3]Baker_Scores_Women_Var!E226 = "Yes", "Yes", "  "))</f>
        <v xml:space="preserve"> </v>
      </c>
      <c r="G226" s="29">
        <v>172</v>
      </c>
      <c r="H226" s="29">
        <v>183</v>
      </c>
      <c r="I226" s="29">
        <v>191</v>
      </c>
      <c r="J226" s="29">
        <v>238</v>
      </c>
      <c r="K226" s="29">
        <v>152</v>
      </c>
      <c r="L226" s="29">
        <v>112</v>
      </c>
      <c r="M226" s="29">
        <v>147</v>
      </c>
      <c r="N226" s="29">
        <v>139</v>
      </c>
      <c r="O226" s="29">
        <v>0</v>
      </c>
      <c r="P226" s="30">
        <f t="shared" si="64"/>
        <v>1334</v>
      </c>
      <c r="Q226" s="30">
        <f t="shared" si="65"/>
        <v>8</v>
      </c>
      <c r="R226" s="30">
        <f t="shared" si="66"/>
        <v>166.75</v>
      </c>
    </row>
    <row r="227" spans="2:18" s="1" customFormat="1" ht="13.9" customHeight="1">
      <c r="B227" s="1" t="str">
        <f>Roster_Selection_Women!AB227&amp;" " &amp; "V "</f>
        <v xml:space="preserve"> V </v>
      </c>
      <c r="C227" s="1" t="str">
        <f>Roster_Selection_Women!AD227</f>
        <v/>
      </c>
      <c r="D227" s="1" t="str">
        <f>Roster_Selection_Women!AE227</f>
        <v/>
      </c>
      <c r="E227" s="23"/>
      <c r="F227" s="1" t="str">
        <f>IF(ISERROR([3]Baker_Scores_Women_Var!E227), " ", IF([3]Baker_Scores_Women_Var!E227 = "Yes", "Yes", "  "))</f>
        <v xml:space="preserve">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30">
        <f t="shared" si="64"/>
        <v>0</v>
      </c>
      <c r="Q227" s="30">
        <f t="shared" si="65"/>
        <v>0</v>
      </c>
      <c r="R227" s="30">
        <f t="shared" si="66"/>
        <v>0</v>
      </c>
    </row>
    <row r="228" spans="2:18" s="1" customFormat="1" ht="13.9" customHeight="1">
      <c r="B228" s="1" t="s">
        <v>1214</v>
      </c>
      <c r="C228" s="28" t="s">
        <v>8</v>
      </c>
      <c r="D228" s="23" t="s">
        <v>8</v>
      </c>
      <c r="E228" s="23"/>
      <c r="F228" s="23"/>
      <c r="G228" s="29"/>
      <c r="H228" s="29"/>
      <c r="I228" s="29"/>
      <c r="J228" s="29"/>
      <c r="K228" s="29"/>
      <c r="L228" s="29"/>
      <c r="M228" s="29"/>
      <c r="N228" s="29"/>
      <c r="O228" s="29"/>
      <c r="P228" s="30">
        <f t="shared" si="64"/>
        <v>0</v>
      </c>
      <c r="Q228" s="30">
        <f t="shared" si="65"/>
        <v>0</v>
      </c>
      <c r="R228" s="30">
        <f t="shared" si="66"/>
        <v>0</v>
      </c>
    </row>
    <row r="229" spans="2:18" s="1" customFormat="1" ht="13.9" customHeight="1">
      <c r="B229" s="1" t="s">
        <v>1214</v>
      </c>
      <c r="C229" s="28" t="s">
        <v>8</v>
      </c>
      <c r="D229" s="23" t="s">
        <v>8</v>
      </c>
      <c r="E229" s="23"/>
      <c r="F229" s="23"/>
      <c r="G229" s="29"/>
      <c r="H229" s="29"/>
      <c r="I229" s="29"/>
      <c r="J229" s="29"/>
      <c r="K229" s="29"/>
      <c r="L229" s="29"/>
      <c r="M229" s="29"/>
      <c r="N229" s="29"/>
      <c r="O229" s="29"/>
      <c r="P229" s="30">
        <f t="shared" si="64"/>
        <v>0</v>
      </c>
      <c r="Q229" s="30">
        <f t="shared" si="65"/>
        <v>0</v>
      </c>
      <c r="R229" s="30">
        <f t="shared" si="66"/>
        <v>0</v>
      </c>
    </row>
    <row r="230" spans="2:18" s="1" customFormat="1" ht="13.9" customHeight="1">
      <c r="B230" s="1" t="s">
        <v>1214</v>
      </c>
      <c r="C230" s="28" t="s">
        <v>8</v>
      </c>
      <c r="D230" s="23" t="s">
        <v>8</v>
      </c>
      <c r="E230" s="23"/>
      <c r="F230" s="23"/>
      <c r="G230" s="31"/>
      <c r="H230" s="31"/>
      <c r="I230" s="31"/>
      <c r="J230" s="31"/>
      <c r="K230" s="31"/>
      <c r="L230" s="31"/>
      <c r="M230" s="31"/>
      <c r="N230" s="31"/>
      <c r="O230" s="31"/>
      <c r="P230" s="32">
        <f t="shared" si="64"/>
        <v>0</v>
      </c>
      <c r="Q230" s="32">
        <f t="shared" si="65"/>
        <v>0</v>
      </c>
      <c r="R230" s="30">
        <f t="shared" si="66"/>
        <v>0</v>
      </c>
    </row>
    <row r="231" spans="2:18" s="1" customFormat="1" ht="13.9" customHeight="1">
      <c r="B231" s="33"/>
      <c r="G231" s="30">
        <f t="shared" ref="G231:Q231" si="67">SUM(G220:G230)</f>
        <v>860</v>
      </c>
      <c r="H231" s="30">
        <f t="shared" si="67"/>
        <v>921</v>
      </c>
      <c r="I231" s="30">
        <f t="shared" si="67"/>
        <v>858</v>
      </c>
      <c r="J231" s="30">
        <f t="shared" si="67"/>
        <v>972</v>
      </c>
      <c r="K231" s="30">
        <f t="shared" si="67"/>
        <v>841</v>
      </c>
      <c r="L231" s="30">
        <f t="shared" si="67"/>
        <v>678</v>
      </c>
      <c r="M231" s="30">
        <f t="shared" si="67"/>
        <v>809</v>
      </c>
      <c r="N231" s="30">
        <f t="shared" si="67"/>
        <v>746</v>
      </c>
      <c r="O231" s="30">
        <f t="shared" si="67"/>
        <v>747</v>
      </c>
      <c r="P231" s="34">
        <f t="shared" si="67"/>
        <v>7432</v>
      </c>
      <c r="Q231" s="34">
        <f t="shared" si="67"/>
        <v>45</v>
      </c>
    </row>
    <row r="232" spans="2:18" s="1" customFormat="1" ht="13.9" customHeight="1"/>
    <row r="233" spans="2:18" s="1" customFormat="1" ht="13.9" customHeight="1">
      <c r="B233" s="1" t="str">
        <f>Roster_Selection_Women!AB228&amp;" " &amp; "V "</f>
        <v xml:space="preserve">University of the Cumberlands V </v>
      </c>
      <c r="C233" s="1" t="str">
        <f>Roster_Selection_Women!AD228</f>
        <v>8746-34664</v>
      </c>
      <c r="D233" s="1" t="str">
        <f>Roster_Selection_Women!AE228</f>
        <v>Allysen Coryell</v>
      </c>
      <c r="E233" s="23"/>
      <c r="F233" s="1" t="str">
        <f>IF(ISERROR([3]Baker_Scores_Women_Var!E233), " ", IF([3]Baker_Scores_Women_Var!E233 = "Yes", "Yes", "  "))</f>
        <v xml:space="preserve"> </v>
      </c>
      <c r="G233" s="29">
        <v>178</v>
      </c>
      <c r="H233" s="29">
        <v>155</v>
      </c>
      <c r="I233" s="29">
        <v>201</v>
      </c>
      <c r="J233" s="29">
        <v>160</v>
      </c>
      <c r="K233" s="29">
        <v>184</v>
      </c>
      <c r="L233" s="29">
        <v>180</v>
      </c>
      <c r="M233" s="29">
        <v>244</v>
      </c>
      <c r="N233" s="29">
        <v>188</v>
      </c>
      <c r="O233" s="29">
        <v>231</v>
      </c>
      <c r="P233" s="30">
        <f t="shared" ref="P233:P243" si="68">SUM(G233:O233)</f>
        <v>1721</v>
      </c>
      <c r="Q233" s="30">
        <f t="shared" ref="Q233:Q243" si="69">COUNTIF(G233:O233, "&gt;0" )</f>
        <v>9</v>
      </c>
      <c r="R233" s="30">
        <f t="shared" ref="R233:R243" si="70">IF(Q233=0,0,P233/Q233)</f>
        <v>191.22222222222223</v>
      </c>
    </row>
    <row r="234" spans="2:18" s="1" customFormat="1" ht="13.9" customHeight="1">
      <c r="B234" s="1" t="str">
        <f>Roster_Selection_Women!AB229&amp;" " &amp; "V "</f>
        <v xml:space="preserve">University of the Cumberlands V </v>
      </c>
      <c r="C234" s="1" t="str">
        <f>Roster_Selection_Women!AD229</f>
        <v>17-43815</v>
      </c>
      <c r="D234" s="1" t="str">
        <f>Roster_Selection_Women!AE229</f>
        <v>Erika Taylor</v>
      </c>
      <c r="E234" s="23"/>
      <c r="F234" s="1" t="str">
        <f>IF(ISERROR([3]Baker_Scores_Women_Var!E234), " ", IF([3]Baker_Scores_Women_Var!E234 = "Yes", "Yes", "  "))</f>
        <v xml:space="preserve"> </v>
      </c>
      <c r="G234" s="29">
        <v>168</v>
      </c>
      <c r="H234" s="29">
        <v>155</v>
      </c>
      <c r="I234" s="29">
        <v>164</v>
      </c>
      <c r="J234" s="29">
        <v>151</v>
      </c>
      <c r="K234" s="29">
        <v>167</v>
      </c>
      <c r="L234" s="29">
        <v>169</v>
      </c>
      <c r="M234" s="29">
        <v>235</v>
      </c>
      <c r="N234" s="29">
        <v>169</v>
      </c>
      <c r="O234" s="29">
        <v>200</v>
      </c>
      <c r="P234" s="30">
        <f t="shared" si="68"/>
        <v>1578</v>
      </c>
      <c r="Q234" s="30">
        <f t="shared" si="69"/>
        <v>9</v>
      </c>
      <c r="R234" s="30">
        <f t="shared" si="70"/>
        <v>175.33333333333334</v>
      </c>
    </row>
    <row r="235" spans="2:18" s="1" customFormat="1" ht="13.9" customHeight="1">
      <c r="B235" s="1" t="str">
        <f>Roster_Selection_Women!AB230&amp;" " &amp; "V "</f>
        <v xml:space="preserve">University of the Cumberlands V </v>
      </c>
      <c r="C235" s="1" t="str">
        <f>Roster_Selection_Women!AD230</f>
        <v>11-765785</v>
      </c>
      <c r="D235" s="1" t="str">
        <f>Roster_Selection_Women!AE230</f>
        <v>Haleigh Lawwell</v>
      </c>
      <c r="E235" s="23"/>
      <c r="F235" s="1" t="str">
        <f>IF(ISERROR([3]Baker_Scores_Women_Var!E235), " ", IF([3]Baker_Scores_Women_Var!E235 = "Yes", "Yes", "  "))</f>
        <v xml:space="preserve"> </v>
      </c>
      <c r="G235" s="29">
        <v>148</v>
      </c>
      <c r="H235" s="29">
        <v>132</v>
      </c>
      <c r="I235" s="29">
        <v>188</v>
      </c>
      <c r="J235" s="29">
        <v>157</v>
      </c>
      <c r="K235" s="29">
        <v>178</v>
      </c>
      <c r="L235" s="29">
        <v>191</v>
      </c>
      <c r="M235" s="29">
        <v>194</v>
      </c>
      <c r="N235" s="29">
        <v>170</v>
      </c>
      <c r="O235" s="29">
        <v>167</v>
      </c>
      <c r="P235" s="30">
        <f t="shared" si="68"/>
        <v>1525</v>
      </c>
      <c r="Q235" s="30">
        <f t="shared" si="69"/>
        <v>9</v>
      </c>
      <c r="R235" s="30">
        <f t="shared" si="70"/>
        <v>169.44444444444446</v>
      </c>
    </row>
    <row r="236" spans="2:18" s="1" customFormat="1" ht="13.9" customHeight="1">
      <c r="B236" s="1" t="str">
        <f>Roster_Selection_Women!AB231&amp;" " &amp; "V "</f>
        <v xml:space="preserve">University of the Cumberlands V </v>
      </c>
      <c r="C236" s="1" t="str">
        <f>Roster_Selection_Women!AD231</f>
        <v>11-419948</v>
      </c>
      <c r="D236" s="1" t="str">
        <f>Roster_Selection_Women!AE231</f>
        <v>Kerrigan Welch</v>
      </c>
      <c r="E236" s="23"/>
      <c r="F236" s="1" t="str">
        <f>IF(ISERROR([3]Baker_Scores_Women_Var!E236), " ", IF([3]Baker_Scores_Women_Var!E236 = "Yes", "Yes", "  "))</f>
        <v xml:space="preserve"> 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30">
        <f t="shared" si="68"/>
        <v>0</v>
      </c>
      <c r="Q236" s="30">
        <f t="shared" si="69"/>
        <v>0</v>
      </c>
      <c r="R236" s="30">
        <f t="shared" si="70"/>
        <v>0</v>
      </c>
    </row>
    <row r="237" spans="2:18" s="1" customFormat="1" ht="13.9" customHeight="1">
      <c r="B237" s="1" t="str">
        <f>Roster_Selection_Women!AB232&amp;" " &amp; "V "</f>
        <v xml:space="preserve">University of the Cumberlands V </v>
      </c>
      <c r="C237" s="1" t="str">
        <f>Roster_Selection_Women!AD232</f>
        <v>11-406229</v>
      </c>
      <c r="D237" s="1" t="str">
        <f>Roster_Selection_Women!AE232</f>
        <v>Kiara Abanto</v>
      </c>
      <c r="E237" s="23"/>
      <c r="F237" s="1" t="str">
        <f>IF(ISERROR([3]Baker_Scores_Women_Var!E237), " ", IF([3]Baker_Scores_Women_Var!E237 = "Yes", "Yes", "  "))</f>
        <v xml:space="preserve"> </v>
      </c>
      <c r="G237" s="29">
        <v>181</v>
      </c>
      <c r="H237" s="29">
        <v>172</v>
      </c>
      <c r="I237" s="29">
        <v>211</v>
      </c>
      <c r="J237" s="29">
        <v>189</v>
      </c>
      <c r="K237" s="29">
        <v>187</v>
      </c>
      <c r="L237" s="29">
        <v>197</v>
      </c>
      <c r="M237" s="29">
        <v>214</v>
      </c>
      <c r="N237" s="29">
        <v>180</v>
      </c>
      <c r="O237" s="29">
        <v>186</v>
      </c>
      <c r="P237" s="30">
        <f t="shared" si="68"/>
        <v>1717</v>
      </c>
      <c r="Q237" s="30">
        <f t="shared" si="69"/>
        <v>9</v>
      </c>
      <c r="R237" s="30">
        <f t="shared" si="70"/>
        <v>190.77777777777777</v>
      </c>
    </row>
    <row r="238" spans="2:18" s="1" customFormat="1" ht="13.9" customHeight="1">
      <c r="B238" s="1" t="str">
        <f>Roster_Selection_Women!AB233&amp;" " &amp; "V "</f>
        <v xml:space="preserve">University of the Cumberlands V </v>
      </c>
      <c r="C238" s="1" t="str">
        <f>Roster_Selection_Women!AD233</f>
        <v>11-404466</v>
      </c>
      <c r="D238" s="1" t="str">
        <f>Roster_Selection_Women!AE233</f>
        <v>Mickayla Shannon</v>
      </c>
      <c r="E238" s="23"/>
      <c r="F238" s="1" t="str">
        <f>IF(ISERROR([3]Baker_Scores_Women_Var!E238), " ", IF([3]Baker_Scores_Women_Var!E238 = "Yes", "Yes", "  "))</f>
        <v xml:space="preserve"> </v>
      </c>
      <c r="G238" s="29">
        <v>180</v>
      </c>
      <c r="H238" s="29">
        <v>136</v>
      </c>
      <c r="I238" s="29">
        <v>227</v>
      </c>
      <c r="J238" s="29">
        <v>201</v>
      </c>
      <c r="K238" s="29">
        <v>209</v>
      </c>
      <c r="L238" s="29">
        <v>190</v>
      </c>
      <c r="M238" s="29">
        <v>182</v>
      </c>
      <c r="N238" s="29">
        <v>220</v>
      </c>
      <c r="O238" s="29">
        <v>177</v>
      </c>
      <c r="P238" s="30">
        <f t="shared" si="68"/>
        <v>1722</v>
      </c>
      <c r="Q238" s="30">
        <f t="shared" si="69"/>
        <v>9</v>
      </c>
      <c r="R238" s="30">
        <f t="shared" si="70"/>
        <v>191.33333333333334</v>
      </c>
    </row>
    <row r="239" spans="2:18" s="1" customFormat="1" ht="13.9" customHeight="1">
      <c r="B239" s="1" t="str">
        <f>Roster_Selection_Women!AB234&amp;" " &amp; "V "</f>
        <v xml:space="preserve"> V </v>
      </c>
      <c r="C239" s="1" t="str">
        <f>Roster_Selection_Women!AD234</f>
        <v/>
      </c>
      <c r="D239" s="1" t="str">
        <f>Roster_Selection_Women!AE234</f>
        <v/>
      </c>
      <c r="E239" s="23"/>
      <c r="F239" s="1" t="str">
        <f>IF(ISERROR([3]Baker_Scores_Women_Var!E239), " ", IF([3]Baker_Scores_Women_Var!E239 = "Yes", "Yes", "  "))</f>
        <v xml:space="preserve"> 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30">
        <f t="shared" si="68"/>
        <v>0</v>
      </c>
      <c r="Q239" s="30">
        <f t="shared" si="69"/>
        <v>0</v>
      </c>
      <c r="R239" s="30">
        <f t="shared" si="70"/>
        <v>0</v>
      </c>
    </row>
    <row r="240" spans="2:18" s="1" customFormat="1" ht="13.9" customHeight="1">
      <c r="B240" s="1" t="str">
        <f>Roster_Selection_Women!AB235&amp;" " &amp; "V "</f>
        <v xml:space="preserve"> V </v>
      </c>
      <c r="C240" s="1" t="str">
        <f>Roster_Selection_Women!AD235</f>
        <v/>
      </c>
      <c r="D240" s="1" t="str">
        <f>Roster_Selection_Women!AE235</f>
        <v/>
      </c>
      <c r="E240" s="23"/>
      <c r="F240" s="1" t="str">
        <f>IF(ISERROR([3]Baker_Scores_Women_Var!E240), " ", IF([3]Baker_Scores_Women_Var!E240 = "Yes", "Yes", "  "))</f>
        <v xml:space="preserve"> 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30">
        <f t="shared" si="68"/>
        <v>0</v>
      </c>
      <c r="Q240" s="30">
        <f t="shared" si="69"/>
        <v>0</v>
      </c>
      <c r="R240" s="30">
        <f t="shared" si="70"/>
        <v>0</v>
      </c>
    </row>
    <row r="241" spans="2:52" s="1" customFormat="1" ht="13.9" customHeight="1">
      <c r="B241" s="1" t="s">
        <v>1215</v>
      </c>
      <c r="C241" s="28" t="s">
        <v>8</v>
      </c>
      <c r="D241" s="23" t="s">
        <v>8</v>
      </c>
      <c r="E241" s="23"/>
      <c r="F241" s="23"/>
      <c r="G241" s="29"/>
      <c r="H241" s="29"/>
      <c r="I241" s="29"/>
      <c r="J241" s="29"/>
      <c r="K241" s="29"/>
      <c r="L241" s="29"/>
      <c r="M241" s="29"/>
      <c r="N241" s="29"/>
      <c r="O241" s="29"/>
      <c r="P241" s="30">
        <f t="shared" si="68"/>
        <v>0</v>
      </c>
      <c r="Q241" s="30">
        <f t="shared" si="69"/>
        <v>0</v>
      </c>
      <c r="R241" s="30">
        <f t="shared" si="70"/>
        <v>0</v>
      </c>
    </row>
    <row r="242" spans="2:52" s="1" customFormat="1" ht="13.9" customHeight="1">
      <c r="B242" s="1" t="s">
        <v>1215</v>
      </c>
      <c r="C242" s="28" t="s">
        <v>8</v>
      </c>
      <c r="D242" s="23" t="s">
        <v>8</v>
      </c>
      <c r="E242" s="23"/>
      <c r="F242" s="23"/>
      <c r="G242" s="29"/>
      <c r="H242" s="29"/>
      <c r="I242" s="29"/>
      <c r="J242" s="29"/>
      <c r="K242" s="29"/>
      <c r="L242" s="29"/>
      <c r="M242" s="29"/>
      <c r="N242" s="29"/>
      <c r="O242" s="29"/>
      <c r="P242" s="30">
        <f t="shared" si="68"/>
        <v>0</v>
      </c>
      <c r="Q242" s="30">
        <f t="shared" si="69"/>
        <v>0</v>
      </c>
      <c r="R242" s="30">
        <f t="shared" si="70"/>
        <v>0</v>
      </c>
    </row>
    <row r="243" spans="2:52" s="1" customFormat="1" ht="13.9" customHeight="1">
      <c r="B243" s="1" t="s">
        <v>1215</v>
      </c>
      <c r="C243" s="28" t="s">
        <v>8</v>
      </c>
      <c r="D243" s="23" t="s">
        <v>8</v>
      </c>
      <c r="E243" s="23"/>
      <c r="F243" s="23"/>
      <c r="G243" s="31"/>
      <c r="H243" s="31"/>
      <c r="I243" s="31"/>
      <c r="J243" s="31"/>
      <c r="K243" s="31"/>
      <c r="L243" s="31"/>
      <c r="M243" s="31"/>
      <c r="N243" s="31"/>
      <c r="O243" s="31"/>
      <c r="P243" s="32">
        <f t="shared" si="68"/>
        <v>0</v>
      </c>
      <c r="Q243" s="32">
        <f t="shared" si="69"/>
        <v>0</v>
      </c>
      <c r="R243" s="30">
        <f t="shared" si="70"/>
        <v>0</v>
      </c>
    </row>
    <row r="244" spans="2:52" s="1" customFormat="1" ht="13.9" customHeight="1">
      <c r="B244" s="33"/>
      <c r="G244" s="30">
        <f t="shared" ref="G244:Q244" si="71">SUM(G233:G243)</f>
        <v>855</v>
      </c>
      <c r="H244" s="30">
        <f t="shared" si="71"/>
        <v>750</v>
      </c>
      <c r="I244" s="30">
        <f t="shared" si="71"/>
        <v>991</v>
      </c>
      <c r="J244" s="30">
        <f t="shared" si="71"/>
        <v>858</v>
      </c>
      <c r="K244" s="30">
        <f t="shared" si="71"/>
        <v>925</v>
      </c>
      <c r="L244" s="30">
        <f t="shared" si="71"/>
        <v>927</v>
      </c>
      <c r="M244" s="30">
        <f t="shared" si="71"/>
        <v>1069</v>
      </c>
      <c r="N244" s="30">
        <f t="shared" si="71"/>
        <v>927</v>
      </c>
      <c r="O244" s="30">
        <f t="shared" si="71"/>
        <v>961</v>
      </c>
      <c r="P244" s="34">
        <f t="shared" si="71"/>
        <v>8263</v>
      </c>
      <c r="Q244" s="34">
        <f t="shared" si="71"/>
        <v>45</v>
      </c>
    </row>
    <row r="245" spans="2:52" s="1" customFormat="1" ht="13.9" customHeight="1"/>
    <row r="246" spans="2:52" s="1" customFormat="1" ht="13.9" customHeight="1"/>
    <row r="247" spans="2:52" s="1" customFormat="1" ht="13.9" customHeight="1"/>
    <row r="248" spans="2:52" s="1" customFormat="1" ht="13.9" customHeight="1"/>
    <row r="249" spans="2:52" s="1" customFormat="1" ht="13.9" customHeight="1">
      <c r="E249" s="35" t="s">
        <v>1216</v>
      </c>
      <c r="F249" s="36"/>
      <c r="G249" s="37">
        <f t="shared" ref="G249:Q249" si="72">SUM(G23,G36,G49,G62,G75,G88,G101,G114,G127,G140,G153,G166,G179,G192,G205,G218,G231,G244)</f>
        <v>13109</v>
      </c>
      <c r="H249" s="37">
        <f t="shared" si="72"/>
        <v>13283</v>
      </c>
      <c r="I249" s="37">
        <f t="shared" si="72"/>
        <v>13497</v>
      </c>
      <c r="J249" s="37">
        <f t="shared" si="72"/>
        <v>13475</v>
      </c>
      <c r="K249" s="37">
        <f t="shared" si="72"/>
        <v>13312</v>
      </c>
      <c r="L249" s="37">
        <f t="shared" si="72"/>
        <v>12813</v>
      </c>
      <c r="M249" s="37">
        <f t="shared" si="72"/>
        <v>13089</v>
      </c>
      <c r="N249" s="37">
        <f t="shared" si="72"/>
        <v>13169</v>
      </c>
      <c r="O249" s="37">
        <f t="shared" si="72"/>
        <v>13078</v>
      </c>
      <c r="P249" s="38">
        <f t="shared" si="72"/>
        <v>118825</v>
      </c>
      <c r="Q249" s="39">
        <f t="shared" si="72"/>
        <v>711</v>
      </c>
      <c r="AZ249" s="13" t="s">
        <v>1217</v>
      </c>
    </row>
    <row r="250" spans="2:52" s="1" customFormat="1" ht="13.9" customHeight="1">
      <c r="E250" s="40" t="s">
        <v>1218</v>
      </c>
      <c r="F250" s="41"/>
      <c r="G250" s="42">
        <f t="shared" ref="G250:O250" si="73">SUM(G249/(18))</f>
        <v>728.27777777777783</v>
      </c>
      <c r="H250" s="42">
        <f t="shared" si="73"/>
        <v>737.94444444444446</v>
      </c>
      <c r="I250" s="42">
        <f t="shared" si="73"/>
        <v>749.83333333333337</v>
      </c>
      <c r="J250" s="42">
        <f t="shared" si="73"/>
        <v>748.61111111111109</v>
      </c>
      <c r="K250" s="42">
        <f t="shared" si="73"/>
        <v>739.55555555555554</v>
      </c>
      <c r="L250" s="42">
        <f t="shared" si="73"/>
        <v>711.83333333333337</v>
      </c>
      <c r="M250" s="42">
        <f t="shared" si="73"/>
        <v>727.16666666666663</v>
      </c>
      <c r="N250" s="42">
        <f t="shared" si="73"/>
        <v>731.61111111111109</v>
      </c>
      <c r="O250" s="42">
        <f t="shared" si="73"/>
        <v>726.55555555555554</v>
      </c>
      <c r="P250" s="41"/>
      <c r="Q250" s="43"/>
    </row>
    <row r="251" spans="2:52" s="1" customFormat="1" ht="13.9" customHeight="1"/>
    <row r="252" spans="2:52" s="1" customFormat="1" ht="13.9" customHeight="1"/>
    <row r="253" spans="2:52" s="1" customFormat="1" ht="13.9" customHeight="1"/>
    <row r="254" spans="2:52" s="1" customFormat="1" ht="13.9" customHeight="1"/>
    <row r="255" spans="2:52" s="1" customFormat="1" ht="13.9" customHeight="1"/>
    <row r="256" spans="2:52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O22 G233:O243 G220:O230 G207:O217 G194:O204 G181:O191 G168:O178 G155:O165 G142:O152 G129:O139 G116:O126 G103:O113 G90:O100 G77:O87 G64:O74 G51:O61 G38:O48 G25:O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120" activePane="bottomLeft" state="frozen"/>
      <selection pane="bottomLeft" activeCell="O135" sqref="O135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4" t="s">
        <v>1180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54" s="4" customFormat="1" ht="16.149999999999999" customHeight="1">
      <c r="AZ2" s="4" t="s">
        <v>1181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1182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2" t="s">
        <v>10</v>
      </c>
    </row>
    <row r="5" spans="1:54" s="4" customFormat="1" ht="18.600000000000001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729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1183</v>
      </c>
      <c r="H10" s="5" t="s">
        <v>1183</v>
      </c>
      <c r="I10" s="5" t="s">
        <v>1183</v>
      </c>
      <c r="J10" s="5" t="s">
        <v>1183</v>
      </c>
      <c r="K10" s="5" t="s">
        <v>1183</v>
      </c>
      <c r="L10" s="5" t="s">
        <v>1183</v>
      </c>
      <c r="M10" s="18" t="s">
        <v>1183</v>
      </c>
      <c r="N10" s="18" t="s">
        <v>1183</v>
      </c>
      <c r="O10" s="18" t="s">
        <v>1183</v>
      </c>
      <c r="P10" s="18"/>
      <c r="Q10" s="18" t="s">
        <v>1184</v>
      </c>
      <c r="R10" s="18" t="s">
        <v>1185</v>
      </c>
      <c r="S10" s="18"/>
      <c r="T10" s="18"/>
      <c r="U10" s="18"/>
    </row>
    <row r="11" spans="1:54" s="1" customFormat="1" ht="13.9" customHeight="1">
      <c r="B11" s="19" t="s">
        <v>1186</v>
      </c>
      <c r="C11" s="19" t="s">
        <v>24</v>
      </c>
      <c r="D11" s="19" t="s">
        <v>25</v>
      </c>
      <c r="E11" s="19" t="s">
        <v>1187</v>
      </c>
      <c r="F11" s="19" t="s">
        <v>1188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1189</v>
      </c>
      <c r="Q11" s="5" t="s">
        <v>1187</v>
      </c>
      <c r="R11" s="5" t="s">
        <v>1190</v>
      </c>
      <c r="S11" s="19"/>
      <c r="T11" s="19"/>
      <c r="U11" s="19"/>
    </row>
    <row r="12" spans="1:54" s="1" customFormat="1" ht="13.9" customHeight="1">
      <c r="A12" s="24"/>
      <c r="B12" s="1" t="str">
        <f>Roster_Selection_Women!AF11&amp;" " &amp; "JV1 "</f>
        <v xml:space="preserve">Bethel University (TN) JV1 </v>
      </c>
      <c r="C12" s="1" t="str">
        <f>Roster_Selection_Women!AH11</f>
        <v>11-254994</v>
      </c>
      <c r="D12" s="1" t="str">
        <f>Roster_Selection_Women!AI11</f>
        <v>Ashley Bearer</v>
      </c>
      <c r="E12" s="23"/>
      <c r="F12" s="1" t="str">
        <f>IF(ISERROR([4]Baker_Scores_Women_JV!E12), " ", IF([4]Baker_Scores_Women_JV!E12 = "Yes", "Yes", "  "))</f>
        <v xml:space="preserve"> </v>
      </c>
      <c r="G12" s="44">
        <v>120</v>
      </c>
      <c r="H12" s="44">
        <v>0</v>
      </c>
      <c r="I12" s="44">
        <v>158</v>
      </c>
      <c r="J12" s="44">
        <v>150</v>
      </c>
      <c r="K12" s="44">
        <v>152</v>
      </c>
      <c r="L12" s="44">
        <v>138</v>
      </c>
      <c r="M12" s="44">
        <v>160</v>
      </c>
      <c r="N12" s="44">
        <v>152</v>
      </c>
      <c r="O12" s="44">
        <v>154</v>
      </c>
      <c r="P12" s="19">
        <f t="shared" ref="P12:P22" si="0">SUM(G12:O12)</f>
        <v>1184</v>
      </c>
      <c r="Q12" s="19">
        <f t="shared" ref="Q12:Q22" si="1">COUNTIF(G12:O12, "&gt;0" )</f>
        <v>8</v>
      </c>
      <c r="R12" s="19">
        <f t="shared" ref="R12:R22" si="2">IF(Q12=0,0,P12/Q12)</f>
        <v>148</v>
      </c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Roster_Selection_Women!AF12&amp;" " &amp; "JV1 "</f>
        <v xml:space="preserve">Bethel University (TN) JV1 </v>
      </c>
      <c r="C13" s="1" t="str">
        <f>Roster_Selection_Women!AH12</f>
        <v>7914-31187</v>
      </c>
      <c r="D13" s="1" t="str">
        <f>Roster_Selection_Women!AI12</f>
        <v>Kelly Hartley</v>
      </c>
      <c r="E13" s="23"/>
      <c r="F13" s="1" t="str">
        <f>IF(ISERROR([4]Baker_Scores_Women_JV!E13), " ", IF([4]Baker_Scores_Women_JV!E13 = "Yes", "Yes", "  "))</f>
        <v xml:space="preserve"> </v>
      </c>
      <c r="G13" s="44">
        <v>0</v>
      </c>
      <c r="H13" s="44">
        <v>145</v>
      </c>
      <c r="I13" s="44">
        <v>123</v>
      </c>
      <c r="J13" s="44">
        <v>0</v>
      </c>
      <c r="K13" s="44">
        <v>0</v>
      </c>
      <c r="L13" s="44">
        <v>171</v>
      </c>
      <c r="M13" s="44">
        <v>155</v>
      </c>
      <c r="N13" s="44">
        <v>167</v>
      </c>
      <c r="O13" s="44">
        <v>158</v>
      </c>
      <c r="P13" s="19">
        <f t="shared" si="0"/>
        <v>919</v>
      </c>
      <c r="Q13" s="19">
        <f t="shared" si="1"/>
        <v>6</v>
      </c>
      <c r="R13" s="19">
        <f t="shared" si="2"/>
        <v>153.16666666666666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Roster_Selection_Women!AF13&amp;" " &amp; "JV1 "</f>
        <v xml:space="preserve">Bethel University (TN) JV1 </v>
      </c>
      <c r="C14" s="1" t="str">
        <f>Roster_Selection_Women!AH13</f>
        <v>16-42623</v>
      </c>
      <c r="D14" s="1" t="str">
        <f>Roster_Selection_Women!AI13</f>
        <v>Kylee Landreth</v>
      </c>
      <c r="E14" s="23"/>
      <c r="F14" s="1" t="str">
        <f>IF(ISERROR([4]Baker_Scores_Women_JV!E14), " ", IF([4]Baker_Scores_Women_JV!E14 = "Yes", "Yes", "  "))</f>
        <v xml:space="preserve"> </v>
      </c>
      <c r="G14" s="44">
        <v>166</v>
      </c>
      <c r="H14" s="44">
        <v>136</v>
      </c>
      <c r="I14" s="44">
        <v>161</v>
      </c>
      <c r="J14" s="44">
        <v>156</v>
      </c>
      <c r="K14" s="44">
        <v>162</v>
      </c>
      <c r="L14" s="44">
        <v>0</v>
      </c>
      <c r="M14" s="44">
        <v>176</v>
      </c>
      <c r="N14" s="44">
        <v>188</v>
      </c>
      <c r="O14" s="44">
        <v>140</v>
      </c>
      <c r="P14" s="19">
        <f t="shared" si="0"/>
        <v>1285</v>
      </c>
      <c r="Q14" s="19">
        <f t="shared" si="1"/>
        <v>8</v>
      </c>
      <c r="R14" s="19">
        <f t="shared" si="2"/>
        <v>160.625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Roster_Selection_Women!AF14&amp;" " &amp; "JV1 "</f>
        <v xml:space="preserve">Bethel University (TN) JV1 </v>
      </c>
      <c r="C15" s="1" t="str">
        <f>Roster_Selection_Women!AH14</f>
        <v>17-73484</v>
      </c>
      <c r="D15" s="1" t="str">
        <f>Roster_Selection_Women!AI14</f>
        <v>Lacy Murphy</v>
      </c>
      <c r="E15" s="23"/>
      <c r="F15" s="1" t="str">
        <f>IF(ISERROR([4]Baker_Scores_Women_JV!E15), " ", IF([4]Baker_Scores_Women_JV!E15 = "Yes", "Yes", "  "))</f>
        <v xml:space="preserve"> </v>
      </c>
      <c r="G15" s="44">
        <v>147</v>
      </c>
      <c r="H15" s="44">
        <v>147</v>
      </c>
      <c r="I15" s="44">
        <v>171</v>
      </c>
      <c r="J15" s="44">
        <v>210</v>
      </c>
      <c r="K15" s="44">
        <v>169</v>
      </c>
      <c r="L15" s="44">
        <v>155</v>
      </c>
      <c r="M15" s="44">
        <v>194</v>
      </c>
      <c r="N15" s="44">
        <v>172</v>
      </c>
      <c r="O15" s="44">
        <v>159</v>
      </c>
      <c r="P15" s="19">
        <f t="shared" si="0"/>
        <v>1524</v>
      </c>
      <c r="Q15" s="19">
        <f t="shared" si="1"/>
        <v>9</v>
      </c>
      <c r="R15" s="19">
        <f t="shared" si="2"/>
        <v>169.33333333333334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Roster_Selection_Women!AF15&amp;" " &amp; "JV1 "</f>
        <v xml:space="preserve">Bethel University (TN) JV1 </v>
      </c>
      <c r="C16" s="1" t="str">
        <f>Roster_Selection_Women!AH15</f>
        <v>11-638429</v>
      </c>
      <c r="D16" s="1" t="str">
        <f>Roster_Selection_Women!AI15</f>
        <v>Sierra McLaurin</v>
      </c>
      <c r="E16" s="23"/>
      <c r="F16" s="1" t="str">
        <f>IF(ISERROR([4]Baker_Scores_Women_JV!E16), " ", IF([4]Baker_Scores_Women_JV!E16 = "Yes", "Yes", "  "))</f>
        <v xml:space="preserve"> </v>
      </c>
      <c r="G16" s="44">
        <v>148</v>
      </c>
      <c r="H16" s="44">
        <v>142</v>
      </c>
      <c r="I16" s="44">
        <v>0</v>
      </c>
      <c r="J16" s="44">
        <v>137</v>
      </c>
      <c r="K16" s="44">
        <v>136</v>
      </c>
      <c r="L16" s="44">
        <v>129</v>
      </c>
      <c r="M16" s="44">
        <v>0</v>
      </c>
      <c r="N16" s="44">
        <v>0</v>
      </c>
      <c r="O16" s="44">
        <v>0</v>
      </c>
      <c r="P16" s="19">
        <f t="shared" si="0"/>
        <v>692</v>
      </c>
      <c r="Q16" s="19">
        <f t="shared" si="1"/>
        <v>5</v>
      </c>
      <c r="R16" s="19">
        <f t="shared" si="2"/>
        <v>138.4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Roster_Selection_Women!AF16&amp;" " &amp; "JV1 "</f>
        <v xml:space="preserve">Bethel University (TN) JV1 </v>
      </c>
      <c r="C17" s="1" t="str">
        <f>Roster_Selection_Women!AH16</f>
        <v>11-408396</v>
      </c>
      <c r="D17" s="1" t="str">
        <f>Roster_Selection_Women!AI16</f>
        <v>Sydney Moyer</v>
      </c>
      <c r="E17" s="23"/>
      <c r="F17" s="1" t="str">
        <f>IF(ISERROR([4]Baker_Scores_Women_JV!E17), " ", IF([4]Baker_Scores_Women_JV!E17 = "Yes", "Yes", "  "))</f>
        <v xml:space="preserve"> </v>
      </c>
      <c r="G17" s="44">
        <v>177</v>
      </c>
      <c r="H17" s="44">
        <v>180</v>
      </c>
      <c r="I17" s="44">
        <v>168</v>
      </c>
      <c r="J17" s="44">
        <v>212</v>
      </c>
      <c r="K17" s="44">
        <v>167</v>
      </c>
      <c r="L17" s="44">
        <v>199</v>
      </c>
      <c r="M17" s="44">
        <v>167</v>
      </c>
      <c r="N17" s="44">
        <v>168</v>
      </c>
      <c r="O17" s="44">
        <v>186</v>
      </c>
      <c r="P17" s="19">
        <f t="shared" si="0"/>
        <v>1624</v>
      </c>
      <c r="Q17" s="19">
        <f t="shared" si="1"/>
        <v>9</v>
      </c>
      <c r="R17" s="19">
        <f t="shared" si="2"/>
        <v>180.44444444444446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Roster_Selection_Women!AF17&amp;" " &amp; "JV1 "</f>
        <v xml:space="preserve"> JV1 </v>
      </c>
      <c r="C18" s="1" t="str">
        <f>Roster_Selection_Women!AH17</f>
        <v/>
      </c>
      <c r="D18" s="1" t="str">
        <f>Roster_Selection_Women!AI17</f>
        <v/>
      </c>
      <c r="E18" s="23"/>
      <c r="F18" s="1" t="str">
        <f>IF(ISERROR([4]Baker_Scores_Women_JV!E18), " ", IF([4]Baker_Scores_Women_JV!E18 = "Yes", "Yes", "  "))</f>
        <v xml:space="preserve">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19">
        <f t="shared" si="0"/>
        <v>0</v>
      </c>
      <c r="Q18" s="19">
        <f t="shared" si="1"/>
        <v>0</v>
      </c>
      <c r="R18" s="19">
        <f t="shared" si="2"/>
        <v>0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Roster_Selection_Women!AF18&amp;" " &amp; "JV1 "</f>
        <v xml:space="preserve"> JV1 </v>
      </c>
      <c r="C19" s="1" t="str">
        <f>Roster_Selection_Women!AH18</f>
        <v/>
      </c>
      <c r="D19" s="1" t="str">
        <f>Roster_Selection_Women!AI18</f>
        <v/>
      </c>
      <c r="E19" s="23"/>
      <c r="F19" s="1" t="str">
        <f>IF(ISERROR([4]Baker_Scores_Women_JV!E19), " ", IF([4]Baker_Scores_Women_JV!E19 = "Yes", "Yes", "  "))</f>
        <v xml:space="preserve">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19">
        <f t="shared" si="0"/>
        <v>0</v>
      </c>
      <c r="Q19" s="19">
        <f t="shared" si="1"/>
        <v>0</v>
      </c>
      <c r="R19" s="19">
        <f t="shared" si="2"/>
        <v>0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1219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44"/>
      <c r="L20" s="44"/>
      <c r="M20" s="44"/>
      <c r="N20" s="44"/>
      <c r="O20" s="44"/>
      <c r="P20" s="19">
        <f t="shared" si="0"/>
        <v>0</v>
      </c>
      <c r="Q20" s="19">
        <f t="shared" si="1"/>
        <v>0</v>
      </c>
      <c r="R20" s="19">
        <f t="shared" si="2"/>
        <v>0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1219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44"/>
      <c r="L21" s="44"/>
      <c r="M21" s="44"/>
      <c r="N21" s="44"/>
      <c r="O21" s="44"/>
      <c r="P21" s="19">
        <f t="shared" si="0"/>
        <v>0</v>
      </c>
      <c r="Q21" s="19">
        <f t="shared" si="1"/>
        <v>0</v>
      </c>
      <c r="R21" s="19">
        <f t="shared" si="2"/>
        <v>0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1219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7"/>
      <c r="L22" s="47"/>
      <c r="M22" s="47"/>
      <c r="N22" s="47"/>
      <c r="O22" s="47"/>
      <c r="P22" s="48">
        <f t="shared" si="0"/>
        <v>0</v>
      </c>
      <c r="Q22" s="48">
        <f t="shared" si="1"/>
        <v>0</v>
      </c>
      <c r="R22" s="19">
        <f t="shared" si="2"/>
        <v>0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Q23" si="3">SUM(G12:G22)</f>
        <v>758</v>
      </c>
      <c r="H23" s="19">
        <f t="shared" si="3"/>
        <v>750</v>
      </c>
      <c r="I23" s="19">
        <f t="shared" si="3"/>
        <v>781</v>
      </c>
      <c r="J23" s="19">
        <f t="shared" si="3"/>
        <v>865</v>
      </c>
      <c r="K23" s="19">
        <f t="shared" si="3"/>
        <v>786</v>
      </c>
      <c r="L23" s="19">
        <f t="shared" si="3"/>
        <v>792</v>
      </c>
      <c r="M23" s="19">
        <f t="shared" si="3"/>
        <v>852</v>
      </c>
      <c r="N23" s="19">
        <f t="shared" si="3"/>
        <v>847</v>
      </c>
      <c r="O23" s="19">
        <f t="shared" si="3"/>
        <v>797</v>
      </c>
      <c r="P23" s="49">
        <f t="shared" si="3"/>
        <v>7228</v>
      </c>
      <c r="Q23" s="49">
        <f t="shared" si="3"/>
        <v>45</v>
      </c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Roster_Selection_Women!AF26&amp;" " &amp; "JV1 "</f>
        <v xml:space="preserve">Campbellsville University JV1 </v>
      </c>
      <c r="C25" s="1" t="str">
        <f>Roster_Selection_Women!AH26</f>
        <v>20-35376</v>
      </c>
      <c r="D25" s="1" t="str">
        <f>Roster_Selection_Women!AI26</f>
        <v>Aubrey Crank</v>
      </c>
      <c r="E25" s="23"/>
      <c r="F25" s="1" t="str">
        <f>IF(ISERROR([4]Baker_Scores_Women_JV!E25), " ", IF([4]Baker_Scores_Women_JV!E25 = "Yes", "Yes", "  "))</f>
        <v xml:space="preserve"> </v>
      </c>
      <c r="G25" s="44">
        <v>161</v>
      </c>
      <c r="H25" s="44">
        <v>147</v>
      </c>
      <c r="I25" s="44">
        <v>156</v>
      </c>
      <c r="J25" s="44">
        <v>201</v>
      </c>
      <c r="K25" s="44">
        <v>155</v>
      </c>
      <c r="L25" s="44">
        <v>159</v>
      </c>
      <c r="M25" s="44">
        <v>181</v>
      </c>
      <c r="N25" s="44">
        <v>125</v>
      </c>
      <c r="O25" s="44">
        <v>116</v>
      </c>
      <c r="P25" s="19">
        <f t="shared" ref="P25:P35" si="4">SUM(G25:O25)</f>
        <v>1401</v>
      </c>
      <c r="Q25" s="19">
        <f t="shared" ref="Q25:Q35" si="5">COUNTIF(G25:O25, "&gt;0" )</f>
        <v>9</v>
      </c>
      <c r="R25" s="19">
        <f t="shared" ref="R25:R35" si="6">IF(Q25=0,0,P25/Q25)</f>
        <v>155.66666666666666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Roster_Selection_Women!AF27&amp;" " &amp; "JV1 "</f>
        <v xml:space="preserve">Campbellsville University JV1 </v>
      </c>
      <c r="C26" s="1" t="str">
        <f>Roster_Selection_Women!AH27</f>
        <v>16-64474</v>
      </c>
      <c r="D26" s="1" t="str">
        <f>Roster_Selection_Women!AI27</f>
        <v>Gillian Baker</v>
      </c>
      <c r="E26" s="23"/>
      <c r="F26" s="1" t="str">
        <f>IF(ISERROR([4]Baker_Scores_Women_JV!E26), " ", IF([4]Baker_Scores_Women_JV!E26 = "Yes", "Yes", "  "))</f>
        <v xml:space="preserve"> </v>
      </c>
      <c r="G26" s="44">
        <v>146</v>
      </c>
      <c r="H26" s="44">
        <v>205</v>
      </c>
      <c r="I26" s="44">
        <v>184</v>
      </c>
      <c r="J26" s="44">
        <v>190</v>
      </c>
      <c r="K26" s="44">
        <v>190</v>
      </c>
      <c r="L26" s="44">
        <v>163</v>
      </c>
      <c r="M26" s="44">
        <v>160</v>
      </c>
      <c r="N26" s="44">
        <v>147</v>
      </c>
      <c r="O26" s="44">
        <v>207</v>
      </c>
      <c r="P26" s="19">
        <f t="shared" si="4"/>
        <v>1592</v>
      </c>
      <c r="Q26" s="19">
        <f t="shared" si="5"/>
        <v>9</v>
      </c>
      <c r="R26" s="19">
        <f t="shared" si="6"/>
        <v>176.88888888888889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Roster_Selection_Women!AF28&amp;" " &amp; "JV1 "</f>
        <v xml:space="preserve">Campbellsville University JV1 </v>
      </c>
      <c r="C27" s="1" t="str">
        <f>Roster_Selection_Women!AH28</f>
        <v>8250-29130</v>
      </c>
      <c r="D27" s="1" t="str">
        <f>Roster_Selection_Women!AI28</f>
        <v>Isabella Martinez</v>
      </c>
      <c r="E27" s="23"/>
      <c r="F27" s="1" t="str">
        <f>IF(ISERROR([4]Baker_Scores_Women_JV!E27), " ", IF([4]Baker_Scores_Women_JV!E27 = "Yes", "Yes", "  "))</f>
        <v xml:space="preserve"> </v>
      </c>
      <c r="G27" s="44">
        <v>171</v>
      </c>
      <c r="H27" s="44">
        <v>156</v>
      </c>
      <c r="I27" s="44">
        <v>201</v>
      </c>
      <c r="J27" s="44">
        <v>146</v>
      </c>
      <c r="K27" s="44">
        <v>122</v>
      </c>
      <c r="L27" s="44">
        <v>167</v>
      </c>
      <c r="M27" s="44">
        <v>156</v>
      </c>
      <c r="N27" s="44">
        <v>158</v>
      </c>
      <c r="O27" s="44">
        <v>179</v>
      </c>
      <c r="P27" s="19">
        <f t="shared" si="4"/>
        <v>1456</v>
      </c>
      <c r="Q27" s="19">
        <f t="shared" si="5"/>
        <v>9</v>
      </c>
      <c r="R27" s="19">
        <f t="shared" si="6"/>
        <v>161.77777777777777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Roster_Selection_Women!AF29&amp;" " &amp; "JV1 "</f>
        <v xml:space="preserve">Campbellsville University JV1 </v>
      </c>
      <c r="C28" s="1" t="str">
        <f>Roster_Selection_Women!AH29</f>
        <v>17-98015</v>
      </c>
      <c r="D28" s="1" t="str">
        <f>Roster_Selection_Women!AI29</f>
        <v>Payton Pollard</v>
      </c>
      <c r="E28" s="23"/>
      <c r="F28" s="1" t="str">
        <f>IF(ISERROR([4]Baker_Scores_Women_JV!E28), " ", IF([4]Baker_Scores_Women_JV!E28 = "Yes", "Yes", "  "))</f>
        <v xml:space="preserve"> </v>
      </c>
      <c r="G28" s="44">
        <v>113</v>
      </c>
      <c r="H28" s="44">
        <v>177</v>
      </c>
      <c r="I28" s="44">
        <v>150</v>
      </c>
      <c r="J28" s="44">
        <v>180</v>
      </c>
      <c r="K28" s="44">
        <v>172</v>
      </c>
      <c r="L28" s="44">
        <v>193</v>
      </c>
      <c r="M28" s="44">
        <v>153</v>
      </c>
      <c r="N28" s="44">
        <v>142</v>
      </c>
      <c r="O28" s="44">
        <v>187</v>
      </c>
      <c r="P28" s="19">
        <f t="shared" si="4"/>
        <v>1467</v>
      </c>
      <c r="Q28" s="19">
        <f t="shared" si="5"/>
        <v>9</v>
      </c>
      <c r="R28" s="19">
        <f t="shared" si="6"/>
        <v>163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Roster_Selection_Women!AF30&amp;" " &amp; "JV1 "</f>
        <v xml:space="preserve">Campbellsville University JV1 </v>
      </c>
      <c r="C29" s="1" t="str">
        <f>Roster_Selection_Women!AH30</f>
        <v>16-158828</v>
      </c>
      <c r="D29" s="1" t="str">
        <f>Roster_Selection_Women!AI30</f>
        <v>Rachel Langford</v>
      </c>
      <c r="E29" s="23"/>
      <c r="F29" s="1" t="str">
        <f>IF(ISERROR([4]Baker_Scores_Women_JV!E29), " ", IF([4]Baker_Scores_Women_JV!E29 = "Yes", "Yes", "  "))</f>
        <v xml:space="preserve"> </v>
      </c>
      <c r="G29" s="44">
        <v>184</v>
      </c>
      <c r="H29" s="44">
        <v>189</v>
      </c>
      <c r="I29" s="44">
        <v>204</v>
      </c>
      <c r="J29" s="44">
        <v>175</v>
      </c>
      <c r="K29" s="44">
        <v>173</v>
      </c>
      <c r="L29" s="44">
        <v>153</v>
      </c>
      <c r="M29" s="44">
        <v>190</v>
      </c>
      <c r="N29" s="44">
        <v>152</v>
      </c>
      <c r="O29" s="44">
        <v>172</v>
      </c>
      <c r="P29" s="19">
        <f t="shared" si="4"/>
        <v>1592</v>
      </c>
      <c r="Q29" s="19">
        <f t="shared" si="5"/>
        <v>9</v>
      </c>
      <c r="R29" s="19">
        <f t="shared" si="6"/>
        <v>176.88888888888889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Roster_Selection_Women!AF31&amp;" " &amp; "JV1 "</f>
        <v xml:space="preserve"> JV1 </v>
      </c>
      <c r="C30" s="1" t="str">
        <f>Roster_Selection_Women!AH31</f>
        <v/>
      </c>
      <c r="D30" s="1" t="str">
        <f>Roster_Selection_Women!AI31</f>
        <v/>
      </c>
      <c r="E30" s="23"/>
      <c r="F30" s="1" t="str">
        <f>IF(ISERROR([4]Baker_Scores_Women_JV!E30), " ", IF([4]Baker_Scores_Women_JV!E30 = "Yes", "Yes", "  "))</f>
        <v xml:space="preserve">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19">
        <f t="shared" si="4"/>
        <v>0</v>
      </c>
      <c r="Q30" s="19">
        <f t="shared" si="5"/>
        <v>0</v>
      </c>
      <c r="R30" s="19">
        <f t="shared" si="6"/>
        <v>0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Roster_Selection_Women!AF32&amp;" " &amp; "JV1 "</f>
        <v xml:space="preserve"> JV1 </v>
      </c>
      <c r="C31" s="1" t="str">
        <f>Roster_Selection_Women!AH32</f>
        <v/>
      </c>
      <c r="D31" s="1" t="str">
        <f>Roster_Selection_Women!AI32</f>
        <v/>
      </c>
      <c r="E31" s="23"/>
      <c r="F31" s="1" t="str">
        <f>IF(ISERROR([4]Baker_Scores_Women_JV!E31), " ", IF([4]Baker_Scores_Women_JV!E31 = "Yes", "Yes", "  "))</f>
        <v xml:space="preserve">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19">
        <f t="shared" si="4"/>
        <v>0</v>
      </c>
      <c r="Q31" s="19">
        <f t="shared" si="5"/>
        <v>0</v>
      </c>
      <c r="R31" s="19">
        <f t="shared" si="6"/>
        <v>0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Roster_Selection_Women!AF33&amp;" " &amp; "JV1 "</f>
        <v xml:space="preserve"> JV1 </v>
      </c>
      <c r="C32" s="1" t="str">
        <f>Roster_Selection_Women!AH33</f>
        <v/>
      </c>
      <c r="D32" s="1" t="str">
        <f>Roster_Selection_Women!AI33</f>
        <v/>
      </c>
      <c r="E32" s="23"/>
      <c r="F32" s="1" t="str">
        <f>IF(ISERROR([4]Baker_Scores_Women_JV!E32), " ", IF([4]Baker_Scores_Women_JV!E32 = "Yes", "Yes", "  "))</f>
        <v xml:space="preserve">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19">
        <f t="shared" si="4"/>
        <v>0</v>
      </c>
      <c r="Q32" s="19">
        <f t="shared" si="5"/>
        <v>0</v>
      </c>
      <c r="R32" s="19">
        <f t="shared" si="6"/>
        <v>0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1232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44"/>
      <c r="L33" s="44"/>
      <c r="M33" s="44"/>
      <c r="N33" s="44"/>
      <c r="O33" s="44"/>
      <c r="P33" s="19">
        <f t="shared" si="4"/>
        <v>0</v>
      </c>
      <c r="Q33" s="19">
        <f t="shared" si="5"/>
        <v>0</v>
      </c>
      <c r="R33" s="19">
        <f t="shared" si="6"/>
        <v>0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1232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44"/>
      <c r="L34" s="44"/>
      <c r="M34" s="44"/>
      <c r="N34" s="44"/>
      <c r="O34" s="44"/>
      <c r="P34" s="19">
        <f t="shared" si="4"/>
        <v>0</v>
      </c>
      <c r="Q34" s="19">
        <f t="shared" si="5"/>
        <v>0</v>
      </c>
      <c r="R34" s="19">
        <f t="shared" si="6"/>
        <v>0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1232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7"/>
      <c r="L35" s="47"/>
      <c r="M35" s="47"/>
      <c r="N35" s="47"/>
      <c r="O35" s="47"/>
      <c r="P35" s="48">
        <f t="shared" si="4"/>
        <v>0</v>
      </c>
      <c r="Q35" s="48">
        <f t="shared" si="5"/>
        <v>0</v>
      </c>
      <c r="R35" s="19">
        <f t="shared" si="6"/>
        <v>0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Q36" si="7">SUM(G25:G35)</f>
        <v>775</v>
      </c>
      <c r="H36" s="19">
        <f t="shared" si="7"/>
        <v>874</v>
      </c>
      <c r="I36" s="19">
        <f t="shared" si="7"/>
        <v>895</v>
      </c>
      <c r="J36" s="19">
        <f t="shared" si="7"/>
        <v>892</v>
      </c>
      <c r="K36" s="19">
        <f t="shared" si="7"/>
        <v>812</v>
      </c>
      <c r="L36" s="19">
        <f t="shared" si="7"/>
        <v>835</v>
      </c>
      <c r="M36" s="19">
        <f t="shared" si="7"/>
        <v>840</v>
      </c>
      <c r="N36" s="19">
        <f t="shared" si="7"/>
        <v>724</v>
      </c>
      <c r="O36" s="19">
        <f t="shared" si="7"/>
        <v>861</v>
      </c>
      <c r="P36" s="49">
        <f t="shared" si="7"/>
        <v>7508</v>
      </c>
      <c r="Q36" s="49">
        <f t="shared" si="7"/>
        <v>45</v>
      </c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Roster_Selection_Women!AF47&amp;" " &amp; "JV1 "</f>
        <v xml:space="preserve"> JV1 </v>
      </c>
      <c r="C38" s="1" t="str">
        <f>Roster_Selection_Women!AH47</f>
        <v/>
      </c>
      <c r="D38" s="1" t="str">
        <f>Roster_Selection_Women!AI47</f>
        <v/>
      </c>
      <c r="E38" s="23"/>
      <c r="F38" s="1" t="str">
        <f>IF(ISERROR([4]Baker_Scores_Women_JV!E38), " ", IF([4]Baker_Scores_Women_JV!E38 = "Yes", "Yes", "  "))</f>
        <v xml:space="preserve"> 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19">
        <f t="shared" ref="P38:P48" si="8">SUM(G38:O38)</f>
        <v>0</v>
      </c>
      <c r="Q38" s="19">
        <f t="shared" ref="Q38:Q48" si="9">COUNTIF(G38:O38, "&gt;0" )</f>
        <v>0</v>
      </c>
      <c r="R38" s="19">
        <f t="shared" ref="R38:R48" si="10">IF(Q38=0,0,P38/Q38)</f>
        <v>0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Roster_Selection_Women!AF48&amp;" " &amp; "JV1 "</f>
        <v xml:space="preserve"> JV1 </v>
      </c>
      <c r="C39" s="1" t="str">
        <f>Roster_Selection_Women!AH48</f>
        <v/>
      </c>
      <c r="D39" s="1" t="str">
        <f>Roster_Selection_Women!AI48</f>
        <v/>
      </c>
      <c r="E39" s="23"/>
      <c r="F39" s="1" t="str">
        <f>IF(ISERROR([4]Baker_Scores_Women_JV!E39), " ", IF([4]Baker_Scores_Women_JV!E39 = "Yes", "Yes", "  "))</f>
        <v xml:space="preserve"> 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19">
        <f t="shared" si="8"/>
        <v>0</v>
      </c>
      <c r="Q39" s="19">
        <f t="shared" si="9"/>
        <v>0</v>
      </c>
      <c r="R39" s="19">
        <f t="shared" si="10"/>
        <v>0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Roster_Selection_Women!AF49&amp;" " &amp; "JV1 "</f>
        <v xml:space="preserve"> JV1 </v>
      </c>
      <c r="C40" s="1" t="str">
        <f>Roster_Selection_Women!AH49</f>
        <v/>
      </c>
      <c r="D40" s="1" t="str">
        <f>Roster_Selection_Women!AI49</f>
        <v/>
      </c>
      <c r="E40" s="23"/>
      <c r="F40" s="1" t="str">
        <f>IF(ISERROR([4]Baker_Scores_Women_JV!E40), " ", IF([4]Baker_Scores_Women_JV!E40 = "Yes", "Yes", "  "))</f>
        <v xml:space="preserve"> 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19">
        <f t="shared" si="8"/>
        <v>0</v>
      </c>
      <c r="Q40" s="19">
        <f t="shared" si="9"/>
        <v>0</v>
      </c>
      <c r="R40" s="19">
        <f t="shared" si="10"/>
        <v>0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Roster_Selection_Women!AF50&amp;" " &amp; "JV1 "</f>
        <v xml:space="preserve"> JV1 </v>
      </c>
      <c r="C41" s="1" t="str">
        <f>Roster_Selection_Women!AH50</f>
        <v/>
      </c>
      <c r="D41" s="1" t="str">
        <f>Roster_Selection_Women!AI50</f>
        <v/>
      </c>
      <c r="E41" s="23"/>
      <c r="F41" s="1" t="str">
        <f>IF(ISERROR([4]Baker_Scores_Women_JV!E41), " ", IF([4]Baker_Scores_Women_JV!E41 = "Yes", "Yes", "  "))</f>
        <v xml:space="preserve"> 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19">
        <f t="shared" si="8"/>
        <v>0</v>
      </c>
      <c r="Q41" s="19">
        <f t="shared" si="9"/>
        <v>0</v>
      </c>
      <c r="R41" s="19">
        <f t="shared" si="10"/>
        <v>0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Roster_Selection_Women!AF51&amp;" " &amp; "JV1 "</f>
        <v xml:space="preserve"> JV1 </v>
      </c>
      <c r="C42" s="1" t="str">
        <f>Roster_Selection_Women!AH51</f>
        <v/>
      </c>
      <c r="D42" s="1" t="str">
        <f>Roster_Selection_Women!AI51</f>
        <v/>
      </c>
      <c r="E42" s="23"/>
      <c r="F42" s="1" t="str">
        <f>IF(ISERROR([4]Baker_Scores_Women_JV!E42), " ", IF([4]Baker_Scores_Women_JV!E42 = "Yes", "Yes", "  "))</f>
        <v xml:space="preserve"> 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19">
        <f t="shared" si="8"/>
        <v>0</v>
      </c>
      <c r="Q42" s="19">
        <f t="shared" si="9"/>
        <v>0</v>
      </c>
      <c r="R42" s="19">
        <f t="shared" si="10"/>
        <v>0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Roster_Selection_Women!AF52&amp;" " &amp; "JV1 "</f>
        <v xml:space="preserve"> JV1 </v>
      </c>
      <c r="C43" s="1" t="str">
        <f>Roster_Selection_Women!AH52</f>
        <v/>
      </c>
      <c r="D43" s="1" t="str">
        <f>Roster_Selection_Women!AI52</f>
        <v/>
      </c>
      <c r="E43" s="23"/>
      <c r="F43" s="1" t="str">
        <f>IF(ISERROR([4]Baker_Scores_Women_JV!E43), " ", IF([4]Baker_Scores_Women_JV!E43 = "Yes", "Yes", "  "))</f>
        <v xml:space="preserve"> 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19">
        <f t="shared" si="8"/>
        <v>0</v>
      </c>
      <c r="Q43" s="19">
        <f t="shared" si="9"/>
        <v>0</v>
      </c>
      <c r="R43" s="19">
        <f t="shared" si="10"/>
        <v>0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Roster_Selection_Women!AF53&amp;" " &amp; "JV1 "</f>
        <v xml:space="preserve"> JV1 </v>
      </c>
      <c r="C44" s="1" t="str">
        <f>Roster_Selection_Women!AH53</f>
        <v/>
      </c>
      <c r="D44" s="1" t="str">
        <f>Roster_Selection_Women!AI53</f>
        <v/>
      </c>
      <c r="E44" s="23"/>
      <c r="F44" s="1" t="str">
        <f>IF(ISERROR([4]Baker_Scores_Women_JV!E44), " ", IF([4]Baker_Scores_Women_JV!E44 = "Yes", "Yes", "  "))</f>
        <v xml:space="preserve">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19">
        <f t="shared" si="8"/>
        <v>0</v>
      </c>
      <c r="Q44" s="19">
        <f t="shared" si="9"/>
        <v>0</v>
      </c>
      <c r="R44" s="19">
        <f t="shared" si="10"/>
        <v>0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Roster_Selection_Women!AF54&amp;" " &amp; "JV1 "</f>
        <v xml:space="preserve"> JV1 </v>
      </c>
      <c r="C45" s="1" t="str">
        <f>Roster_Selection_Women!AH54</f>
        <v/>
      </c>
      <c r="D45" s="1" t="str">
        <f>Roster_Selection_Women!AI54</f>
        <v/>
      </c>
      <c r="E45" s="23"/>
      <c r="F45" s="1" t="str">
        <f>IF(ISERROR([4]Baker_Scores_Women_JV!E45), " ", IF([4]Baker_Scores_Women_JV!E45 = "Yes", "Yes", "  "))</f>
        <v xml:space="preserve">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19">
        <f t="shared" si="8"/>
        <v>0</v>
      </c>
      <c r="Q45" s="19">
        <f t="shared" si="9"/>
        <v>0</v>
      </c>
      <c r="R45" s="19">
        <f t="shared" si="10"/>
        <v>0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1221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44"/>
      <c r="L46" s="44"/>
      <c r="M46" s="44"/>
      <c r="N46" s="44"/>
      <c r="O46" s="44"/>
      <c r="P46" s="19">
        <f t="shared" si="8"/>
        <v>0</v>
      </c>
      <c r="Q46" s="19">
        <f t="shared" si="9"/>
        <v>0</v>
      </c>
      <c r="R46" s="19">
        <f t="shared" si="10"/>
        <v>0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1221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44"/>
      <c r="L47" s="44"/>
      <c r="M47" s="44"/>
      <c r="N47" s="44"/>
      <c r="O47" s="44"/>
      <c r="P47" s="19">
        <f t="shared" si="8"/>
        <v>0</v>
      </c>
      <c r="Q47" s="19">
        <f t="shared" si="9"/>
        <v>0</v>
      </c>
      <c r="R47" s="19">
        <f t="shared" si="10"/>
        <v>0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1221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7"/>
      <c r="L48" s="47"/>
      <c r="M48" s="47"/>
      <c r="N48" s="47"/>
      <c r="O48" s="47"/>
      <c r="P48" s="48">
        <f t="shared" si="8"/>
        <v>0</v>
      </c>
      <c r="Q48" s="48">
        <f t="shared" si="9"/>
        <v>0</v>
      </c>
      <c r="R48" s="19">
        <f t="shared" si="10"/>
        <v>0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Q49" si="11">SUM(G38:G48)</f>
        <v>0</v>
      </c>
      <c r="H49" s="19">
        <f t="shared" si="11"/>
        <v>0</v>
      </c>
      <c r="I49" s="19">
        <f t="shared" si="11"/>
        <v>0</v>
      </c>
      <c r="J49" s="19">
        <f t="shared" si="11"/>
        <v>0</v>
      </c>
      <c r="K49" s="19">
        <f t="shared" si="11"/>
        <v>0</v>
      </c>
      <c r="L49" s="19">
        <f t="shared" si="11"/>
        <v>0</v>
      </c>
      <c r="M49" s="19">
        <f t="shared" si="11"/>
        <v>0</v>
      </c>
      <c r="N49" s="19">
        <f t="shared" si="11"/>
        <v>0</v>
      </c>
      <c r="O49" s="19">
        <f t="shared" si="11"/>
        <v>0</v>
      </c>
      <c r="P49" s="49">
        <f t="shared" si="11"/>
        <v>0</v>
      </c>
      <c r="Q49" s="49">
        <f t="shared" si="11"/>
        <v>0</v>
      </c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Roster_Selection_Women!AF60&amp;" " &amp; "JV1 "</f>
        <v xml:space="preserve"> JV1 </v>
      </c>
      <c r="C51" s="1" t="str">
        <f>Roster_Selection_Women!AH60</f>
        <v/>
      </c>
      <c r="D51" s="1" t="str">
        <f>Roster_Selection_Women!AI60</f>
        <v/>
      </c>
      <c r="E51" s="23"/>
      <c r="F51" s="1" t="str">
        <f>IF(ISERROR([4]Baker_Scores_Women_JV!E51), " ", IF([4]Baker_Scores_Women_JV!E51 = "Yes", "Yes", "  "))</f>
        <v xml:space="preserve"> 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19">
        <f t="shared" ref="P51:P61" si="12">SUM(G51:O51)</f>
        <v>0</v>
      </c>
      <c r="Q51" s="19">
        <f t="shared" ref="Q51:Q61" si="13">COUNTIF(G51:O51, "&gt;0" )</f>
        <v>0</v>
      </c>
      <c r="R51" s="19">
        <f t="shared" ref="R51:R61" si="14">IF(Q51=0,0,P51/Q51)</f>
        <v>0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Roster_Selection_Women!AF61&amp;" " &amp; "JV1 "</f>
        <v xml:space="preserve"> JV1 </v>
      </c>
      <c r="C52" s="1" t="str">
        <f>Roster_Selection_Women!AH61</f>
        <v/>
      </c>
      <c r="D52" s="1" t="str">
        <f>Roster_Selection_Women!AI61</f>
        <v/>
      </c>
      <c r="E52" s="23"/>
      <c r="F52" s="1" t="str">
        <f>IF(ISERROR([4]Baker_Scores_Women_JV!E52), " ", IF([4]Baker_Scores_Women_JV!E52 = "Yes", "Yes", "  "))</f>
        <v xml:space="preserve"> 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19">
        <f t="shared" si="12"/>
        <v>0</v>
      </c>
      <c r="Q52" s="19">
        <f t="shared" si="13"/>
        <v>0</v>
      </c>
      <c r="R52" s="19">
        <f t="shared" si="14"/>
        <v>0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Roster_Selection_Women!AF62&amp;" " &amp; "JV1 "</f>
        <v xml:space="preserve"> JV1 </v>
      </c>
      <c r="C53" s="1" t="str">
        <f>Roster_Selection_Women!AH62</f>
        <v/>
      </c>
      <c r="D53" s="1" t="str">
        <f>Roster_Selection_Women!AI62</f>
        <v/>
      </c>
      <c r="E53" s="23"/>
      <c r="F53" s="1" t="str">
        <f>IF(ISERROR([4]Baker_Scores_Women_JV!E53), " ", IF([4]Baker_Scores_Women_JV!E53 = "Yes", "Yes", "  "))</f>
        <v xml:space="preserve"> 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19">
        <f t="shared" si="12"/>
        <v>0</v>
      </c>
      <c r="Q53" s="19">
        <f t="shared" si="13"/>
        <v>0</v>
      </c>
      <c r="R53" s="19">
        <f t="shared" si="14"/>
        <v>0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Roster_Selection_Women!AF63&amp;" " &amp; "JV1 "</f>
        <v xml:space="preserve"> JV1 </v>
      </c>
      <c r="C54" s="1" t="str">
        <f>Roster_Selection_Women!AH63</f>
        <v/>
      </c>
      <c r="D54" s="1" t="str">
        <f>Roster_Selection_Women!AI63</f>
        <v/>
      </c>
      <c r="E54" s="23"/>
      <c r="F54" s="1" t="str">
        <f>IF(ISERROR([4]Baker_Scores_Women_JV!E54), " ", IF([4]Baker_Scores_Women_JV!E54 = "Yes", "Yes", "  "))</f>
        <v xml:space="preserve"> 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19">
        <f t="shared" si="12"/>
        <v>0</v>
      </c>
      <c r="Q54" s="19">
        <f t="shared" si="13"/>
        <v>0</v>
      </c>
      <c r="R54" s="19">
        <f t="shared" si="14"/>
        <v>0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Roster_Selection_Women!AF64&amp;" " &amp; "JV1 "</f>
        <v xml:space="preserve"> JV1 </v>
      </c>
      <c r="C55" s="1" t="str">
        <f>Roster_Selection_Women!AH64</f>
        <v/>
      </c>
      <c r="D55" s="1" t="str">
        <f>Roster_Selection_Women!AI64</f>
        <v/>
      </c>
      <c r="E55" s="23"/>
      <c r="F55" s="1" t="str">
        <f>IF(ISERROR([4]Baker_Scores_Women_JV!E55), " ", IF([4]Baker_Scores_Women_JV!E55 = "Yes", "Yes", "  "))</f>
        <v xml:space="preserve"> 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19">
        <f t="shared" si="12"/>
        <v>0</v>
      </c>
      <c r="Q55" s="19">
        <f t="shared" si="13"/>
        <v>0</v>
      </c>
      <c r="R55" s="19">
        <f t="shared" si="14"/>
        <v>0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Roster_Selection_Women!AF65&amp;" " &amp; "JV1 "</f>
        <v xml:space="preserve"> JV1 </v>
      </c>
      <c r="C56" s="1" t="str">
        <f>Roster_Selection_Women!AH65</f>
        <v/>
      </c>
      <c r="D56" s="1" t="str">
        <f>Roster_Selection_Women!AI65</f>
        <v/>
      </c>
      <c r="E56" s="23"/>
      <c r="F56" s="1" t="str">
        <f>IF(ISERROR([4]Baker_Scores_Women_JV!E56), " ", IF([4]Baker_Scores_Women_JV!E56 = "Yes", "Yes", "  "))</f>
        <v xml:space="preserve">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19">
        <f t="shared" si="12"/>
        <v>0</v>
      </c>
      <c r="Q56" s="19">
        <f t="shared" si="13"/>
        <v>0</v>
      </c>
      <c r="R56" s="19">
        <f t="shared" si="14"/>
        <v>0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Roster_Selection_Women!AF66&amp;" " &amp; "JV1 "</f>
        <v xml:space="preserve"> JV1 </v>
      </c>
      <c r="C57" s="1" t="str">
        <f>Roster_Selection_Women!AH66</f>
        <v/>
      </c>
      <c r="D57" s="1" t="str">
        <f>Roster_Selection_Women!AI66</f>
        <v/>
      </c>
      <c r="E57" s="23"/>
      <c r="F57" s="1" t="str">
        <f>IF(ISERROR([4]Baker_Scores_Women_JV!E57), " ", IF([4]Baker_Scores_Women_JV!E57 = "Yes", "Yes", "  "))</f>
        <v xml:space="preserve">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19">
        <f t="shared" si="12"/>
        <v>0</v>
      </c>
      <c r="Q57" s="19">
        <f t="shared" si="13"/>
        <v>0</v>
      </c>
      <c r="R57" s="19">
        <f t="shared" si="14"/>
        <v>0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Roster_Selection_Women!AF67&amp;" " &amp; "JV1 "</f>
        <v xml:space="preserve"> JV1 </v>
      </c>
      <c r="C58" s="1" t="str">
        <f>Roster_Selection_Women!AH67</f>
        <v/>
      </c>
      <c r="D58" s="1" t="str">
        <f>Roster_Selection_Women!AI67</f>
        <v/>
      </c>
      <c r="E58" s="23"/>
      <c r="F58" s="1" t="str">
        <f>IF(ISERROR([4]Baker_Scores_Women_JV!E58), " ", IF([4]Baker_Scores_Women_JV!E58 = "Yes", "Yes", "  "))</f>
        <v xml:space="preserve">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19">
        <f t="shared" si="12"/>
        <v>0</v>
      </c>
      <c r="Q58" s="19">
        <f t="shared" si="13"/>
        <v>0</v>
      </c>
      <c r="R58" s="19">
        <f t="shared" si="14"/>
        <v>0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1222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44"/>
      <c r="L59" s="44"/>
      <c r="M59" s="44"/>
      <c r="N59" s="44"/>
      <c r="O59" s="44"/>
      <c r="P59" s="19">
        <f t="shared" si="12"/>
        <v>0</v>
      </c>
      <c r="Q59" s="19">
        <f t="shared" si="13"/>
        <v>0</v>
      </c>
      <c r="R59" s="19">
        <f t="shared" si="14"/>
        <v>0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1222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44"/>
      <c r="L60" s="44"/>
      <c r="M60" s="44"/>
      <c r="N60" s="44"/>
      <c r="O60" s="44"/>
      <c r="P60" s="19">
        <f t="shared" si="12"/>
        <v>0</v>
      </c>
      <c r="Q60" s="19">
        <f t="shared" si="13"/>
        <v>0</v>
      </c>
      <c r="R60" s="19">
        <f t="shared" si="14"/>
        <v>0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1222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Q62" si="15">SUM(G51:G61)</f>
        <v>0</v>
      </c>
      <c r="H62" s="30">
        <f t="shared" si="15"/>
        <v>0</v>
      </c>
      <c r="I62" s="30">
        <f t="shared" si="15"/>
        <v>0</v>
      </c>
      <c r="J62" s="30">
        <f t="shared" si="15"/>
        <v>0</v>
      </c>
      <c r="K62" s="30">
        <f t="shared" si="15"/>
        <v>0</v>
      </c>
      <c r="L62" s="30">
        <f t="shared" si="15"/>
        <v>0</v>
      </c>
      <c r="M62" s="30">
        <f t="shared" si="15"/>
        <v>0</v>
      </c>
      <c r="N62" s="30">
        <f t="shared" si="15"/>
        <v>0</v>
      </c>
      <c r="O62" s="30">
        <f t="shared" si="15"/>
        <v>0</v>
      </c>
      <c r="P62" s="34">
        <f t="shared" si="15"/>
        <v>0</v>
      </c>
      <c r="Q62" s="34">
        <f t="shared" si="15"/>
        <v>0</v>
      </c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Roster_Selection_Women!AF105&amp;" " &amp; "JV1 "</f>
        <v xml:space="preserve">Pikeville ,University Of JV1 </v>
      </c>
      <c r="C64" s="1" t="str">
        <f>Roster_Selection_Women!AH105</f>
        <v>11-617216</v>
      </c>
      <c r="D64" s="1" t="str">
        <f>Roster_Selection_Women!AI105</f>
        <v>Erika Sisk</v>
      </c>
      <c r="E64" s="23"/>
      <c r="F64" s="1" t="str">
        <f>IF(ISERROR([4]Baker_Scores_Women_JV!E64), " ", IF([4]Baker_Scores_Women_JV!E64 = "Yes", "Yes", "  "))</f>
        <v xml:space="preserve"> </v>
      </c>
      <c r="G64" s="29">
        <v>159</v>
      </c>
      <c r="H64" s="29">
        <v>164</v>
      </c>
      <c r="I64" s="29">
        <v>162</v>
      </c>
      <c r="J64" s="29">
        <v>221</v>
      </c>
      <c r="K64" s="29">
        <v>153</v>
      </c>
      <c r="L64" s="29">
        <v>155</v>
      </c>
      <c r="M64" s="29">
        <v>146</v>
      </c>
      <c r="N64" s="29">
        <v>150</v>
      </c>
      <c r="O64" s="29">
        <v>181</v>
      </c>
      <c r="P64" s="30">
        <f t="shared" ref="P64:P74" si="16">SUM(G64:O64)</f>
        <v>1491</v>
      </c>
      <c r="Q64" s="30">
        <f t="shared" ref="Q64:Q74" si="17">COUNTIF(G64:O64, "&gt;0" )</f>
        <v>9</v>
      </c>
      <c r="R64" s="30">
        <f t="shared" ref="R64:R74" si="18">IF(Q64=0,0,P64/Q64)</f>
        <v>165.66666666666666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Roster_Selection_Women!AF106&amp;" " &amp; "JV1 "</f>
        <v xml:space="preserve">Pikeville ,University Of JV1 </v>
      </c>
      <c r="C65" s="1" t="str">
        <f>Roster_Selection_Women!AH106</f>
        <v>11-42975</v>
      </c>
      <c r="D65" s="1" t="str">
        <f>Roster_Selection_Women!AI106</f>
        <v>Kadie Dicken</v>
      </c>
      <c r="E65" s="23"/>
      <c r="F65" s="1" t="str">
        <f>IF(ISERROR([4]Baker_Scores_Women_JV!E65), " ", IF([4]Baker_Scores_Women_JV!E65 = "Yes", "Yes", "  "))</f>
        <v xml:space="preserve"> </v>
      </c>
      <c r="G65" s="29">
        <v>0</v>
      </c>
      <c r="H65" s="29">
        <v>0</v>
      </c>
      <c r="I65" s="29">
        <v>0</v>
      </c>
      <c r="J65" s="29">
        <v>131</v>
      </c>
      <c r="K65" s="29">
        <v>132</v>
      </c>
      <c r="L65" s="29">
        <v>164</v>
      </c>
      <c r="M65" s="29">
        <v>141</v>
      </c>
      <c r="N65" s="29">
        <v>0</v>
      </c>
      <c r="O65" s="29">
        <v>0</v>
      </c>
      <c r="P65" s="30">
        <f t="shared" si="16"/>
        <v>568</v>
      </c>
      <c r="Q65" s="30">
        <f t="shared" si="17"/>
        <v>4</v>
      </c>
      <c r="R65" s="30">
        <f t="shared" si="18"/>
        <v>142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Roster_Selection_Women!AF107&amp;" " &amp; "JV1 "</f>
        <v xml:space="preserve">Pikeville ,University Of JV1 </v>
      </c>
      <c r="C66" s="1" t="str">
        <f>Roster_Selection_Women!AH107</f>
        <v>7914-52807</v>
      </c>
      <c r="D66" s="1" t="str">
        <f>Roster_Selection_Women!AI107</f>
        <v>Kristina Rowe</v>
      </c>
      <c r="E66" s="23"/>
      <c r="F66" s="1" t="str">
        <f>IF(ISERROR([4]Baker_Scores_Women_JV!E66), " ", IF([4]Baker_Scores_Women_JV!E66 = "Yes", "Yes", "  "))</f>
        <v xml:space="preserve"> </v>
      </c>
      <c r="G66" s="29">
        <v>0</v>
      </c>
      <c r="H66" s="29">
        <v>180</v>
      </c>
      <c r="I66" s="29">
        <v>150</v>
      </c>
      <c r="J66" s="29">
        <v>156</v>
      </c>
      <c r="K66" s="29">
        <v>0</v>
      </c>
      <c r="L66" s="29">
        <v>0</v>
      </c>
      <c r="M66" s="29">
        <v>0</v>
      </c>
      <c r="N66" s="29">
        <v>211</v>
      </c>
      <c r="O66" s="29">
        <v>147</v>
      </c>
      <c r="P66" s="30">
        <f t="shared" si="16"/>
        <v>844</v>
      </c>
      <c r="Q66" s="30">
        <f t="shared" si="17"/>
        <v>5</v>
      </c>
      <c r="R66" s="30">
        <f t="shared" si="18"/>
        <v>168.8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Roster_Selection_Women!AF108&amp;" " &amp; "JV1 "</f>
        <v xml:space="preserve">Pikeville ,University Of JV1 </v>
      </c>
      <c r="C67" s="1" t="str">
        <f>Roster_Selection_Women!AH108</f>
        <v>11-397209</v>
      </c>
      <c r="D67" s="1" t="str">
        <f>Roster_Selection_Women!AI108</f>
        <v>Lexia Stolakis</v>
      </c>
      <c r="E67" s="23"/>
      <c r="F67" s="1" t="str">
        <f>IF(ISERROR([4]Baker_Scores_Women_JV!E67), " ", IF([4]Baker_Scores_Women_JV!E67 = "Yes", "Yes", "  "))</f>
        <v xml:space="preserve"> </v>
      </c>
      <c r="G67" s="29">
        <v>201</v>
      </c>
      <c r="H67" s="29">
        <v>189</v>
      </c>
      <c r="I67" s="29">
        <v>172</v>
      </c>
      <c r="J67" s="29">
        <v>166</v>
      </c>
      <c r="K67" s="29">
        <v>208</v>
      </c>
      <c r="L67" s="29">
        <v>158</v>
      </c>
      <c r="M67" s="29">
        <v>158</v>
      </c>
      <c r="N67" s="29">
        <v>0</v>
      </c>
      <c r="O67" s="29">
        <v>152</v>
      </c>
      <c r="P67" s="30">
        <f t="shared" si="16"/>
        <v>1404</v>
      </c>
      <c r="Q67" s="30">
        <f t="shared" si="17"/>
        <v>8</v>
      </c>
      <c r="R67" s="30">
        <f t="shared" si="18"/>
        <v>175.5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Roster_Selection_Women!AF109&amp;" " &amp; "JV1 "</f>
        <v xml:space="preserve">Pikeville ,University Of JV1 </v>
      </c>
      <c r="C68" s="1" t="str">
        <f>Roster_Selection_Women!AH109</f>
        <v>11-134152</v>
      </c>
      <c r="D68" s="1" t="str">
        <f>Roster_Selection_Women!AI109</f>
        <v>Mikayla Blair</v>
      </c>
      <c r="E68" s="23"/>
      <c r="F68" s="1" t="str">
        <f>IF(ISERROR([4]Baker_Scores_Women_JV!E68), " ", IF([4]Baker_Scores_Women_JV!E68 = "Yes", "Yes", "  "))</f>
        <v xml:space="preserve"> </v>
      </c>
      <c r="G68" s="29">
        <v>184</v>
      </c>
      <c r="H68" s="29">
        <v>159</v>
      </c>
      <c r="I68" s="29">
        <v>177</v>
      </c>
      <c r="J68" s="29">
        <v>159</v>
      </c>
      <c r="K68" s="29">
        <v>165</v>
      </c>
      <c r="L68" s="29">
        <v>0</v>
      </c>
      <c r="M68" s="29">
        <v>0</v>
      </c>
      <c r="N68" s="29">
        <v>158</v>
      </c>
      <c r="O68" s="29">
        <v>182</v>
      </c>
      <c r="P68" s="30">
        <f t="shared" si="16"/>
        <v>1184</v>
      </c>
      <c r="Q68" s="30">
        <f t="shared" si="17"/>
        <v>7</v>
      </c>
      <c r="R68" s="30">
        <f t="shared" si="18"/>
        <v>169.14285714285714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Roster_Selection_Women!AF110&amp;" " &amp; "JV1 "</f>
        <v xml:space="preserve">Pikeville ,University Of JV1 </v>
      </c>
      <c r="C69" s="1" t="str">
        <f>Roster_Selection_Women!AH110</f>
        <v>21-5186</v>
      </c>
      <c r="D69" s="1" t="str">
        <f>Roster_Selection_Women!AI110</f>
        <v>Pia Von Gierszewski</v>
      </c>
      <c r="E69" s="23"/>
      <c r="F69" s="1" t="str">
        <f>IF(ISERROR([4]Baker_Scores_Women_JV!E69), " ", IF([4]Baker_Scores_Women_JV!E69 = "Yes", "Yes", "  "))</f>
        <v xml:space="preserve"> </v>
      </c>
      <c r="G69" s="29">
        <v>191</v>
      </c>
      <c r="H69" s="29">
        <v>118</v>
      </c>
      <c r="I69" s="29">
        <v>139</v>
      </c>
      <c r="J69" s="29">
        <v>0</v>
      </c>
      <c r="K69" s="29">
        <v>168</v>
      </c>
      <c r="L69" s="29">
        <v>180</v>
      </c>
      <c r="M69" s="29">
        <v>186</v>
      </c>
      <c r="N69" s="29">
        <v>157</v>
      </c>
      <c r="O69" s="29">
        <v>148</v>
      </c>
      <c r="P69" s="30">
        <f t="shared" si="16"/>
        <v>1287</v>
      </c>
      <c r="Q69" s="30">
        <f t="shared" si="17"/>
        <v>8</v>
      </c>
      <c r="R69" s="30">
        <f t="shared" si="18"/>
        <v>160.875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Roster_Selection_Women!AF111&amp;" " &amp; "JV1 "</f>
        <v xml:space="preserve">Pikeville ,University Of JV1 </v>
      </c>
      <c r="C70" s="1" t="str">
        <f>Roster_Selection_Women!AH111</f>
        <v>11-393643</v>
      </c>
      <c r="D70" s="1" t="str">
        <f>Roster_Selection_Women!AI111</f>
        <v>Savannah Croft</v>
      </c>
      <c r="E70" s="23"/>
      <c r="F70" s="1" t="str">
        <f>IF(ISERROR([4]Baker_Scores_Women_JV!E70), " ", IF([4]Baker_Scores_Women_JV!E70 = "Yes", "Yes", "  "))</f>
        <v xml:space="preserve"> </v>
      </c>
      <c r="G70" s="29">
        <v>152</v>
      </c>
      <c r="H70" s="29">
        <v>0</v>
      </c>
      <c r="I70" s="29">
        <v>0</v>
      </c>
      <c r="J70" s="29">
        <v>0</v>
      </c>
      <c r="K70" s="29">
        <v>0</v>
      </c>
      <c r="L70" s="29">
        <v>159</v>
      </c>
      <c r="M70" s="29">
        <v>186</v>
      </c>
      <c r="N70" s="29">
        <v>155</v>
      </c>
      <c r="O70" s="29">
        <v>0</v>
      </c>
      <c r="P70" s="30">
        <f t="shared" si="16"/>
        <v>652</v>
      </c>
      <c r="Q70" s="30">
        <f t="shared" si="17"/>
        <v>4</v>
      </c>
      <c r="R70" s="30">
        <f t="shared" si="18"/>
        <v>163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Roster_Selection_Women!AF112&amp;" " &amp; "JV1 "</f>
        <v xml:space="preserve"> JV1 </v>
      </c>
      <c r="C71" s="1" t="str">
        <f>Roster_Selection_Women!AH112</f>
        <v/>
      </c>
      <c r="D71" s="1" t="str">
        <f>Roster_Selection_Women!AI112</f>
        <v/>
      </c>
      <c r="E71" s="23"/>
      <c r="F71" s="1" t="str">
        <f>IF(ISERROR([4]Baker_Scores_Women_JV!E71), " ", IF([4]Baker_Scores_Women_JV!E71 = "Yes", "Yes", "  "))</f>
        <v xml:space="preserve">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30">
        <f t="shared" si="16"/>
        <v>0</v>
      </c>
      <c r="Q71" s="30">
        <f t="shared" si="17"/>
        <v>0</v>
      </c>
      <c r="R71" s="30">
        <f t="shared" si="18"/>
        <v>0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1225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1225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1225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Q75" si="19">SUM(G64:G74)</f>
        <v>887</v>
      </c>
      <c r="H75" s="30">
        <f t="shared" si="19"/>
        <v>810</v>
      </c>
      <c r="I75" s="30">
        <f t="shared" si="19"/>
        <v>800</v>
      </c>
      <c r="J75" s="30">
        <f t="shared" si="19"/>
        <v>833</v>
      </c>
      <c r="K75" s="30">
        <f t="shared" si="19"/>
        <v>826</v>
      </c>
      <c r="L75" s="30">
        <f t="shared" si="19"/>
        <v>816</v>
      </c>
      <c r="M75" s="30">
        <f t="shared" si="19"/>
        <v>817</v>
      </c>
      <c r="N75" s="30">
        <f t="shared" si="19"/>
        <v>831</v>
      </c>
      <c r="O75" s="30">
        <f t="shared" si="19"/>
        <v>810</v>
      </c>
      <c r="P75" s="34">
        <f t="shared" si="19"/>
        <v>7430</v>
      </c>
      <c r="Q75" s="34">
        <f t="shared" si="19"/>
        <v>45</v>
      </c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Roster_Selection_Women!AJ105&amp;" " &amp; "JV2 "</f>
        <v xml:space="preserve">Pikeville ,University Of JV2 </v>
      </c>
      <c r="C77" s="1" t="str">
        <f>Roster_Selection_Women!AL105</f>
        <v>21-5188</v>
      </c>
      <c r="D77" s="1" t="str">
        <f>Roster_Selection_Women!AM105</f>
        <v>Alexis Girard</v>
      </c>
      <c r="E77" s="23"/>
      <c r="F77" s="1" t="str">
        <f>IF(ISERROR([4]Baker_Scores_Women_JV!E77), " ", IF([4]Baker_Scores_Women_JV!E77 = "Yes", "Yes", "  "))</f>
        <v xml:space="preserve"> </v>
      </c>
      <c r="G77" s="29">
        <v>0</v>
      </c>
      <c r="H77" s="29">
        <v>0</v>
      </c>
      <c r="I77" s="29">
        <v>0</v>
      </c>
      <c r="J77" s="29">
        <v>0</v>
      </c>
      <c r="K77" s="29">
        <v>193</v>
      </c>
      <c r="L77" s="29">
        <v>153</v>
      </c>
      <c r="M77" s="29">
        <v>167</v>
      </c>
      <c r="N77" s="29">
        <v>174</v>
      </c>
      <c r="O77" s="29">
        <v>129</v>
      </c>
      <c r="P77" s="30">
        <f t="shared" ref="P77:P87" si="20">SUM(G77:O77)</f>
        <v>816</v>
      </c>
      <c r="Q77" s="30">
        <f t="shared" ref="Q77:Q87" si="21">COUNTIF(G77:O77, "&gt;0" )</f>
        <v>5</v>
      </c>
      <c r="R77" s="30">
        <f t="shared" ref="R77:R87" si="22">IF(Q77=0,0,P77/Q77)</f>
        <v>163.19999999999999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Roster_Selection_Women!AJ106&amp;" " &amp; "JV2 "</f>
        <v xml:space="preserve">Pikeville ,University Of JV2 </v>
      </c>
      <c r="C78" s="1" t="str">
        <f>Roster_Selection_Women!AL106</f>
        <v>11-101982</v>
      </c>
      <c r="D78" s="1" t="str">
        <f>Roster_Selection_Women!AM106</f>
        <v>Erin Thibeault</v>
      </c>
      <c r="E78" s="23"/>
      <c r="F78" s="1" t="str">
        <f>IF(ISERROR([4]Baker_Scores_Women_JV!E78), " ", IF([4]Baker_Scores_Women_JV!E78 = "Yes", "Yes", "  "))</f>
        <v xml:space="preserve"> </v>
      </c>
      <c r="G78" s="29">
        <v>220</v>
      </c>
      <c r="H78" s="29">
        <v>158</v>
      </c>
      <c r="I78" s="29">
        <v>195</v>
      </c>
      <c r="J78" s="29">
        <v>208</v>
      </c>
      <c r="K78" s="29">
        <v>123</v>
      </c>
      <c r="L78" s="29">
        <v>0</v>
      </c>
      <c r="M78" s="29">
        <v>0</v>
      </c>
      <c r="N78" s="29">
        <v>195</v>
      </c>
      <c r="O78" s="29">
        <v>210</v>
      </c>
      <c r="P78" s="30">
        <f t="shared" si="20"/>
        <v>1309</v>
      </c>
      <c r="Q78" s="30">
        <f t="shared" si="21"/>
        <v>7</v>
      </c>
      <c r="R78" s="30">
        <f t="shared" si="22"/>
        <v>187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Roster_Selection_Women!AJ107&amp;" " &amp; "JV2 "</f>
        <v xml:space="preserve">Pikeville ,University Of JV2 </v>
      </c>
      <c r="C79" s="1" t="str">
        <f>Roster_Selection_Women!AL107</f>
        <v>11-411123</v>
      </c>
      <c r="D79" s="1" t="str">
        <f>Roster_Selection_Women!AM107</f>
        <v>Faythe Reid</v>
      </c>
      <c r="E79" s="23"/>
      <c r="F79" s="1" t="str">
        <f>IF(ISERROR([4]Baker_Scores_Women_JV!E79), " ", IF([4]Baker_Scores_Women_JV!E79 = "Yes", "Yes", "  "))</f>
        <v xml:space="preserve"> </v>
      </c>
      <c r="G79" s="29">
        <v>129</v>
      </c>
      <c r="H79" s="29">
        <v>162</v>
      </c>
      <c r="I79" s="29">
        <v>189</v>
      </c>
      <c r="J79" s="29">
        <v>174</v>
      </c>
      <c r="K79" s="29">
        <v>123</v>
      </c>
      <c r="L79" s="29">
        <v>179</v>
      </c>
      <c r="M79" s="29">
        <v>159</v>
      </c>
      <c r="N79" s="29">
        <v>172</v>
      </c>
      <c r="O79" s="29">
        <v>156</v>
      </c>
      <c r="P79" s="30">
        <f t="shared" si="20"/>
        <v>1443</v>
      </c>
      <c r="Q79" s="30">
        <f t="shared" si="21"/>
        <v>9</v>
      </c>
      <c r="R79" s="30">
        <f t="shared" si="22"/>
        <v>160.33333333333334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Roster_Selection_Women!AJ108&amp;" " &amp; "JV2 "</f>
        <v xml:space="preserve">Pikeville ,University Of JV2 </v>
      </c>
      <c r="C80" s="1" t="str">
        <f>Roster_Selection_Women!AL108</f>
        <v>11-648329</v>
      </c>
      <c r="D80" s="1" t="str">
        <f>Roster_Selection_Women!AM108</f>
        <v>Grace Williams</v>
      </c>
      <c r="E80" s="23"/>
      <c r="F80" s="1" t="str">
        <f>IF(ISERROR([4]Baker_Scores_Women_JV!E80), " ", IF([4]Baker_Scores_Women_JV!E80 = "Yes", "Yes", "  "))</f>
        <v xml:space="preserve"> </v>
      </c>
      <c r="G80" s="29">
        <v>200</v>
      </c>
      <c r="H80" s="29">
        <v>179</v>
      </c>
      <c r="I80" s="29">
        <v>195</v>
      </c>
      <c r="J80" s="29">
        <v>183</v>
      </c>
      <c r="K80" s="29">
        <v>162</v>
      </c>
      <c r="L80" s="29">
        <v>192</v>
      </c>
      <c r="M80" s="29">
        <v>206</v>
      </c>
      <c r="N80" s="29">
        <v>0</v>
      </c>
      <c r="O80" s="29">
        <v>193</v>
      </c>
      <c r="P80" s="30">
        <f t="shared" si="20"/>
        <v>1510</v>
      </c>
      <c r="Q80" s="30">
        <f t="shared" si="21"/>
        <v>8</v>
      </c>
      <c r="R80" s="30">
        <f t="shared" si="22"/>
        <v>188.75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Roster_Selection_Women!AJ109&amp;" " &amp; "JV2 "</f>
        <v xml:space="preserve">Pikeville ,University Of JV2 </v>
      </c>
      <c r="C81" s="1" t="str">
        <f>Roster_Selection_Women!AL109</f>
        <v>11-473952</v>
      </c>
      <c r="D81" s="1" t="str">
        <f>Roster_Selection_Women!AM109</f>
        <v>Hana Hackworth</v>
      </c>
      <c r="E81" s="23"/>
      <c r="F81" s="1" t="str">
        <f>IF(ISERROR([4]Baker_Scores_Women_JV!E81), " ", IF([4]Baker_Scores_Women_JV!E81 = "Yes", "Yes", "  "))</f>
        <v xml:space="preserve"> </v>
      </c>
      <c r="G81" s="29">
        <v>135</v>
      </c>
      <c r="H81" s="29">
        <v>221</v>
      </c>
      <c r="I81" s="29">
        <v>134</v>
      </c>
      <c r="J81" s="29">
        <v>158</v>
      </c>
      <c r="K81" s="29">
        <v>0</v>
      </c>
      <c r="L81" s="29">
        <v>157</v>
      </c>
      <c r="M81" s="29">
        <v>152</v>
      </c>
      <c r="N81" s="29">
        <v>167</v>
      </c>
      <c r="O81" s="29">
        <v>209</v>
      </c>
      <c r="P81" s="30">
        <f t="shared" si="20"/>
        <v>1333</v>
      </c>
      <c r="Q81" s="30">
        <f t="shared" si="21"/>
        <v>8</v>
      </c>
      <c r="R81" s="30">
        <f t="shared" si="22"/>
        <v>166.625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Roster_Selection_Women!AJ110&amp;" " &amp; "JV2 "</f>
        <v xml:space="preserve">Pikeville ,University Of JV2 </v>
      </c>
      <c r="C82" s="1" t="str">
        <f>Roster_Selection_Women!AL110</f>
        <v>11-696645</v>
      </c>
      <c r="D82" s="1" t="str">
        <f>Roster_Selection_Women!AM110</f>
        <v>Madison Stanton</v>
      </c>
      <c r="E82" s="23"/>
      <c r="F82" s="1" t="str">
        <f>IF(ISERROR([4]Baker_Scores_Women_JV!E82), " ", IF([4]Baker_Scores_Women_JV!E82 = "Yes", "Yes", "  "))</f>
        <v xml:space="preserve"> </v>
      </c>
      <c r="G82" s="29">
        <v>138</v>
      </c>
      <c r="H82" s="29">
        <v>191</v>
      </c>
      <c r="I82" s="29">
        <v>194</v>
      </c>
      <c r="J82" s="29">
        <v>146</v>
      </c>
      <c r="K82" s="29">
        <v>167</v>
      </c>
      <c r="L82" s="29">
        <v>196</v>
      </c>
      <c r="M82" s="29">
        <v>188</v>
      </c>
      <c r="N82" s="29">
        <v>178</v>
      </c>
      <c r="O82" s="29">
        <v>0</v>
      </c>
      <c r="P82" s="30">
        <f t="shared" si="20"/>
        <v>1398</v>
      </c>
      <c r="Q82" s="30">
        <f t="shared" si="21"/>
        <v>8</v>
      </c>
      <c r="R82" s="30">
        <f t="shared" si="22"/>
        <v>174.75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Roster_Selection_Women!AJ111&amp;" " &amp; "JV2 "</f>
        <v xml:space="preserve">Pikeville ,University Of JV2 </v>
      </c>
      <c r="C83" s="1" t="str">
        <f>Roster_Selection_Women!AL111</f>
        <v>9829-12276</v>
      </c>
      <c r="D83" s="1" t="str">
        <f>Roster_Selection_Women!AM111</f>
        <v>Yadieliz Maldonado</v>
      </c>
      <c r="E83" s="23"/>
      <c r="F83" s="1" t="str">
        <f>IF(ISERROR([4]Baker_Scores_Women_JV!E83), " ", IF([4]Baker_Scores_Women_JV!E83 = "Yes", "Yes", "  "))</f>
        <v xml:space="preserve">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30">
        <f t="shared" si="20"/>
        <v>0</v>
      </c>
      <c r="Q83" s="30">
        <f t="shared" si="21"/>
        <v>0</v>
      </c>
      <c r="R83" s="30">
        <f t="shared" si="22"/>
        <v>0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Roster_Selection_Women!AJ112&amp;" " &amp; "JV2 "</f>
        <v xml:space="preserve"> JV2 </v>
      </c>
      <c r="C84" s="1" t="str">
        <f>Roster_Selection_Women!AL112</f>
        <v/>
      </c>
      <c r="D84" s="1" t="str">
        <f>Roster_Selection_Women!AM112</f>
        <v/>
      </c>
      <c r="E84" s="23"/>
      <c r="F84" s="1" t="str">
        <f>IF(ISERROR([4]Baker_Scores_Women_JV!E84), " ", IF([4]Baker_Scores_Women_JV!E84 = "Yes", "Yes", "  "))</f>
        <v xml:space="preserve">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30">
        <f t="shared" si="20"/>
        <v>0</v>
      </c>
      <c r="Q84" s="30">
        <f t="shared" si="21"/>
        <v>0</v>
      </c>
      <c r="R84" s="30">
        <f t="shared" si="22"/>
        <v>0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1226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1226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1226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Q88" si="23">SUM(G77:G87)</f>
        <v>822</v>
      </c>
      <c r="H88" s="30">
        <f t="shared" si="23"/>
        <v>911</v>
      </c>
      <c r="I88" s="30">
        <f t="shared" si="23"/>
        <v>907</v>
      </c>
      <c r="J88" s="30">
        <f t="shared" si="23"/>
        <v>869</v>
      </c>
      <c r="K88" s="30">
        <f t="shared" si="23"/>
        <v>768</v>
      </c>
      <c r="L88" s="30">
        <f t="shared" si="23"/>
        <v>877</v>
      </c>
      <c r="M88" s="30">
        <f t="shared" si="23"/>
        <v>872</v>
      </c>
      <c r="N88" s="30">
        <f t="shared" si="23"/>
        <v>886</v>
      </c>
      <c r="O88" s="30">
        <f t="shared" si="23"/>
        <v>897</v>
      </c>
      <c r="P88" s="34">
        <f t="shared" si="23"/>
        <v>7809</v>
      </c>
      <c r="Q88" s="34">
        <f t="shared" si="23"/>
        <v>45</v>
      </c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Roster_Selection_Women!AF158&amp;" " &amp; "JV1 "</f>
        <v xml:space="preserve">St. Francis (IL) ,University Of JV1 </v>
      </c>
      <c r="C90" s="1" t="str">
        <f>Roster_Selection_Women!AH158</f>
        <v>11-454461</v>
      </c>
      <c r="D90" s="1" t="str">
        <f>Roster_Selection_Women!AI158</f>
        <v>Estrella De La Rosa</v>
      </c>
      <c r="E90" s="23"/>
      <c r="F90" s="1" t="str">
        <f>IF(ISERROR([4]Baker_Scores_Women_JV!E90), " ", IF([4]Baker_Scores_Women_JV!E90 = "Yes", "Yes", "  "))</f>
        <v xml:space="preserve"> </v>
      </c>
      <c r="G90" s="29">
        <v>181</v>
      </c>
      <c r="H90" s="29">
        <v>126</v>
      </c>
      <c r="I90" s="29">
        <v>0</v>
      </c>
      <c r="J90" s="29">
        <v>0</v>
      </c>
      <c r="K90" s="29">
        <v>0</v>
      </c>
      <c r="L90" s="29">
        <v>139</v>
      </c>
      <c r="M90" s="29">
        <v>0</v>
      </c>
      <c r="N90" s="29">
        <v>0</v>
      </c>
      <c r="O90" s="29">
        <v>0</v>
      </c>
      <c r="P90" s="30">
        <f t="shared" ref="P90:P100" si="24">SUM(G90:O90)</f>
        <v>446</v>
      </c>
      <c r="Q90" s="30">
        <f t="shared" ref="Q90:Q100" si="25">COUNTIF(G90:O90, "&gt;0" )</f>
        <v>3</v>
      </c>
      <c r="R90" s="30">
        <f t="shared" ref="R90:R100" si="26">IF(Q90=0,0,P90/Q90)</f>
        <v>148.66666666666666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Roster_Selection_Women!AF159&amp;" " &amp; "JV1 "</f>
        <v xml:space="preserve">St. Francis (IL) ,University Of JV1 </v>
      </c>
      <c r="C91" s="1" t="str">
        <f>Roster_Selection_Women!AH159</f>
        <v>18-9018</v>
      </c>
      <c r="D91" s="1" t="str">
        <f>Roster_Selection_Women!AI159</f>
        <v>Jessica Courchene</v>
      </c>
      <c r="E91" s="23"/>
      <c r="F91" s="1" t="str">
        <f>IF(ISERROR([4]Baker_Scores_Women_JV!E91), " ", IF([4]Baker_Scores_Women_JV!E91 = "Yes", "Yes", "  "))</f>
        <v xml:space="preserve"> 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30">
        <f t="shared" si="24"/>
        <v>0</v>
      </c>
      <c r="Q91" s="30">
        <f t="shared" si="25"/>
        <v>0</v>
      </c>
      <c r="R91" s="30">
        <f t="shared" si="26"/>
        <v>0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Roster_Selection_Women!AF160&amp;" " &amp; "JV1 "</f>
        <v xml:space="preserve">St. Francis (IL) ,University Of JV1 </v>
      </c>
      <c r="C92" s="1" t="str">
        <f>Roster_Selection_Women!AH160</f>
        <v>15-184674</v>
      </c>
      <c r="D92" s="1" t="str">
        <f>Roster_Selection_Women!AI160</f>
        <v>Krystyna Panek</v>
      </c>
      <c r="E92" s="23"/>
      <c r="F92" s="1" t="str">
        <f>IF(ISERROR([4]Baker_Scores_Women_JV!E92), " ", IF([4]Baker_Scores_Women_JV!E92 = "Yes", "Yes", "  "))</f>
        <v xml:space="preserve"> </v>
      </c>
      <c r="G92" s="29">
        <v>130</v>
      </c>
      <c r="H92" s="29">
        <v>0</v>
      </c>
      <c r="I92" s="29">
        <v>178</v>
      </c>
      <c r="J92" s="29">
        <v>192</v>
      </c>
      <c r="K92" s="29">
        <v>153</v>
      </c>
      <c r="L92" s="29">
        <v>0</v>
      </c>
      <c r="M92" s="29">
        <v>214</v>
      </c>
      <c r="N92" s="29">
        <v>172</v>
      </c>
      <c r="O92" s="29">
        <v>180</v>
      </c>
      <c r="P92" s="30">
        <f t="shared" si="24"/>
        <v>1219</v>
      </c>
      <c r="Q92" s="30">
        <f t="shared" si="25"/>
        <v>7</v>
      </c>
      <c r="R92" s="30">
        <f t="shared" si="26"/>
        <v>174.14285714285714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Roster_Selection_Women!AF161&amp;" " &amp; "JV1 "</f>
        <v xml:space="preserve">St. Francis (IL) ,University Of JV1 </v>
      </c>
      <c r="C93" s="1" t="str">
        <f>Roster_Selection_Women!AH161</f>
        <v>18-9016</v>
      </c>
      <c r="D93" s="1" t="str">
        <f>Roster_Selection_Women!AI161</f>
        <v>Lauren Gould</v>
      </c>
      <c r="E93" s="23"/>
      <c r="F93" s="1" t="str">
        <f>IF(ISERROR([4]Baker_Scores_Women_JV!E93), " ", IF([4]Baker_Scores_Women_JV!E93 = "Yes", "Yes", "  "))</f>
        <v xml:space="preserve"> </v>
      </c>
      <c r="G93" s="29">
        <v>0</v>
      </c>
      <c r="H93" s="29">
        <v>192</v>
      </c>
      <c r="I93" s="29">
        <v>201</v>
      </c>
      <c r="J93" s="29">
        <v>162</v>
      </c>
      <c r="K93" s="29">
        <v>159</v>
      </c>
      <c r="L93" s="29">
        <v>159</v>
      </c>
      <c r="M93" s="29">
        <v>193</v>
      </c>
      <c r="N93" s="29">
        <v>174</v>
      </c>
      <c r="O93" s="29">
        <v>154</v>
      </c>
      <c r="P93" s="30">
        <f t="shared" si="24"/>
        <v>1394</v>
      </c>
      <c r="Q93" s="30">
        <f t="shared" si="25"/>
        <v>8</v>
      </c>
      <c r="R93" s="30">
        <f t="shared" si="26"/>
        <v>174.25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Roster_Selection_Women!AF162&amp;" " &amp; "JV1 "</f>
        <v xml:space="preserve">St. Francis (IL) ,University Of JV1 </v>
      </c>
      <c r="C94" s="1" t="str">
        <f>Roster_Selection_Women!AH162</f>
        <v>5777-2650</v>
      </c>
      <c r="D94" s="1" t="str">
        <f>Roster_Selection_Women!AI162</f>
        <v>Samantha Hatagan</v>
      </c>
      <c r="E94" s="23"/>
      <c r="F94" s="1" t="str">
        <f>IF(ISERROR([4]Baker_Scores_Women_JV!E94), " ", IF([4]Baker_Scores_Women_JV!E94 = "Yes", "Yes", "  "))</f>
        <v xml:space="preserve"> </v>
      </c>
      <c r="G94" s="29">
        <v>167</v>
      </c>
      <c r="H94" s="29">
        <v>216</v>
      </c>
      <c r="I94" s="29">
        <v>210</v>
      </c>
      <c r="J94" s="29">
        <v>173</v>
      </c>
      <c r="K94" s="29">
        <v>177</v>
      </c>
      <c r="L94" s="29">
        <v>191</v>
      </c>
      <c r="M94" s="29">
        <v>156</v>
      </c>
      <c r="N94" s="29">
        <v>175</v>
      </c>
      <c r="O94" s="29">
        <v>195</v>
      </c>
      <c r="P94" s="30">
        <f t="shared" si="24"/>
        <v>1660</v>
      </c>
      <c r="Q94" s="30">
        <f t="shared" si="25"/>
        <v>9</v>
      </c>
      <c r="R94" s="30">
        <f t="shared" si="26"/>
        <v>184.44444444444446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Roster_Selection_Women!AF163&amp;" " &amp; "JV1 "</f>
        <v xml:space="preserve">St. Francis (IL) ,University Of JV1 </v>
      </c>
      <c r="C95" s="1" t="str">
        <f>Roster_Selection_Women!AH163</f>
        <v>7914-3314</v>
      </c>
      <c r="D95" s="1" t="str">
        <f>Roster_Selection_Women!AI163</f>
        <v>Suzi Fonck</v>
      </c>
      <c r="E95" s="23"/>
      <c r="F95" s="1" t="str">
        <f>IF(ISERROR([4]Baker_Scores_Women_JV!E95), " ", IF([4]Baker_Scores_Women_JV!E95 = "Yes", "Yes", "  "))</f>
        <v xml:space="preserve"> </v>
      </c>
      <c r="G95" s="29">
        <v>164</v>
      </c>
      <c r="H95" s="29">
        <v>169</v>
      </c>
      <c r="I95" s="29">
        <v>164</v>
      </c>
      <c r="J95" s="29">
        <v>175</v>
      </c>
      <c r="K95" s="29">
        <v>177</v>
      </c>
      <c r="L95" s="29">
        <v>166</v>
      </c>
      <c r="M95" s="29">
        <v>155</v>
      </c>
      <c r="N95" s="29">
        <v>180</v>
      </c>
      <c r="O95" s="29">
        <v>179</v>
      </c>
      <c r="P95" s="30">
        <f t="shared" si="24"/>
        <v>1529</v>
      </c>
      <c r="Q95" s="30">
        <f t="shared" si="25"/>
        <v>9</v>
      </c>
      <c r="R95" s="30">
        <f t="shared" si="26"/>
        <v>169.88888888888889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Roster_Selection_Women!AF164&amp;" " &amp; "JV1 "</f>
        <v xml:space="preserve">St. Francis (IL) ,University Of JV1 </v>
      </c>
      <c r="C96" s="1" t="str">
        <f>Roster_Selection_Women!AH164</f>
        <v>7914-48015</v>
      </c>
      <c r="D96" s="1" t="str">
        <f>Roster_Selection_Women!AI164</f>
        <v>Tara Tindall</v>
      </c>
      <c r="E96" s="23"/>
      <c r="F96" s="1" t="str">
        <f>IF(ISERROR([4]Baker_Scores_Women_JV!E96), " ", IF([4]Baker_Scores_Women_JV!E96 = "Yes", "Yes", "  "))</f>
        <v xml:space="preserve"> </v>
      </c>
      <c r="G96" s="29">
        <v>180</v>
      </c>
      <c r="H96" s="29">
        <v>173</v>
      </c>
      <c r="I96" s="29">
        <v>177</v>
      </c>
      <c r="J96" s="29">
        <v>181</v>
      </c>
      <c r="K96" s="29">
        <v>162</v>
      </c>
      <c r="L96" s="29">
        <v>189</v>
      </c>
      <c r="M96" s="29">
        <v>171</v>
      </c>
      <c r="N96" s="29">
        <v>170</v>
      </c>
      <c r="O96" s="29">
        <v>200</v>
      </c>
      <c r="P96" s="30">
        <f t="shared" si="24"/>
        <v>1603</v>
      </c>
      <c r="Q96" s="30">
        <f t="shared" si="25"/>
        <v>9</v>
      </c>
      <c r="R96" s="30">
        <f t="shared" si="26"/>
        <v>178.11111111111111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Roster_Selection_Women!AF165&amp;" " &amp; "JV1 "</f>
        <v xml:space="preserve"> JV1 </v>
      </c>
      <c r="C97" s="1" t="str">
        <f>Roster_Selection_Women!AH165</f>
        <v/>
      </c>
      <c r="D97" s="1" t="str">
        <f>Roster_Selection_Women!AI165</f>
        <v/>
      </c>
      <c r="E97" s="23"/>
      <c r="F97" s="1" t="str">
        <f>IF(ISERROR([4]Baker_Scores_Women_JV!E97), " ", IF([4]Baker_Scores_Women_JV!E97 = "Yes", "Yes", "  "))</f>
        <v xml:space="preserve">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30">
        <f t="shared" si="24"/>
        <v>0</v>
      </c>
      <c r="Q97" s="30">
        <f t="shared" si="25"/>
        <v>0</v>
      </c>
      <c r="R97" s="30">
        <f t="shared" si="26"/>
        <v>0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1227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1227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1227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Q101" si="27">SUM(G90:G100)</f>
        <v>822</v>
      </c>
      <c r="H101" s="30">
        <f t="shared" si="27"/>
        <v>876</v>
      </c>
      <c r="I101" s="30">
        <f t="shared" si="27"/>
        <v>930</v>
      </c>
      <c r="J101" s="30">
        <f t="shared" si="27"/>
        <v>883</v>
      </c>
      <c r="K101" s="30">
        <f t="shared" si="27"/>
        <v>828</v>
      </c>
      <c r="L101" s="30">
        <f t="shared" si="27"/>
        <v>844</v>
      </c>
      <c r="M101" s="30">
        <f t="shared" si="27"/>
        <v>889</v>
      </c>
      <c r="N101" s="30">
        <f t="shared" si="27"/>
        <v>871</v>
      </c>
      <c r="O101" s="30">
        <f t="shared" si="27"/>
        <v>908</v>
      </c>
      <c r="P101" s="34">
        <f t="shared" si="27"/>
        <v>7851</v>
      </c>
      <c r="Q101" s="34">
        <f t="shared" si="27"/>
        <v>45</v>
      </c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Roster_Selection_Women!AF180&amp;" " &amp; "JV1 "</f>
        <v xml:space="preserve">Tennessee Southern, University Of JV1 </v>
      </c>
      <c r="C103" s="1" t="str">
        <f>Roster_Selection_Women!AH180</f>
        <v>7914-13915</v>
      </c>
      <c r="D103" s="1" t="str">
        <f>Roster_Selection_Women!AI180</f>
        <v>Caitlyn Ennis</v>
      </c>
      <c r="E103" s="23"/>
      <c r="F103" s="1" t="str">
        <f>IF(ISERROR([4]Baker_Scores_Women_JV!E103), " ", IF([4]Baker_Scores_Women_JV!E103 = "Yes", "Yes", "  "))</f>
        <v xml:space="preserve"> </v>
      </c>
      <c r="G103" s="29">
        <v>152</v>
      </c>
      <c r="H103" s="29">
        <v>208</v>
      </c>
      <c r="I103" s="29">
        <v>185</v>
      </c>
      <c r="J103" s="29">
        <v>167</v>
      </c>
      <c r="K103" s="29">
        <v>148</v>
      </c>
      <c r="L103" s="29">
        <v>159</v>
      </c>
      <c r="M103" s="29">
        <v>182</v>
      </c>
      <c r="N103" s="29">
        <v>174</v>
      </c>
      <c r="O103" s="29">
        <v>148</v>
      </c>
      <c r="P103" s="30">
        <f t="shared" ref="P103:P113" si="28">SUM(G103:O103)</f>
        <v>1523</v>
      </c>
      <c r="Q103" s="30">
        <f t="shared" ref="Q103:Q113" si="29">COUNTIF(G103:O103, "&gt;0" )</f>
        <v>9</v>
      </c>
      <c r="R103" s="30">
        <f t="shared" ref="R103:R113" si="30">IF(Q103=0,0,P103/Q103)</f>
        <v>169.22222222222223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Roster_Selection_Women!AF181&amp;" " &amp; "JV1 "</f>
        <v xml:space="preserve">Tennessee Southern, University Of JV1 </v>
      </c>
      <c r="C104" s="1" t="str">
        <f>Roster_Selection_Women!AH181</f>
        <v>11-39431</v>
      </c>
      <c r="D104" s="1" t="str">
        <f>Roster_Selection_Women!AI181</f>
        <v>Jennifer Clontz</v>
      </c>
      <c r="E104" s="23"/>
      <c r="F104" s="1" t="str">
        <f>IF(ISERROR([4]Baker_Scores_Women_JV!E104), " ", IF([4]Baker_Scores_Women_JV!E104 = "Yes", "Yes", "  "))</f>
        <v xml:space="preserve"> 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/>
      <c r="P104" s="30">
        <f t="shared" si="28"/>
        <v>0</v>
      </c>
      <c r="Q104" s="30">
        <f t="shared" si="29"/>
        <v>0</v>
      </c>
      <c r="R104" s="30">
        <f t="shared" si="30"/>
        <v>0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Roster_Selection_Women!AF182&amp;" " &amp; "JV1 "</f>
        <v xml:space="preserve">Tennessee Southern, University Of JV1 </v>
      </c>
      <c r="C105" s="1" t="str">
        <f>Roster_Selection_Women!AH182</f>
        <v>15-105956</v>
      </c>
      <c r="D105" s="1" t="str">
        <f>Roster_Selection_Women!AI182</f>
        <v>Jennifer Latch</v>
      </c>
      <c r="E105" s="23"/>
      <c r="F105" s="1" t="str">
        <f>IF(ISERROR([4]Baker_Scores_Women_JV!E105), " ", IF([4]Baker_Scores_Women_JV!E105 = "Yes", "Yes", "  "))</f>
        <v xml:space="preserve"> </v>
      </c>
      <c r="G105" s="29">
        <v>159</v>
      </c>
      <c r="H105" s="29">
        <v>195</v>
      </c>
      <c r="I105" s="29">
        <v>184</v>
      </c>
      <c r="J105" s="29">
        <v>191</v>
      </c>
      <c r="K105" s="29">
        <v>184</v>
      </c>
      <c r="L105" s="29">
        <v>245</v>
      </c>
      <c r="M105" s="29">
        <v>195</v>
      </c>
      <c r="N105" s="29">
        <v>165</v>
      </c>
      <c r="O105" s="29">
        <v>198</v>
      </c>
      <c r="P105" s="30">
        <f t="shared" si="28"/>
        <v>1716</v>
      </c>
      <c r="Q105" s="30">
        <f t="shared" si="29"/>
        <v>9</v>
      </c>
      <c r="R105" s="30">
        <f t="shared" si="30"/>
        <v>190.66666666666666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Roster_Selection_Women!AF183&amp;" " &amp; "JV1 "</f>
        <v xml:space="preserve">Tennessee Southern, University Of JV1 </v>
      </c>
      <c r="C106" s="1" t="str">
        <f>Roster_Selection_Women!AH183</f>
        <v>11-231889</v>
      </c>
      <c r="D106" s="1" t="str">
        <f>Roster_Selection_Women!AI183</f>
        <v>Kasey Brown</v>
      </c>
      <c r="E106" s="23"/>
      <c r="F106" s="1" t="str">
        <f>IF(ISERROR([4]Baker_Scores_Women_JV!E106), " ", IF([4]Baker_Scores_Women_JV!E106 = "Yes", "Yes", "  "))</f>
        <v xml:space="preserve"> </v>
      </c>
      <c r="G106" s="29">
        <v>143</v>
      </c>
      <c r="H106" s="29">
        <v>208</v>
      </c>
      <c r="I106" s="29">
        <v>181</v>
      </c>
      <c r="J106" s="29">
        <v>198</v>
      </c>
      <c r="K106" s="29">
        <v>162</v>
      </c>
      <c r="L106" s="29">
        <v>178</v>
      </c>
      <c r="M106" s="29">
        <v>178</v>
      </c>
      <c r="N106" s="29">
        <v>149</v>
      </c>
      <c r="O106" s="29">
        <v>180</v>
      </c>
      <c r="P106" s="30">
        <f t="shared" si="28"/>
        <v>1577</v>
      </c>
      <c r="Q106" s="30">
        <f t="shared" si="29"/>
        <v>9</v>
      </c>
      <c r="R106" s="30">
        <f t="shared" si="30"/>
        <v>175.22222222222223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Roster_Selection_Women!AF184&amp;" " &amp; "JV1 "</f>
        <v xml:space="preserve">Tennessee Southern, University Of JV1 </v>
      </c>
      <c r="C107" s="1" t="str">
        <f>Roster_Selection_Women!AH184</f>
        <v>11-307199</v>
      </c>
      <c r="D107" s="1" t="str">
        <f>Roster_Selection_Women!AI184</f>
        <v>Lauren Holloway</v>
      </c>
      <c r="E107" s="23"/>
      <c r="F107" s="1" t="str">
        <f>IF(ISERROR([4]Baker_Scores_Women_JV!E107), " ", IF([4]Baker_Scores_Women_JV!E107 = "Yes", "Yes", "  "))</f>
        <v xml:space="preserve"> </v>
      </c>
      <c r="G107" s="29">
        <v>0</v>
      </c>
      <c r="H107" s="29">
        <v>159</v>
      </c>
      <c r="I107" s="29">
        <v>172</v>
      </c>
      <c r="J107" s="29">
        <v>189</v>
      </c>
      <c r="K107" s="29">
        <v>141</v>
      </c>
      <c r="L107" s="29">
        <v>0</v>
      </c>
      <c r="M107" s="29">
        <v>0</v>
      </c>
      <c r="N107" s="29">
        <v>0</v>
      </c>
      <c r="O107" s="29">
        <v>205</v>
      </c>
      <c r="P107" s="30">
        <f t="shared" si="28"/>
        <v>866</v>
      </c>
      <c r="Q107" s="30">
        <f t="shared" si="29"/>
        <v>5</v>
      </c>
      <c r="R107" s="30">
        <f t="shared" si="30"/>
        <v>173.2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Roster_Selection_Women!AF185&amp;" " &amp; "JV1 "</f>
        <v xml:space="preserve">Tennessee Southern, University Of JV1 </v>
      </c>
      <c r="C108" s="1" t="str">
        <f>Roster_Selection_Women!AH185</f>
        <v>11-428634</v>
      </c>
      <c r="D108" s="1" t="str">
        <f>Roster_Selection_Women!AI185</f>
        <v>Mackenzie McIntyre</v>
      </c>
      <c r="E108" s="23"/>
      <c r="F108" s="1" t="str">
        <f>IF(ISERROR([4]Baker_Scores_Women_JV!E108), " ", IF([4]Baker_Scores_Women_JV!E108 = "Yes", "Yes", "  "))</f>
        <v xml:space="preserve"> </v>
      </c>
      <c r="G108" s="29">
        <v>184</v>
      </c>
      <c r="H108" s="29">
        <v>136</v>
      </c>
      <c r="I108" s="29">
        <v>0</v>
      </c>
      <c r="J108" s="29">
        <v>0</v>
      </c>
      <c r="K108" s="29">
        <v>184</v>
      </c>
      <c r="L108" s="29">
        <v>195</v>
      </c>
      <c r="M108" s="29">
        <v>157</v>
      </c>
      <c r="N108" s="29">
        <v>170</v>
      </c>
      <c r="O108" s="29">
        <v>179</v>
      </c>
      <c r="P108" s="30">
        <f t="shared" si="28"/>
        <v>1205</v>
      </c>
      <c r="Q108" s="30">
        <f t="shared" si="29"/>
        <v>7</v>
      </c>
      <c r="R108" s="30">
        <f t="shared" si="30"/>
        <v>172.14285714285714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Roster_Selection_Women!AF186&amp;" " &amp; "JV1 "</f>
        <v xml:space="preserve">Tennessee Southern, University Of JV1 </v>
      </c>
      <c r="C109" s="1" t="str">
        <f>Roster_Selection_Women!AH186</f>
        <v>15-156818</v>
      </c>
      <c r="D109" s="1" t="str">
        <f>Roster_Selection_Women!AI186</f>
        <v>Sophia Kata</v>
      </c>
      <c r="E109" s="23"/>
      <c r="F109" s="1" t="str">
        <f>IF(ISERROR([4]Baker_Scores_Women_JV!E109), " ", IF([4]Baker_Scores_Women_JV!E109 = "Yes", "Yes", "  "))</f>
        <v xml:space="preserve"> </v>
      </c>
      <c r="G109" s="29">
        <v>128</v>
      </c>
      <c r="H109" s="29">
        <v>0</v>
      </c>
      <c r="I109" s="29">
        <v>178</v>
      </c>
      <c r="J109" s="29">
        <v>150</v>
      </c>
      <c r="K109" s="29">
        <v>0</v>
      </c>
      <c r="L109" s="29">
        <v>184</v>
      </c>
      <c r="M109" s="29">
        <v>189</v>
      </c>
      <c r="N109" s="29">
        <v>121</v>
      </c>
      <c r="O109" s="29">
        <v>0</v>
      </c>
      <c r="P109" s="30">
        <f t="shared" si="28"/>
        <v>950</v>
      </c>
      <c r="Q109" s="30">
        <f t="shared" si="29"/>
        <v>6</v>
      </c>
      <c r="R109" s="30">
        <f t="shared" si="30"/>
        <v>158.33333333333334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Roster_Selection_Women!AF187&amp;" " &amp; "JV1 "</f>
        <v xml:space="preserve"> JV1 </v>
      </c>
      <c r="C110" s="1" t="str">
        <f>Roster_Selection_Women!AH187</f>
        <v/>
      </c>
      <c r="D110" s="1" t="str">
        <f>Roster_Selection_Women!AI187</f>
        <v/>
      </c>
      <c r="E110" s="23"/>
      <c r="F110" s="1" t="str">
        <f>IF(ISERROR([4]Baker_Scores_Women_JV!E110), " ", IF([4]Baker_Scores_Women_JV!E110 = "Yes", "Yes", "  "))</f>
        <v xml:space="preserve">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30">
        <f t="shared" si="28"/>
        <v>0</v>
      </c>
      <c r="Q110" s="30">
        <f t="shared" si="29"/>
        <v>0</v>
      </c>
      <c r="R110" s="30">
        <f t="shared" si="30"/>
        <v>0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1228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1228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1228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Q114" si="31">SUM(G103:G113)</f>
        <v>766</v>
      </c>
      <c r="H114" s="30">
        <f t="shared" si="31"/>
        <v>906</v>
      </c>
      <c r="I114" s="30">
        <f t="shared" si="31"/>
        <v>900</v>
      </c>
      <c r="J114" s="30">
        <f t="shared" si="31"/>
        <v>895</v>
      </c>
      <c r="K114" s="30">
        <f t="shared" si="31"/>
        <v>819</v>
      </c>
      <c r="L114" s="30">
        <f t="shared" si="31"/>
        <v>961</v>
      </c>
      <c r="M114" s="30">
        <f t="shared" si="31"/>
        <v>901</v>
      </c>
      <c r="N114" s="30">
        <f t="shared" si="31"/>
        <v>779</v>
      </c>
      <c r="O114" s="30">
        <f t="shared" si="31"/>
        <v>910</v>
      </c>
      <c r="P114" s="34">
        <f t="shared" si="31"/>
        <v>7837</v>
      </c>
      <c r="Q114" s="34">
        <f t="shared" si="31"/>
        <v>45</v>
      </c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Roster_Selection_Women!AF204&amp;" " &amp; "JV1 "</f>
        <v xml:space="preserve">Thomas More University JV1 </v>
      </c>
      <c r="C116" s="1" t="str">
        <f>Roster_Selection_Women!AH204</f>
        <v>11-423027</v>
      </c>
      <c r="D116" s="1" t="str">
        <f>Roster_Selection_Women!AI204</f>
        <v>Kateri Hennessey</v>
      </c>
      <c r="E116" s="23"/>
      <c r="F116" s="1" t="str">
        <f>IF(ISERROR([4]Baker_Scores_Women_JV!E116), " ", IF([4]Baker_Scores_Women_JV!E116 = "Yes", "Yes", "  "))</f>
        <v xml:space="preserve"> </v>
      </c>
      <c r="G116" s="29">
        <v>126</v>
      </c>
      <c r="H116" s="29">
        <v>165</v>
      </c>
      <c r="I116" s="29">
        <v>188</v>
      </c>
      <c r="J116" s="29">
        <v>111</v>
      </c>
      <c r="K116" s="29">
        <v>151</v>
      </c>
      <c r="L116" s="29">
        <v>158</v>
      </c>
      <c r="M116" s="29">
        <v>159</v>
      </c>
      <c r="N116" s="29">
        <v>152</v>
      </c>
      <c r="O116" s="29">
        <v>129</v>
      </c>
      <c r="P116" s="30">
        <f t="shared" ref="P116:P126" si="32">SUM(G116:O116)</f>
        <v>1339</v>
      </c>
      <c r="Q116" s="30">
        <f t="shared" ref="Q116:Q126" si="33">COUNTIF(G116:O116, "&gt;0" )</f>
        <v>9</v>
      </c>
      <c r="R116" s="30">
        <f t="shared" ref="R116:R126" si="34">IF(Q116=0,0,P116/Q116)</f>
        <v>148.77777777777777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Roster_Selection_Women!AF205&amp;" " &amp; "JV1 "</f>
        <v xml:space="preserve">Thomas More University JV1 </v>
      </c>
      <c r="C117" s="1" t="str">
        <f>Roster_Selection_Women!AH205</f>
        <v>7914-51116</v>
      </c>
      <c r="D117" s="1" t="str">
        <f>Roster_Selection_Women!AI205</f>
        <v>Lillian Delk</v>
      </c>
      <c r="E117" s="23"/>
      <c r="F117" s="1" t="str">
        <f>IF(ISERROR([4]Baker_Scores_Women_JV!E117), " ", IF([4]Baker_Scores_Women_JV!E117 = "Yes", "Yes", "  "))</f>
        <v xml:space="preserve"> </v>
      </c>
      <c r="G117" s="29">
        <v>133</v>
      </c>
      <c r="H117" s="29">
        <v>170</v>
      </c>
      <c r="I117" s="29">
        <v>145</v>
      </c>
      <c r="J117" s="29">
        <v>102</v>
      </c>
      <c r="K117" s="29">
        <v>104</v>
      </c>
      <c r="L117" s="29">
        <v>148</v>
      </c>
      <c r="M117" s="29">
        <v>135</v>
      </c>
      <c r="N117" s="29">
        <v>154</v>
      </c>
      <c r="O117" s="29">
        <v>133</v>
      </c>
      <c r="P117" s="30">
        <f t="shared" si="32"/>
        <v>1224</v>
      </c>
      <c r="Q117" s="30">
        <f t="shared" si="33"/>
        <v>9</v>
      </c>
      <c r="R117" s="30">
        <f t="shared" si="34"/>
        <v>136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Roster_Selection_Women!AF206&amp;" " &amp; "JV1 "</f>
        <v xml:space="preserve">Thomas More University JV1 </v>
      </c>
      <c r="C118" s="1" t="str">
        <f>Roster_Selection_Women!AH206</f>
        <v>11-423224</v>
      </c>
      <c r="D118" s="1" t="str">
        <f>Roster_Selection_Women!AI206</f>
        <v>Maya Floyd</v>
      </c>
      <c r="E118" s="23"/>
      <c r="F118" s="1" t="str">
        <f>IF(ISERROR([4]Baker_Scores_Women_JV!E118), " ", IF([4]Baker_Scores_Women_JV!E118 = "Yes", "Yes", "  "))</f>
        <v xml:space="preserve"> </v>
      </c>
      <c r="G118" s="29">
        <v>124</v>
      </c>
      <c r="H118" s="29">
        <v>160</v>
      </c>
      <c r="I118" s="29">
        <v>150</v>
      </c>
      <c r="J118" s="29">
        <v>112</v>
      </c>
      <c r="K118" s="29">
        <v>131</v>
      </c>
      <c r="L118" s="29">
        <v>117</v>
      </c>
      <c r="M118" s="29">
        <v>131</v>
      </c>
      <c r="N118" s="29">
        <v>136</v>
      </c>
      <c r="O118" s="29">
        <v>135</v>
      </c>
      <c r="P118" s="30">
        <f t="shared" si="32"/>
        <v>1196</v>
      </c>
      <c r="Q118" s="30">
        <f t="shared" si="33"/>
        <v>9</v>
      </c>
      <c r="R118" s="30">
        <f t="shared" si="34"/>
        <v>132.88888888888889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Roster_Selection_Women!AF207&amp;" " &amp; "JV1 "</f>
        <v xml:space="preserve">Thomas More University JV1 </v>
      </c>
      <c r="C119" s="1" t="str">
        <f>Roster_Selection_Women!AH207</f>
        <v>20-55241</v>
      </c>
      <c r="D119" s="1" t="str">
        <f>Roster_Selection_Women!AI207</f>
        <v>Sarah Harris</v>
      </c>
      <c r="E119" s="23"/>
      <c r="F119" s="1" t="str">
        <f>IF(ISERROR([4]Baker_Scores_Women_JV!E119), " ", IF([4]Baker_Scores_Women_JV!E119 = "Yes", "Yes", "  "))</f>
        <v xml:space="preserve"> </v>
      </c>
      <c r="G119" s="29">
        <v>118</v>
      </c>
      <c r="H119" s="29">
        <v>169</v>
      </c>
      <c r="I119" s="29">
        <v>139</v>
      </c>
      <c r="J119" s="29">
        <v>130</v>
      </c>
      <c r="K119" s="29">
        <v>141</v>
      </c>
      <c r="L119" s="29">
        <v>154</v>
      </c>
      <c r="M119" s="29">
        <v>157</v>
      </c>
      <c r="N119" s="29">
        <v>143</v>
      </c>
      <c r="O119" s="29">
        <v>149</v>
      </c>
      <c r="P119" s="30">
        <f t="shared" si="32"/>
        <v>1300</v>
      </c>
      <c r="Q119" s="30">
        <f t="shared" si="33"/>
        <v>9</v>
      </c>
      <c r="R119" s="30">
        <f t="shared" si="34"/>
        <v>144.44444444444446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Roster_Selection_Women!AF208&amp;" " &amp; "JV1 "</f>
        <v xml:space="preserve">Thomas More University JV1 </v>
      </c>
      <c r="C120" s="1" t="str">
        <f>Roster_Selection_Women!AH208</f>
        <v>11-494522</v>
      </c>
      <c r="D120" s="1" t="str">
        <f>Roster_Selection_Women!AI208</f>
        <v>Savannah McDonald</v>
      </c>
      <c r="E120" s="23"/>
      <c r="F120" s="1" t="str">
        <f>IF(ISERROR([4]Baker_Scores_Women_JV!E120), " ", IF([4]Baker_Scores_Women_JV!E120 = "Yes", "Yes", "  "))</f>
        <v xml:space="preserve"> </v>
      </c>
      <c r="G120" s="29">
        <v>125</v>
      </c>
      <c r="H120" s="29">
        <v>128</v>
      </c>
      <c r="I120" s="29">
        <v>102</v>
      </c>
      <c r="J120" s="29">
        <v>174</v>
      </c>
      <c r="K120" s="29">
        <v>107</v>
      </c>
      <c r="L120" s="29">
        <v>103</v>
      </c>
      <c r="M120" s="29">
        <v>161</v>
      </c>
      <c r="N120" s="29">
        <v>102</v>
      </c>
      <c r="O120" s="29">
        <v>156</v>
      </c>
      <c r="P120" s="30">
        <f t="shared" si="32"/>
        <v>1158</v>
      </c>
      <c r="Q120" s="30">
        <f t="shared" si="33"/>
        <v>9</v>
      </c>
      <c r="R120" s="30">
        <f t="shared" si="34"/>
        <v>128.66666666666666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Roster_Selection_Women!AF209&amp;" " &amp; "JV1 "</f>
        <v xml:space="preserve"> JV1 </v>
      </c>
      <c r="C121" s="1" t="str">
        <f>Roster_Selection_Women!AH209</f>
        <v/>
      </c>
      <c r="D121" s="1" t="str">
        <f>Roster_Selection_Women!AI209</f>
        <v/>
      </c>
      <c r="E121" s="23"/>
      <c r="F121" s="1" t="str">
        <f>IF(ISERROR([4]Baker_Scores_Women_JV!E121), " ", IF([4]Baker_Scores_Women_JV!E121 = "Yes", "Yes", "  "))</f>
        <v xml:space="preserve"> 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30">
        <f t="shared" si="32"/>
        <v>0</v>
      </c>
      <c r="Q121" s="30">
        <f t="shared" si="33"/>
        <v>0</v>
      </c>
      <c r="R121" s="30">
        <f t="shared" si="34"/>
        <v>0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Roster_Selection_Women!AF210&amp;" " &amp; "JV1 "</f>
        <v xml:space="preserve"> JV1 </v>
      </c>
      <c r="C122" s="1" t="str">
        <f>Roster_Selection_Women!AH210</f>
        <v/>
      </c>
      <c r="D122" s="1" t="str">
        <f>Roster_Selection_Women!AI210</f>
        <v/>
      </c>
      <c r="E122" s="23"/>
      <c r="F122" s="1" t="str">
        <f>IF(ISERROR([4]Baker_Scores_Women_JV!E122), " ", IF([4]Baker_Scores_Women_JV!E122 = "Yes", "Yes", "  "))</f>
        <v xml:space="preserve"> 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30">
        <f t="shared" si="32"/>
        <v>0</v>
      </c>
      <c r="Q122" s="30">
        <f t="shared" si="33"/>
        <v>0</v>
      </c>
      <c r="R122" s="30">
        <f t="shared" si="34"/>
        <v>0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Roster_Selection_Women!AF211&amp;" " &amp; "JV1 "</f>
        <v xml:space="preserve"> JV1 </v>
      </c>
      <c r="C123" s="1" t="str">
        <f>Roster_Selection_Women!AH211</f>
        <v/>
      </c>
      <c r="D123" s="1" t="str">
        <f>Roster_Selection_Women!AI211</f>
        <v/>
      </c>
      <c r="E123" s="23"/>
      <c r="F123" s="1" t="str">
        <f>IF(ISERROR([4]Baker_Scores_Women_JV!E123), " ", IF([4]Baker_Scores_Women_JV!E123 = "Yes", "Yes", "  "))</f>
        <v xml:space="preserve">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30">
        <f t="shared" si="32"/>
        <v>0</v>
      </c>
      <c r="Q123" s="30">
        <f t="shared" si="33"/>
        <v>0</v>
      </c>
      <c r="R123" s="30">
        <f t="shared" si="34"/>
        <v>0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1230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1230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1230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Q127" si="35">SUM(G116:G126)</f>
        <v>626</v>
      </c>
      <c r="H127" s="30">
        <f t="shared" si="35"/>
        <v>792</v>
      </c>
      <c r="I127" s="30">
        <f t="shared" si="35"/>
        <v>724</v>
      </c>
      <c r="J127" s="30">
        <f t="shared" si="35"/>
        <v>629</v>
      </c>
      <c r="K127" s="30">
        <f t="shared" si="35"/>
        <v>634</v>
      </c>
      <c r="L127" s="30">
        <f t="shared" si="35"/>
        <v>680</v>
      </c>
      <c r="M127" s="30">
        <f t="shared" si="35"/>
        <v>743</v>
      </c>
      <c r="N127" s="30">
        <f t="shared" si="35"/>
        <v>687</v>
      </c>
      <c r="O127" s="30">
        <f t="shared" si="35"/>
        <v>702</v>
      </c>
      <c r="P127" s="34">
        <f t="shared" si="35"/>
        <v>6217</v>
      </c>
      <c r="Q127" s="34">
        <f t="shared" si="35"/>
        <v>45</v>
      </c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Roster_Selection_Women!AF228&amp;" " &amp; "JV1 "</f>
        <v xml:space="preserve">University of the Cumberlands JV1 </v>
      </c>
      <c r="C129" s="1" t="str">
        <f>Roster_Selection_Women!AH228</f>
        <v>18-93604</v>
      </c>
      <c r="D129" s="1" t="str">
        <f>Roster_Selection_Women!AI228</f>
        <v>Brooke Stewart</v>
      </c>
      <c r="E129" s="23"/>
      <c r="F129" s="1" t="str">
        <f>IF(ISERROR([4]Baker_Scores_Women_JV!E129), " ", IF([4]Baker_Scores_Women_JV!E129 = "Yes", "Yes", "  "))</f>
        <v xml:space="preserve"> </v>
      </c>
      <c r="G129" s="29">
        <v>0</v>
      </c>
      <c r="H129" s="29">
        <v>110</v>
      </c>
      <c r="I129" s="29">
        <v>0</v>
      </c>
      <c r="J129" s="29">
        <v>0</v>
      </c>
      <c r="K129" s="29">
        <v>121</v>
      </c>
      <c r="L129" s="29">
        <v>0</v>
      </c>
      <c r="M129" s="29">
        <v>0</v>
      </c>
      <c r="N129" s="29">
        <v>0</v>
      </c>
      <c r="O129" s="29">
        <v>139</v>
      </c>
      <c r="P129" s="30">
        <f t="shared" ref="P129:P139" si="36">SUM(G129:O129)</f>
        <v>370</v>
      </c>
      <c r="Q129" s="30">
        <f t="shared" ref="Q129:Q139" si="37">COUNTIF(G129:O129, "&gt;0" )</f>
        <v>3</v>
      </c>
      <c r="R129" s="30">
        <f t="shared" ref="R129:R139" si="38">IF(Q129=0,0,P129/Q129)</f>
        <v>123.33333333333333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Roster_Selection_Women!AF229&amp;" " &amp; "JV1 "</f>
        <v xml:space="preserve">University of the Cumberlands JV1 </v>
      </c>
      <c r="C130" s="1" t="str">
        <f>Roster_Selection_Women!AH229</f>
        <v>16-44193</v>
      </c>
      <c r="D130" s="1" t="str">
        <f>Roster_Selection_Women!AI229</f>
        <v>Emma Layman</v>
      </c>
      <c r="E130" s="23"/>
      <c r="F130" s="1" t="str">
        <f>IF(ISERROR([4]Baker_Scores_Women_JV!E130), " ", IF([4]Baker_Scores_Women_JV!E130 = "Yes", "Yes", "  "))</f>
        <v xml:space="preserve"> </v>
      </c>
      <c r="G130" s="29">
        <v>137</v>
      </c>
      <c r="H130" s="29">
        <v>144</v>
      </c>
      <c r="I130" s="29">
        <v>169</v>
      </c>
      <c r="J130" s="29">
        <v>154</v>
      </c>
      <c r="K130" s="29">
        <v>211</v>
      </c>
      <c r="L130" s="29">
        <v>187</v>
      </c>
      <c r="M130" s="29">
        <v>144</v>
      </c>
      <c r="N130" s="29">
        <v>172</v>
      </c>
      <c r="O130" s="29">
        <v>163</v>
      </c>
      <c r="P130" s="30">
        <f t="shared" si="36"/>
        <v>1481</v>
      </c>
      <c r="Q130" s="30">
        <f t="shared" si="37"/>
        <v>9</v>
      </c>
      <c r="R130" s="30">
        <f t="shared" si="38"/>
        <v>164.55555555555554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Roster_Selection_Women!AF230&amp;" " &amp; "JV1 "</f>
        <v xml:space="preserve">University of the Cumberlands JV1 </v>
      </c>
      <c r="C131" s="1" t="str">
        <f>Roster_Selection_Women!AH230</f>
        <v>15-131516</v>
      </c>
      <c r="D131" s="1" t="str">
        <f>Roster_Selection_Women!AI230</f>
        <v>Kaitlyn Egan</v>
      </c>
      <c r="E131" s="23"/>
      <c r="F131" s="1" t="str">
        <f>IF(ISERROR([4]Baker_Scores_Women_JV!E131), " ", IF([4]Baker_Scores_Women_JV!E131 = "Yes", "Yes", "  "))</f>
        <v xml:space="preserve"> </v>
      </c>
      <c r="G131" s="29">
        <v>168</v>
      </c>
      <c r="H131" s="29">
        <v>148</v>
      </c>
      <c r="I131" s="29">
        <v>151</v>
      </c>
      <c r="J131" s="29">
        <v>150</v>
      </c>
      <c r="K131" s="29">
        <v>180</v>
      </c>
      <c r="L131" s="29">
        <v>156</v>
      </c>
      <c r="M131" s="29">
        <v>132</v>
      </c>
      <c r="N131" s="29">
        <v>168</v>
      </c>
      <c r="O131" s="29">
        <v>156</v>
      </c>
      <c r="P131" s="30">
        <f t="shared" si="36"/>
        <v>1409</v>
      </c>
      <c r="Q131" s="30">
        <f t="shared" si="37"/>
        <v>9</v>
      </c>
      <c r="R131" s="30">
        <f t="shared" si="38"/>
        <v>156.55555555555554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Roster_Selection_Women!AF231&amp;" " &amp; "JV1 "</f>
        <v xml:space="preserve">University of the Cumberlands JV1 </v>
      </c>
      <c r="C132" s="1" t="str">
        <f>Roster_Selection_Women!AH231</f>
        <v>11-393852</v>
      </c>
      <c r="D132" s="1" t="str">
        <f>Roster_Selection_Women!AI231</f>
        <v>Kaylie Sipes</v>
      </c>
      <c r="E132" s="23"/>
      <c r="F132" s="1" t="str">
        <f>IF(ISERROR([4]Baker_Scores_Women_JV!E132), " ", IF([4]Baker_Scores_Women_JV!E132 = "Yes", "Yes", "  "))</f>
        <v xml:space="preserve"> </v>
      </c>
      <c r="G132" s="29">
        <v>186</v>
      </c>
      <c r="H132" s="29">
        <v>163</v>
      </c>
      <c r="I132" s="29">
        <v>141</v>
      </c>
      <c r="J132" s="29">
        <v>176</v>
      </c>
      <c r="K132" s="29">
        <v>134</v>
      </c>
      <c r="L132" s="29">
        <v>173</v>
      </c>
      <c r="M132" s="29">
        <v>188</v>
      </c>
      <c r="N132" s="29">
        <v>115</v>
      </c>
      <c r="O132" s="29">
        <v>0</v>
      </c>
      <c r="P132" s="30">
        <f t="shared" si="36"/>
        <v>1276</v>
      </c>
      <c r="Q132" s="30">
        <f t="shared" si="37"/>
        <v>8</v>
      </c>
      <c r="R132" s="30">
        <f t="shared" si="38"/>
        <v>159.5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Roster_Selection_Women!AF232&amp;" " &amp; "JV1 "</f>
        <v xml:space="preserve">University of the Cumberlands JV1 </v>
      </c>
      <c r="C133" s="1" t="str">
        <f>Roster_Selection_Women!AH232</f>
        <v>15-191175</v>
      </c>
      <c r="D133" s="1" t="str">
        <f>Roster_Selection_Women!AI232</f>
        <v>Mckenna Ellen</v>
      </c>
      <c r="E133" s="23"/>
      <c r="F133" s="1" t="str">
        <f>IF(ISERROR([4]Baker_Scores_Women_JV!E133), " ", IF([4]Baker_Scores_Women_JV!E133 = "Yes", "Yes", "  "))</f>
        <v xml:space="preserve"> </v>
      </c>
      <c r="G133" s="29">
        <v>156</v>
      </c>
      <c r="H133" s="29">
        <v>163</v>
      </c>
      <c r="I133" s="29">
        <v>156</v>
      </c>
      <c r="J133" s="29">
        <v>115</v>
      </c>
      <c r="K133" s="29">
        <v>0</v>
      </c>
      <c r="L133" s="29">
        <v>144</v>
      </c>
      <c r="M133" s="29">
        <v>139</v>
      </c>
      <c r="N133" s="29">
        <v>163</v>
      </c>
      <c r="O133" s="29">
        <v>150</v>
      </c>
      <c r="P133" s="30">
        <f t="shared" si="36"/>
        <v>1186</v>
      </c>
      <c r="Q133" s="30">
        <f t="shared" si="37"/>
        <v>8</v>
      </c>
      <c r="R133" s="30">
        <f t="shared" si="38"/>
        <v>148.25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Roster_Selection_Women!AF233&amp;" " &amp; "JV1 "</f>
        <v xml:space="preserve">University of the Cumberlands JV1 </v>
      </c>
      <c r="C134" s="1" t="str">
        <f>Roster_Selection_Women!AH233</f>
        <v>19-85803</v>
      </c>
      <c r="D134" s="1" t="str">
        <f>Roster_Selection_Women!AI233</f>
        <v>Ryleigh Withers</v>
      </c>
      <c r="E134" s="23"/>
      <c r="F134" s="1" t="str">
        <f>IF(ISERROR([4]Baker_Scores_Women_JV!E134), " ", IF([4]Baker_Scores_Women_JV!E134 = "Yes", "Yes", "  "))</f>
        <v xml:space="preserve"> </v>
      </c>
      <c r="G134" s="29">
        <v>116</v>
      </c>
      <c r="H134" s="29">
        <v>0</v>
      </c>
      <c r="I134" s="29">
        <v>156</v>
      </c>
      <c r="J134" s="29">
        <v>177</v>
      </c>
      <c r="K134" s="29">
        <v>132</v>
      </c>
      <c r="L134" s="29">
        <v>146</v>
      </c>
      <c r="M134" s="29">
        <v>135</v>
      </c>
      <c r="N134" s="29">
        <v>136</v>
      </c>
      <c r="O134" s="29">
        <v>174</v>
      </c>
      <c r="P134" s="30">
        <f t="shared" si="36"/>
        <v>1172</v>
      </c>
      <c r="Q134" s="30">
        <f t="shared" si="37"/>
        <v>8</v>
      </c>
      <c r="R134" s="30">
        <f t="shared" si="38"/>
        <v>146.5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Roster_Selection_Women!AF234&amp;" " &amp; "JV1 "</f>
        <v xml:space="preserve"> JV1 </v>
      </c>
      <c r="C135" s="1" t="str">
        <f>Roster_Selection_Women!AH234</f>
        <v/>
      </c>
      <c r="D135" s="1" t="str">
        <f>Roster_Selection_Women!AI234</f>
        <v/>
      </c>
      <c r="E135" s="23"/>
      <c r="F135" s="1" t="str">
        <f>IF(ISERROR([4]Baker_Scores_Women_JV!E135), " ", IF([4]Baker_Scores_Women_JV!E135 = "Yes", "Yes", "  "))</f>
        <v xml:space="preserve">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30">
        <f t="shared" si="36"/>
        <v>0</v>
      </c>
      <c r="Q135" s="30">
        <f t="shared" si="37"/>
        <v>0</v>
      </c>
      <c r="R135" s="30">
        <f t="shared" si="38"/>
        <v>0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Roster_Selection_Women!AF235&amp;" " &amp; "JV1 "</f>
        <v xml:space="preserve"> JV1 </v>
      </c>
      <c r="C136" s="1" t="str">
        <f>Roster_Selection_Women!AH235</f>
        <v/>
      </c>
      <c r="D136" s="1" t="str">
        <f>Roster_Selection_Women!AI235</f>
        <v/>
      </c>
      <c r="E136" s="23"/>
      <c r="F136" s="1" t="str">
        <f>IF(ISERROR([4]Baker_Scores_Women_JV!E136), " ", IF([4]Baker_Scores_Women_JV!E136 = "Yes", "Yes", "  "))</f>
        <v xml:space="preserve">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30">
        <f t="shared" si="36"/>
        <v>0</v>
      </c>
      <c r="Q136" s="30">
        <f t="shared" si="37"/>
        <v>0</v>
      </c>
      <c r="R136" s="30">
        <f t="shared" si="38"/>
        <v>0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1231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29"/>
      <c r="L137" s="29"/>
      <c r="M137" s="29"/>
      <c r="N137" s="29"/>
      <c r="O137" s="29"/>
      <c r="P137" s="30">
        <f t="shared" si="36"/>
        <v>0</v>
      </c>
      <c r="Q137" s="30">
        <f t="shared" si="37"/>
        <v>0</v>
      </c>
      <c r="R137" s="30">
        <f t="shared" si="38"/>
        <v>0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1231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1231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Q140" si="39">SUM(G129:G139)</f>
        <v>763</v>
      </c>
      <c r="H140" s="30">
        <f t="shared" si="39"/>
        <v>728</v>
      </c>
      <c r="I140" s="30">
        <f t="shared" si="39"/>
        <v>773</v>
      </c>
      <c r="J140" s="30">
        <f t="shared" si="39"/>
        <v>772</v>
      </c>
      <c r="K140" s="30">
        <f t="shared" si="39"/>
        <v>778</v>
      </c>
      <c r="L140" s="30">
        <f t="shared" si="39"/>
        <v>806</v>
      </c>
      <c r="M140" s="30">
        <f t="shared" si="39"/>
        <v>738</v>
      </c>
      <c r="N140" s="30">
        <f t="shared" si="39"/>
        <v>754</v>
      </c>
      <c r="O140" s="30">
        <f t="shared" si="39"/>
        <v>782</v>
      </c>
      <c r="P140" s="34">
        <f t="shared" si="39"/>
        <v>6894</v>
      </c>
      <c r="Q140" s="34">
        <f t="shared" si="39"/>
        <v>45</v>
      </c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5:52" s="1" customFormat="1" ht="13.9" customHeight="1">
      <c r="E145" s="35" t="s">
        <v>1216</v>
      </c>
      <c r="F145" s="36"/>
      <c r="G145" s="37">
        <f t="shared" ref="G145:Q145" si="40">SUM(G23,G36,G49,G62,G75,G88,G101,G114,G127,G140)</f>
        <v>6219</v>
      </c>
      <c r="H145" s="37">
        <f t="shared" si="40"/>
        <v>6647</v>
      </c>
      <c r="I145" s="37">
        <f t="shared" si="40"/>
        <v>6710</v>
      </c>
      <c r="J145" s="37">
        <f t="shared" si="40"/>
        <v>6638</v>
      </c>
      <c r="K145" s="37">
        <f t="shared" si="40"/>
        <v>6251</v>
      </c>
      <c r="L145" s="37">
        <f t="shared" si="40"/>
        <v>6611</v>
      </c>
      <c r="M145" s="37">
        <f t="shared" si="40"/>
        <v>6652</v>
      </c>
      <c r="N145" s="37">
        <f t="shared" si="40"/>
        <v>6379</v>
      </c>
      <c r="O145" s="37">
        <f t="shared" si="40"/>
        <v>6667</v>
      </c>
      <c r="P145" s="38">
        <f t="shared" si="40"/>
        <v>58774</v>
      </c>
      <c r="Q145" s="39">
        <f t="shared" si="40"/>
        <v>360</v>
      </c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Z145" s="1" t="s">
        <v>1217</v>
      </c>
    </row>
    <row r="146" spans="5:52" s="1" customFormat="1" ht="13.9" customHeight="1">
      <c r="E146" s="40" t="s">
        <v>1218</v>
      </c>
      <c r="F146" s="41"/>
      <c r="G146" s="42">
        <f t="shared" ref="G146:O146" si="41">SUM(G145/(10))</f>
        <v>621.9</v>
      </c>
      <c r="H146" s="42">
        <f t="shared" si="41"/>
        <v>664.7</v>
      </c>
      <c r="I146" s="42">
        <f t="shared" si="41"/>
        <v>671</v>
      </c>
      <c r="J146" s="42">
        <f t="shared" si="41"/>
        <v>663.8</v>
      </c>
      <c r="K146" s="42">
        <f t="shared" si="41"/>
        <v>625.1</v>
      </c>
      <c r="L146" s="42">
        <f t="shared" si="41"/>
        <v>661.1</v>
      </c>
      <c r="M146" s="42">
        <f t="shared" si="41"/>
        <v>665.2</v>
      </c>
      <c r="N146" s="42">
        <f t="shared" si="41"/>
        <v>637.9</v>
      </c>
      <c r="O146" s="42">
        <f t="shared" si="41"/>
        <v>666.7</v>
      </c>
      <c r="P146" s="32"/>
      <c r="Q146" s="51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5:52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5:52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5:52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5:52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5:52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5:52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5:52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5:52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5:52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5:52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5:52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5:52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5:52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5:52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O22 G129:O139 G116:O126 G103:O113 G90:O100 G77:O87 G64:O74 G51:O61 G38:O48 G25:O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O20" sqref="O20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84" t="s">
        <v>1233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AZ1" s="13" t="s">
        <v>1234</v>
      </c>
    </row>
    <row r="2" spans="1:143" s="4" customFormat="1" ht="15" customHeight="1">
      <c r="AZ2" s="13" t="s">
        <v>1235</v>
      </c>
    </row>
    <row r="3" spans="1:143" s="4" customFormat="1" ht="15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1236</v>
      </c>
    </row>
    <row r="4" spans="1:143" s="4" customFormat="1" ht="15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2" t="s">
        <v>10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19</v>
      </c>
      <c r="C8" s="16"/>
      <c r="D8" s="59"/>
      <c r="E8" s="14" t="s">
        <v>1237</v>
      </c>
    </row>
    <row r="9" spans="1:143" s="4" customFormat="1" ht="15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5" customHeight="1">
      <c r="A10" s="63"/>
      <c r="B10" s="64"/>
      <c r="C10" s="64"/>
      <c r="D10" s="19" t="s">
        <v>1186</v>
      </c>
      <c r="E10" s="19" t="s">
        <v>1186</v>
      </c>
      <c r="F10" s="19" t="s">
        <v>1186</v>
      </c>
      <c r="G10" s="19" t="s">
        <v>1186</v>
      </c>
      <c r="H10" s="19" t="s">
        <v>1186</v>
      </c>
      <c r="I10" s="19" t="s">
        <v>1186</v>
      </c>
      <c r="J10" s="19" t="s">
        <v>1186</v>
      </c>
      <c r="K10" s="19" t="s">
        <v>1186</v>
      </c>
      <c r="L10" s="19" t="s">
        <v>1186</v>
      </c>
      <c r="M10" s="19" t="s">
        <v>1238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1239</v>
      </c>
      <c r="B11" s="19" t="s">
        <v>1186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1189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RANK(M12,$M$12:$M$37)</f>
        <v>1</v>
      </c>
      <c r="B12" s="1" t="s">
        <v>1210</v>
      </c>
      <c r="C12" s="13"/>
      <c r="D12" s="50">
        <f>Individual_Scores_Men_Var!G270</f>
        <v>962</v>
      </c>
      <c r="E12" s="50">
        <f>Individual_Scores_Men_Var!H270</f>
        <v>984</v>
      </c>
      <c r="F12" s="50">
        <f>Individual_Scores_Men_Var!I270</f>
        <v>1028</v>
      </c>
      <c r="G12" s="50">
        <f>Individual_Scores_Men_Var!J270</f>
        <v>1050</v>
      </c>
      <c r="H12" s="50">
        <f>Individual_Scores_Men_Var!K270</f>
        <v>940</v>
      </c>
      <c r="I12" s="50">
        <f>Individual_Scores_Men_Var!L270</f>
        <v>1085</v>
      </c>
      <c r="J12" s="50">
        <f>Individual_Scores_Men_Var!M270</f>
        <v>994</v>
      </c>
      <c r="K12" s="50">
        <f>Individual_Scores_Men_Var!N270</f>
        <v>1015</v>
      </c>
      <c r="L12" s="50">
        <f>Individual_Scores_Men_Var!O270</f>
        <v>1021</v>
      </c>
      <c r="M12" s="30">
        <f t="shared" ref="M12:M36" si="0">SUM(D12:L12)</f>
        <v>9079</v>
      </c>
      <c r="O12" s="62"/>
      <c r="Q12" s="24"/>
      <c r="R12" s="24"/>
    </row>
    <row r="13" spans="1:143" s="1" customFormat="1" ht="13.9" customHeight="1">
      <c r="A13" s="13">
        <f t="array" ref="A13">RANK(M13,$M$12:$M$37)</f>
        <v>2</v>
      </c>
      <c r="B13" s="65" t="s">
        <v>1199</v>
      </c>
      <c r="C13" s="21"/>
      <c r="D13" s="24">
        <f>Individual_Scores_Men_Var!G127</f>
        <v>914</v>
      </c>
      <c r="E13" s="24">
        <f>Individual_Scores_Men_Var!H127</f>
        <v>990</v>
      </c>
      <c r="F13" s="24">
        <f>Individual_Scores_Men_Var!I127</f>
        <v>981</v>
      </c>
      <c r="G13" s="24">
        <f>Individual_Scores_Men_Var!J127</f>
        <v>997</v>
      </c>
      <c r="H13" s="24">
        <f>Individual_Scores_Men_Var!K127</f>
        <v>1094</v>
      </c>
      <c r="I13" s="24">
        <f>Individual_Scores_Men_Var!L127</f>
        <v>1046</v>
      </c>
      <c r="J13" s="24">
        <f>Individual_Scores_Men_Var!M127</f>
        <v>979</v>
      </c>
      <c r="K13" s="24">
        <f>Individual_Scores_Men_Var!N127</f>
        <v>911</v>
      </c>
      <c r="L13" s="24">
        <f>Individual_Scores_Men_Var!O127</f>
        <v>1024</v>
      </c>
      <c r="M13" s="19">
        <f t="shared" si="0"/>
        <v>8936</v>
      </c>
      <c r="N13" s="21"/>
      <c r="O13" s="63"/>
      <c r="Q13" s="24"/>
      <c r="R13" s="24"/>
    </row>
    <row r="14" spans="1:143" s="1" customFormat="1" ht="13.9" customHeight="1">
      <c r="A14" s="13">
        <f t="array" ref="A14">RANK(M14,$M$12:$M$37)</f>
        <v>3</v>
      </c>
      <c r="B14" s="1" t="s">
        <v>1211</v>
      </c>
      <c r="C14" s="13"/>
      <c r="D14" s="50">
        <f>Individual_Scores_Men_Var!G283</f>
        <v>998</v>
      </c>
      <c r="E14" s="50">
        <f>Individual_Scores_Men_Var!H283</f>
        <v>975</v>
      </c>
      <c r="F14" s="50">
        <f>Individual_Scores_Men_Var!I283</f>
        <v>972</v>
      </c>
      <c r="G14" s="50">
        <f>Individual_Scores_Men_Var!J283</f>
        <v>942</v>
      </c>
      <c r="H14" s="50">
        <f>Individual_Scores_Men_Var!K283</f>
        <v>1019</v>
      </c>
      <c r="I14" s="50">
        <f>Individual_Scores_Men_Var!L283</f>
        <v>975</v>
      </c>
      <c r="J14" s="50">
        <f>Individual_Scores_Men_Var!M283</f>
        <v>905</v>
      </c>
      <c r="K14" s="50">
        <f>Individual_Scores_Men_Var!N283</f>
        <v>904</v>
      </c>
      <c r="L14" s="50">
        <f>Individual_Scores_Men_Var!O283</f>
        <v>1141</v>
      </c>
      <c r="M14" s="30">
        <f t="shared" si="0"/>
        <v>8831</v>
      </c>
      <c r="O14" s="62"/>
      <c r="Q14" s="24"/>
      <c r="R14" s="24"/>
    </row>
    <row r="15" spans="1:143" s="1" customFormat="1" ht="13.9" customHeight="1">
      <c r="A15" s="13">
        <f t="array" ref="A15">RANK(M15,$M$12:$M$37)</f>
        <v>4</v>
      </c>
      <c r="B15" s="1" t="s">
        <v>1209</v>
      </c>
      <c r="C15" s="13"/>
      <c r="D15" s="50">
        <f>Individual_Scores_Men_Var!G257</f>
        <v>1022</v>
      </c>
      <c r="E15" s="50">
        <f>Individual_Scores_Men_Var!H257</f>
        <v>1008</v>
      </c>
      <c r="F15" s="50">
        <f>Individual_Scores_Men_Var!I257</f>
        <v>971</v>
      </c>
      <c r="G15" s="50">
        <f>Individual_Scores_Men_Var!J257</f>
        <v>904</v>
      </c>
      <c r="H15" s="50">
        <f>Individual_Scores_Men_Var!K257</f>
        <v>876</v>
      </c>
      <c r="I15" s="50">
        <f>Individual_Scores_Men_Var!L257</f>
        <v>1047</v>
      </c>
      <c r="J15" s="50">
        <f>Individual_Scores_Men_Var!M257</f>
        <v>960</v>
      </c>
      <c r="K15" s="50">
        <f>Individual_Scores_Men_Var!N257</f>
        <v>939</v>
      </c>
      <c r="L15" s="50">
        <f>Individual_Scores_Men_Var!O257</f>
        <v>990</v>
      </c>
      <c r="M15" s="30">
        <f t="shared" si="0"/>
        <v>8717</v>
      </c>
      <c r="O15" s="62"/>
      <c r="Q15" s="24"/>
      <c r="R15" s="24"/>
    </row>
    <row r="16" spans="1:143" s="1" customFormat="1" ht="13.9" customHeight="1">
      <c r="A16" s="13">
        <f t="array" ref="A16">RANK(M16,$M$12:$M$37)</f>
        <v>5</v>
      </c>
      <c r="B16" s="1" t="s">
        <v>1203</v>
      </c>
      <c r="C16" s="13"/>
      <c r="D16" s="50">
        <f>Individual_Scores_Men_Var!G179</f>
        <v>858</v>
      </c>
      <c r="E16" s="50">
        <f>Individual_Scores_Men_Var!H179</f>
        <v>846</v>
      </c>
      <c r="F16" s="50">
        <f>Individual_Scores_Men_Var!I179</f>
        <v>990</v>
      </c>
      <c r="G16" s="50">
        <f>Individual_Scores_Men_Var!J179</f>
        <v>905</v>
      </c>
      <c r="H16" s="50">
        <f>Individual_Scores_Men_Var!K179</f>
        <v>889</v>
      </c>
      <c r="I16" s="50">
        <f>Individual_Scores_Men_Var!L179</f>
        <v>974</v>
      </c>
      <c r="J16" s="50">
        <f>Individual_Scores_Men_Var!M179</f>
        <v>995</v>
      </c>
      <c r="K16" s="50">
        <f>Individual_Scores_Men_Var!N179</f>
        <v>965</v>
      </c>
      <c r="L16" s="50">
        <f>Individual_Scores_Men_Var!O179</f>
        <v>990</v>
      </c>
      <c r="M16" s="30">
        <f t="shared" si="0"/>
        <v>8412</v>
      </c>
      <c r="O16" s="62"/>
      <c r="Q16" s="24"/>
      <c r="R16" s="24"/>
    </row>
    <row r="17" spans="1:143" s="1" customFormat="1" ht="13.9" customHeight="1">
      <c r="A17" s="13">
        <f t="array" ref="A17">RANK(M17,$M$12:$M$37)</f>
        <v>6</v>
      </c>
      <c r="B17" s="65" t="s">
        <v>1192</v>
      </c>
      <c r="C17" s="65"/>
      <c r="D17" s="24">
        <f>Individual_Scores_Men_Var!G36</f>
        <v>894</v>
      </c>
      <c r="E17" s="24">
        <f>Individual_Scores_Men_Var!H36</f>
        <v>900</v>
      </c>
      <c r="F17" s="24">
        <f>Individual_Scores_Men_Var!I36</f>
        <v>889</v>
      </c>
      <c r="G17" s="24">
        <f>Individual_Scores_Men_Var!J36</f>
        <v>928</v>
      </c>
      <c r="H17" s="24">
        <f>Individual_Scores_Men_Var!K36</f>
        <v>1101</v>
      </c>
      <c r="I17" s="24">
        <f>Individual_Scores_Men_Var!L36</f>
        <v>941</v>
      </c>
      <c r="J17" s="24">
        <f>Individual_Scores_Men_Var!M36</f>
        <v>895</v>
      </c>
      <c r="K17" s="24">
        <f>Individual_Scores_Men_Var!N36</f>
        <v>951</v>
      </c>
      <c r="L17" s="24">
        <f>Individual_Scores_Men_Var!O36</f>
        <v>854</v>
      </c>
      <c r="M17" s="19">
        <f t="shared" si="0"/>
        <v>8353</v>
      </c>
      <c r="N17" s="24"/>
      <c r="O17" s="19"/>
      <c r="Q17" s="24"/>
      <c r="R17" s="24"/>
    </row>
    <row r="18" spans="1:143" s="1" customFormat="1" ht="13.9" customHeight="1">
      <c r="A18" s="13">
        <f t="array" ref="A18">RANK(M18,$M$12:$M$37)</f>
        <v>7</v>
      </c>
      <c r="B18" s="1" t="s">
        <v>1215</v>
      </c>
      <c r="C18" s="13"/>
      <c r="D18" s="50">
        <f>Individual_Scores_Men_Var!G335</f>
        <v>933</v>
      </c>
      <c r="E18" s="50">
        <f>Individual_Scores_Men_Var!H335</f>
        <v>978</v>
      </c>
      <c r="F18" s="50">
        <f>Individual_Scores_Men_Var!I335</f>
        <v>914</v>
      </c>
      <c r="G18" s="50">
        <f>Individual_Scores_Men_Var!J335</f>
        <v>906</v>
      </c>
      <c r="H18" s="50">
        <f>Individual_Scores_Men_Var!K335</f>
        <v>1027</v>
      </c>
      <c r="I18" s="50">
        <f>Individual_Scores_Men_Var!L335</f>
        <v>895</v>
      </c>
      <c r="J18" s="50">
        <f>Individual_Scores_Men_Var!M335</f>
        <v>848</v>
      </c>
      <c r="K18" s="50">
        <f>Individual_Scores_Men_Var!N335</f>
        <v>848</v>
      </c>
      <c r="L18" s="50">
        <f>Individual_Scores_Men_Var!O335</f>
        <v>876</v>
      </c>
      <c r="M18" s="30">
        <f t="shared" si="0"/>
        <v>8225</v>
      </c>
      <c r="O18" s="62"/>
    </row>
    <row r="19" spans="1:143" s="1" customFormat="1" ht="13.9" customHeight="1">
      <c r="A19" s="13">
        <f t="array" ref="A19">RANK(M19,$M$12:$M$37)</f>
        <v>8</v>
      </c>
      <c r="B19" s="1" t="s">
        <v>1205</v>
      </c>
      <c r="C19" s="13"/>
      <c r="D19" s="50">
        <f>Individual_Scores_Men_Var!G205</f>
        <v>923</v>
      </c>
      <c r="E19" s="50">
        <f>Individual_Scores_Men_Var!H205</f>
        <v>858</v>
      </c>
      <c r="F19" s="50">
        <f>Individual_Scores_Men_Var!I205</f>
        <v>898</v>
      </c>
      <c r="G19" s="50">
        <f>Individual_Scores_Men_Var!J205</f>
        <v>930</v>
      </c>
      <c r="H19" s="50">
        <f>Individual_Scores_Men_Var!K205</f>
        <v>948</v>
      </c>
      <c r="I19" s="50">
        <f>Individual_Scores_Men_Var!L205</f>
        <v>867</v>
      </c>
      <c r="J19" s="50">
        <f>Individual_Scores_Men_Var!M205</f>
        <v>886</v>
      </c>
      <c r="K19" s="50">
        <f>Individual_Scores_Men_Var!N205</f>
        <v>960</v>
      </c>
      <c r="L19" s="50">
        <f>Individual_Scores_Men_Var!O205</f>
        <v>954</v>
      </c>
      <c r="M19" s="30">
        <f t="shared" si="0"/>
        <v>8224</v>
      </c>
      <c r="O19" s="62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RANK(M20,$M$12:$M$37)</f>
        <v>9</v>
      </c>
      <c r="B20" s="1" t="s">
        <v>1195</v>
      </c>
      <c r="D20" s="24">
        <f>Individual_Scores_Men_Var!G75</f>
        <v>802</v>
      </c>
      <c r="E20" s="24">
        <f>Individual_Scores_Men_Var!H75</f>
        <v>871</v>
      </c>
      <c r="F20" s="24">
        <f>Individual_Scores_Men_Var!I75</f>
        <v>956</v>
      </c>
      <c r="G20" s="24">
        <f>Individual_Scores_Men_Var!J75</f>
        <v>894</v>
      </c>
      <c r="H20" s="24">
        <f>Individual_Scores_Men_Var!K75</f>
        <v>900</v>
      </c>
      <c r="I20" s="24">
        <f>Individual_Scores_Men_Var!L75</f>
        <v>830</v>
      </c>
      <c r="J20" s="24">
        <f>Individual_Scores_Men_Var!M75</f>
        <v>912</v>
      </c>
      <c r="K20" s="24">
        <f>Individual_Scores_Men_Var!N75</f>
        <v>1018</v>
      </c>
      <c r="L20" s="24">
        <f>Individual_Scores_Men_Var!O75</f>
        <v>1000</v>
      </c>
      <c r="M20" s="19">
        <f t="shared" si="0"/>
        <v>8183</v>
      </c>
      <c r="N20" s="24"/>
      <c r="O20" s="19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RANK(M21,$M$12:$M$37)</f>
        <v>10</v>
      </c>
      <c r="B21" s="1" t="s">
        <v>1208</v>
      </c>
      <c r="C21" s="13"/>
      <c r="D21" s="50">
        <f>Individual_Scores_Men_Var!G244</f>
        <v>972</v>
      </c>
      <c r="E21" s="50">
        <f>Individual_Scores_Men_Var!H244</f>
        <v>812</v>
      </c>
      <c r="F21" s="50">
        <f>Individual_Scores_Men_Var!I244</f>
        <v>941</v>
      </c>
      <c r="G21" s="50">
        <f>Individual_Scores_Men_Var!J244</f>
        <v>859</v>
      </c>
      <c r="H21" s="50">
        <f>Individual_Scores_Men_Var!K244</f>
        <v>859</v>
      </c>
      <c r="I21" s="50">
        <f>Individual_Scores_Men_Var!L244</f>
        <v>818</v>
      </c>
      <c r="J21" s="50">
        <f>Individual_Scores_Men_Var!M244</f>
        <v>891</v>
      </c>
      <c r="K21" s="50">
        <f>Individual_Scores_Men_Var!N244</f>
        <v>991</v>
      </c>
      <c r="L21" s="50">
        <f>Individual_Scores_Men_Var!O244</f>
        <v>1039</v>
      </c>
      <c r="M21" s="30">
        <f t="shared" si="0"/>
        <v>8182</v>
      </c>
      <c r="O21" s="62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RANK(M22,$M$12:$M$37)</f>
        <v>11</v>
      </c>
      <c r="B22" s="1" t="s">
        <v>1213</v>
      </c>
      <c r="C22" s="13"/>
      <c r="D22" s="50">
        <f>Individual_Scores_Men_Var!G309</f>
        <v>914</v>
      </c>
      <c r="E22" s="50">
        <f>Individual_Scores_Men_Var!H309</f>
        <v>866</v>
      </c>
      <c r="F22" s="50">
        <f>Individual_Scores_Men_Var!I309</f>
        <v>949</v>
      </c>
      <c r="G22" s="50">
        <f>Individual_Scores_Men_Var!J309</f>
        <v>967</v>
      </c>
      <c r="H22" s="50">
        <f>Individual_Scores_Men_Var!K309</f>
        <v>896</v>
      </c>
      <c r="I22" s="50">
        <f>Individual_Scores_Men_Var!L309</f>
        <v>779</v>
      </c>
      <c r="J22" s="50">
        <f>Individual_Scores_Men_Var!M309</f>
        <v>911</v>
      </c>
      <c r="K22" s="50">
        <f>Individual_Scores_Men_Var!N309</f>
        <v>859</v>
      </c>
      <c r="L22" s="50">
        <f>Individual_Scores_Men_Var!O309</f>
        <v>964</v>
      </c>
      <c r="M22" s="30">
        <f t="shared" si="0"/>
        <v>8105</v>
      </c>
      <c r="O22" s="62"/>
    </row>
    <row r="23" spans="1:143" s="1" customFormat="1" ht="13.9" customHeight="1">
      <c r="A23" s="13">
        <f t="array" ref="A23">RANK(M23,$M$12:$M$37)</f>
        <v>12</v>
      </c>
      <c r="B23" s="65" t="s">
        <v>1200</v>
      </c>
      <c r="C23" s="21"/>
      <c r="D23" s="24">
        <f>Individual_Scores_Men_Var!G140</f>
        <v>976</v>
      </c>
      <c r="E23" s="24">
        <f>Individual_Scores_Men_Var!H140</f>
        <v>1052</v>
      </c>
      <c r="F23" s="24">
        <f>Individual_Scores_Men_Var!I140</f>
        <v>914</v>
      </c>
      <c r="G23" s="24">
        <f>Individual_Scores_Men_Var!J140</f>
        <v>940</v>
      </c>
      <c r="H23" s="24">
        <f>Individual_Scores_Men_Var!K140</f>
        <v>865</v>
      </c>
      <c r="I23" s="24">
        <f>Individual_Scores_Men_Var!L140</f>
        <v>778</v>
      </c>
      <c r="J23" s="24">
        <f>Individual_Scores_Men_Var!M140</f>
        <v>746</v>
      </c>
      <c r="K23" s="24">
        <f>Individual_Scores_Men_Var!N140</f>
        <v>853</v>
      </c>
      <c r="L23" s="24">
        <f>Individual_Scores_Men_Var!O140</f>
        <v>850</v>
      </c>
      <c r="M23" s="19">
        <f t="shared" si="0"/>
        <v>7974</v>
      </c>
      <c r="N23" s="21"/>
      <c r="O23" s="63"/>
    </row>
    <row r="24" spans="1:143" s="1" customFormat="1" ht="13.9" customHeight="1">
      <c r="A24" s="13">
        <f t="array" ref="A24">RANK(M24,$M$12:$M$37)</f>
        <v>13</v>
      </c>
      <c r="B24" s="65" t="s">
        <v>1196</v>
      </c>
      <c r="C24" s="65"/>
      <c r="D24" s="24">
        <f>Individual_Scores_Men_Var!G88</f>
        <v>913</v>
      </c>
      <c r="E24" s="24">
        <f>Individual_Scores_Men_Var!H88</f>
        <v>843</v>
      </c>
      <c r="F24" s="24">
        <f>Individual_Scores_Men_Var!I88</f>
        <v>853</v>
      </c>
      <c r="G24" s="24">
        <f>Individual_Scores_Men_Var!J88</f>
        <v>864</v>
      </c>
      <c r="H24" s="24">
        <f>Individual_Scores_Men_Var!K88</f>
        <v>872</v>
      </c>
      <c r="I24" s="24">
        <f>Individual_Scores_Men_Var!L88</f>
        <v>943</v>
      </c>
      <c r="J24" s="24">
        <f>Individual_Scores_Men_Var!M88</f>
        <v>866</v>
      </c>
      <c r="K24" s="24">
        <f>Individual_Scores_Men_Var!N88</f>
        <v>926</v>
      </c>
      <c r="L24" s="24">
        <f>Individual_Scores_Men_Var!O88</f>
        <v>861</v>
      </c>
      <c r="M24" s="19">
        <f t="shared" si="0"/>
        <v>7941</v>
      </c>
      <c r="N24" s="24"/>
      <c r="O24" s="19"/>
    </row>
    <row r="25" spans="1:143" s="1" customFormat="1" ht="13.9" customHeight="1">
      <c r="A25" s="13">
        <f t="array" ref="A25">RANK(M25,$M$12:$M$37)</f>
        <v>15</v>
      </c>
      <c r="B25" s="1" t="s">
        <v>1202</v>
      </c>
      <c r="C25" s="13"/>
      <c r="D25" s="50">
        <f>Individual_Scores_Men_Var!G166</f>
        <v>856</v>
      </c>
      <c r="E25" s="50">
        <f>Individual_Scores_Men_Var!H166</f>
        <v>826</v>
      </c>
      <c r="F25" s="50">
        <f>Individual_Scores_Men_Var!I166</f>
        <v>950</v>
      </c>
      <c r="G25" s="50">
        <f>Individual_Scores_Men_Var!J166</f>
        <v>895</v>
      </c>
      <c r="H25" s="50">
        <f>Individual_Scores_Men_Var!K166</f>
        <v>929</v>
      </c>
      <c r="I25" s="50">
        <f>Individual_Scores_Men_Var!L166</f>
        <v>890</v>
      </c>
      <c r="J25" s="50">
        <f>Individual_Scores_Men_Var!M166</f>
        <v>795</v>
      </c>
      <c r="K25" s="50">
        <f>Individual_Scores_Men_Var!N166</f>
        <v>870</v>
      </c>
      <c r="L25" s="50">
        <f>Individual_Scores_Men_Var!O166</f>
        <v>908</v>
      </c>
      <c r="M25" s="30">
        <f t="shared" si="0"/>
        <v>7919</v>
      </c>
      <c r="O25" s="62"/>
    </row>
    <row r="26" spans="1:143" s="1" customFormat="1" ht="13.9" customHeight="1">
      <c r="A26" s="13">
        <f t="array" ref="A26">RANK(M26,$M$12:$M$37)</f>
        <v>16</v>
      </c>
      <c r="B26" s="65" t="s">
        <v>1191</v>
      </c>
      <c r="C26" s="65"/>
      <c r="D26" s="24">
        <f>Individual_Scores_Men_Var!G23</f>
        <v>815</v>
      </c>
      <c r="E26" s="24">
        <f>Individual_Scores_Men_Var!H23</f>
        <v>904</v>
      </c>
      <c r="F26" s="24">
        <f>Individual_Scores_Men_Var!I23</f>
        <v>806</v>
      </c>
      <c r="G26" s="24">
        <f>Individual_Scores_Men_Var!J23</f>
        <v>933</v>
      </c>
      <c r="H26" s="24">
        <f>Individual_Scores_Men_Var!K23</f>
        <v>941</v>
      </c>
      <c r="I26" s="24">
        <f>Individual_Scores_Men_Var!L23</f>
        <v>853</v>
      </c>
      <c r="J26" s="24">
        <f>Individual_Scores_Men_Var!M23</f>
        <v>773</v>
      </c>
      <c r="K26" s="24">
        <f>Individual_Scores_Men_Var!N23</f>
        <v>965</v>
      </c>
      <c r="L26" s="24">
        <f>Individual_Scores_Men_Var!O23</f>
        <v>928</v>
      </c>
      <c r="M26" s="19">
        <f t="shared" si="0"/>
        <v>7918</v>
      </c>
      <c r="N26" s="24"/>
      <c r="O26" s="19"/>
    </row>
    <row r="27" spans="1:143" s="1" customFormat="1" ht="13.9" customHeight="1">
      <c r="A27" s="13">
        <f t="array" ref="A27">RANK(M27,$M$12:$M$37)</f>
        <v>17</v>
      </c>
      <c r="B27" s="65" t="s">
        <v>1194</v>
      </c>
      <c r="C27" s="65"/>
      <c r="D27" s="24">
        <f>Individual_Scores_Men_Var!G62</f>
        <v>846</v>
      </c>
      <c r="E27" s="24">
        <f>Individual_Scores_Men_Var!H62</f>
        <v>935</v>
      </c>
      <c r="F27" s="24">
        <f>Individual_Scores_Men_Var!I62</f>
        <v>803</v>
      </c>
      <c r="G27" s="24">
        <f>Individual_Scores_Men_Var!J62</f>
        <v>865</v>
      </c>
      <c r="H27" s="24">
        <f>Individual_Scores_Men_Var!K62</f>
        <v>825</v>
      </c>
      <c r="I27" s="24">
        <f>Individual_Scores_Men_Var!L62</f>
        <v>860</v>
      </c>
      <c r="J27" s="24">
        <f>Individual_Scores_Men_Var!M62</f>
        <v>875</v>
      </c>
      <c r="K27" s="24">
        <f>Individual_Scores_Men_Var!N62</f>
        <v>850</v>
      </c>
      <c r="L27" s="24">
        <f>Individual_Scores_Men_Var!O62</f>
        <v>987</v>
      </c>
      <c r="M27" s="19">
        <f t="shared" si="0"/>
        <v>7846</v>
      </c>
      <c r="N27" s="24"/>
      <c r="O27" s="19"/>
    </row>
    <row r="28" spans="1:143" s="1" customFormat="1" ht="13.9" customHeight="1">
      <c r="A28" s="13">
        <f t="array" ref="A28">RANK(M28,$M$12:$M$37)</f>
        <v>18</v>
      </c>
      <c r="B28" s="1" t="s">
        <v>1207</v>
      </c>
      <c r="C28" s="13"/>
      <c r="D28" s="50">
        <f>Individual_Scores_Men_Var!G231</f>
        <v>841</v>
      </c>
      <c r="E28" s="50">
        <f>Individual_Scores_Men_Var!H231</f>
        <v>819</v>
      </c>
      <c r="F28" s="50">
        <f>Individual_Scores_Men_Var!I231</f>
        <v>934</v>
      </c>
      <c r="G28" s="50">
        <f>Individual_Scores_Men_Var!J231</f>
        <v>882</v>
      </c>
      <c r="H28" s="50">
        <f>Individual_Scores_Men_Var!K231</f>
        <v>947</v>
      </c>
      <c r="I28" s="50">
        <f>Individual_Scores_Men_Var!L231</f>
        <v>912</v>
      </c>
      <c r="J28" s="50">
        <f>Individual_Scores_Men_Var!M231</f>
        <v>838</v>
      </c>
      <c r="K28" s="50">
        <f>Individual_Scores_Men_Var!N231</f>
        <v>811</v>
      </c>
      <c r="L28" s="50">
        <f>Individual_Scores_Men_Var!O231</f>
        <v>849</v>
      </c>
      <c r="M28" s="30">
        <f t="shared" si="0"/>
        <v>7833</v>
      </c>
      <c r="O28" s="62"/>
    </row>
    <row r="29" spans="1:143" s="1" customFormat="1" ht="13.9" customHeight="1">
      <c r="A29" s="13">
        <f t="array" ref="A29">RANK(M29,$M$12:$M$37)</f>
        <v>14</v>
      </c>
      <c r="B29" s="65" t="s">
        <v>1193</v>
      </c>
      <c r="C29" s="65"/>
      <c r="D29" s="24">
        <f>Individual_Scores_Men_Var!G49</f>
        <v>856</v>
      </c>
      <c r="E29" s="24">
        <f>Individual_Scores_Men_Var!H49</f>
        <v>821</v>
      </c>
      <c r="F29" s="24">
        <f>Individual_Scores_Men_Var!I49</f>
        <v>848</v>
      </c>
      <c r="G29" s="24">
        <f>Individual_Scores_Men_Var!J49</f>
        <v>858</v>
      </c>
      <c r="H29" s="24">
        <f>Individual_Scores_Men_Var!K49</f>
        <v>931</v>
      </c>
      <c r="I29" s="24">
        <f>Individual_Scores_Men_Var!L49</f>
        <v>997</v>
      </c>
      <c r="J29" s="24">
        <f>Individual_Scores_Men_Var!M49</f>
        <v>815</v>
      </c>
      <c r="K29" s="24">
        <f>Individual_Scores_Men_Var!N49</f>
        <v>960</v>
      </c>
      <c r="L29" s="24">
        <f>Individual_Scores_Men_Var!O49</f>
        <v>852</v>
      </c>
      <c r="M29" s="19">
        <f t="shared" si="0"/>
        <v>7938</v>
      </c>
      <c r="N29" s="24"/>
      <c r="O29" s="19"/>
    </row>
    <row r="30" spans="1:143" s="1" customFormat="1" ht="13.9" customHeight="1">
      <c r="A30" s="13">
        <f t="array" ref="A30">RANK(M30,$M$12:$M$37)</f>
        <v>19</v>
      </c>
      <c r="B30" s="1" t="s">
        <v>1204</v>
      </c>
      <c r="C30" s="13"/>
      <c r="D30" s="50">
        <f>Individual_Scores_Men_Var!G192</f>
        <v>918</v>
      </c>
      <c r="E30" s="50">
        <f>Individual_Scores_Men_Var!H192</f>
        <v>875</v>
      </c>
      <c r="F30" s="50">
        <f>Individual_Scores_Men_Var!I192</f>
        <v>903</v>
      </c>
      <c r="G30" s="50">
        <f>Individual_Scores_Men_Var!J192</f>
        <v>796</v>
      </c>
      <c r="H30" s="50">
        <f>Individual_Scores_Men_Var!K192</f>
        <v>844</v>
      </c>
      <c r="I30" s="50">
        <f>Individual_Scores_Men_Var!L192</f>
        <v>760</v>
      </c>
      <c r="J30" s="50">
        <f>Individual_Scores_Men_Var!M192</f>
        <v>839</v>
      </c>
      <c r="K30" s="50">
        <f>Individual_Scores_Men_Var!N192</f>
        <v>740</v>
      </c>
      <c r="L30" s="50">
        <f>Individual_Scores_Men_Var!O192</f>
        <v>798</v>
      </c>
      <c r="M30" s="30">
        <f t="shared" si="0"/>
        <v>7473</v>
      </c>
      <c r="O30" s="62"/>
    </row>
    <row r="31" spans="1:143" s="1" customFormat="1" ht="13.9" customHeight="1">
      <c r="A31" s="13">
        <f t="array" ref="A31">RANK(M31,$M$12:$M$37)</f>
        <v>20</v>
      </c>
      <c r="B31" s="1" t="s">
        <v>1214</v>
      </c>
      <c r="C31" s="13"/>
      <c r="D31" s="50">
        <f>Individual_Scores_Men_Var!G322</f>
        <v>746</v>
      </c>
      <c r="E31" s="50">
        <f>Individual_Scores_Men_Var!H322</f>
        <v>844</v>
      </c>
      <c r="F31" s="50">
        <f>Individual_Scores_Men_Var!I322</f>
        <v>889</v>
      </c>
      <c r="G31" s="50">
        <f>Individual_Scores_Men_Var!J322</f>
        <v>880</v>
      </c>
      <c r="H31" s="50">
        <f>Individual_Scores_Men_Var!K322</f>
        <v>842</v>
      </c>
      <c r="I31" s="50">
        <f>Individual_Scores_Men_Var!L322</f>
        <v>722</v>
      </c>
      <c r="J31" s="50">
        <f>Individual_Scores_Men_Var!M322</f>
        <v>806</v>
      </c>
      <c r="K31" s="50">
        <f>Individual_Scores_Men_Var!N322</f>
        <v>770</v>
      </c>
      <c r="L31" s="50">
        <f>Individual_Scores_Men_Var!O322</f>
        <v>952</v>
      </c>
      <c r="M31" s="30">
        <f t="shared" si="0"/>
        <v>7451</v>
      </c>
      <c r="O31" s="62"/>
    </row>
    <row r="32" spans="1:143" s="1" customFormat="1" ht="13.9" customHeight="1">
      <c r="A32" s="13">
        <f t="array" ref="A32">RANK(M32,$M$12:$M$37)</f>
        <v>21</v>
      </c>
      <c r="B32" s="1" t="s">
        <v>1212</v>
      </c>
      <c r="C32" s="13"/>
      <c r="D32" s="50">
        <f>Individual_Scores_Men_Var!G296</f>
        <v>785</v>
      </c>
      <c r="E32" s="50">
        <f>Individual_Scores_Men_Var!H296</f>
        <v>829</v>
      </c>
      <c r="F32" s="50">
        <f>Individual_Scores_Men_Var!I296</f>
        <v>836</v>
      </c>
      <c r="G32" s="50">
        <f>Individual_Scores_Men_Var!J296</f>
        <v>871</v>
      </c>
      <c r="H32" s="50">
        <f>Individual_Scores_Men_Var!K296</f>
        <v>795</v>
      </c>
      <c r="I32" s="50">
        <f>Individual_Scores_Men_Var!L296</f>
        <v>873</v>
      </c>
      <c r="J32" s="50">
        <f>Individual_Scores_Men_Var!M296</f>
        <v>789</v>
      </c>
      <c r="K32" s="50">
        <f>Individual_Scores_Men_Var!N296</f>
        <v>794</v>
      </c>
      <c r="L32" s="50">
        <f>Individual_Scores_Men_Var!O296</f>
        <v>784</v>
      </c>
      <c r="M32" s="30">
        <f t="shared" si="0"/>
        <v>7356</v>
      </c>
      <c r="O32" s="62"/>
    </row>
    <row r="33" spans="1:15" s="1" customFormat="1" ht="13.9" customHeight="1">
      <c r="A33" s="13">
        <f t="array" ref="A33">RANK(M33,$M$12:$M$37)</f>
        <v>22</v>
      </c>
      <c r="B33" s="1" t="s">
        <v>1201</v>
      </c>
      <c r="C33" s="66"/>
      <c r="D33" s="50">
        <f>Individual_Scores_Men_Var!G153</f>
        <v>788</v>
      </c>
      <c r="E33" s="50">
        <f>Individual_Scores_Men_Var!H153</f>
        <v>868</v>
      </c>
      <c r="F33" s="50">
        <f>Individual_Scores_Men_Var!I153</f>
        <v>725</v>
      </c>
      <c r="G33" s="50">
        <f>Individual_Scores_Men_Var!J153</f>
        <v>815</v>
      </c>
      <c r="H33" s="50">
        <f>Individual_Scores_Men_Var!K153</f>
        <v>790</v>
      </c>
      <c r="I33" s="50">
        <f>Individual_Scores_Men_Var!L153</f>
        <v>845</v>
      </c>
      <c r="J33" s="50">
        <f>Individual_Scores_Men_Var!M153</f>
        <v>829</v>
      </c>
      <c r="K33" s="50">
        <f>Individual_Scores_Men_Var!N153</f>
        <v>742</v>
      </c>
      <c r="L33" s="50">
        <f>Individual_Scores_Men_Var!O153</f>
        <v>762</v>
      </c>
      <c r="M33" s="30">
        <f t="shared" si="0"/>
        <v>7164</v>
      </c>
      <c r="O33" s="62"/>
    </row>
    <row r="34" spans="1:15" s="1" customFormat="1" ht="13.9" customHeight="1">
      <c r="A34" s="13">
        <f t="array" ref="A34">RANK(M34,$M$12:$M$37)</f>
        <v>23</v>
      </c>
      <c r="B34" s="65" t="s">
        <v>1197</v>
      </c>
      <c r="C34" s="65"/>
      <c r="D34" s="24">
        <f>Individual_Scores_Men_Var!G101</f>
        <v>0</v>
      </c>
      <c r="E34" s="50">
        <f>Individual_Scores_Men_Var!H101</f>
        <v>0</v>
      </c>
      <c r="F34" s="50">
        <f>Individual_Scores_Men_Var!I101</f>
        <v>0</v>
      </c>
      <c r="G34" s="50">
        <f>Individual_Scores_Men_Var!J101</f>
        <v>0</v>
      </c>
      <c r="H34" s="50">
        <f>Individual_Scores_Men_Var!K101</f>
        <v>0</v>
      </c>
      <c r="I34" s="50">
        <f>Individual_Scores_Men_Var!L101</f>
        <v>0</v>
      </c>
      <c r="J34" s="50">
        <f>Individual_Scores_Men_Var!M101</f>
        <v>0</v>
      </c>
      <c r="K34" s="50">
        <f>Individual_Scores_Men_Var!N101</f>
        <v>0</v>
      </c>
      <c r="L34" s="50">
        <f>Individual_Scores_Men_Var!O101</f>
        <v>0</v>
      </c>
      <c r="M34" s="30">
        <f t="shared" si="0"/>
        <v>0</v>
      </c>
      <c r="O34" s="62"/>
    </row>
    <row r="35" spans="1:15" s="1" customFormat="1" ht="13.9" customHeight="1">
      <c r="A35" s="13">
        <f t="array" ref="A35">RANK(M35,$M$12:$M$37)</f>
        <v>23</v>
      </c>
      <c r="B35" s="21" t="s">
        <v>1198</v>
      </c>
      <c r="C35" s="21"/>
      <c r="D35" s="24">
        <f>Individual_Scores_Men_Var!G114</f>
        <v>0</v>
      </c>
      <c r="E35" s="24">
        <f>Individual_Scores_Men_Var!H114</f>
        <v>0</v>
      </c>
      <c r="F35" s="24">
        <f>Individual_Scores_Men_Var!I114</f>
        <v>0</v>
      </c>
      <c r="G35" s="24">
        <f>Individual_Scores_Men_Var!J114</f>
        <v>0</v>
      </c>
      <c r="H35" s="24">
        <f>Individual_Scores_Men_Var!K114</f>
        <v>0</v>
      </c>
      <c r="I35" s="24">
        <f>Individual_Scores_Men_Var!L114</f>
        <v>0</v>
      </c>
      <c r="J35" s="24">
        <f>Individual_Scores_Men_Var!M114</f>
        <v>0</v>
      </c>
      <c r="K35" s="24">
        <f>Individual_Scores_Men_Var!N114</f>
        <v>0</v>
      </c>
      <c r="L35" s="24">
        <f>Individual_Scores_Men_Var!O114</f>
        <v>0</v>
      </c>
      <c r="M35" s="19">
        <f t="shared" si="0"/>
        <v>0</v>
      </c>
      <c r="N35" s="21"/>
      <c r="O35" s="63"/>
    </row>
    <row r="36" spans="1:15" s="1" customFormat="1" ht="13.9" customHeight="1">
      <c r="A36" s="13">
        <f t="array" ref="A36">RANK(M36,$M$12:$M$37)</f>
        <v>23</v>
      </c>
      <c r="B36" s="1" t="s">
        <v>1206</v>
      </c>
      <c r="C36" s="13"/>
      <c r="D36" s="50">
        <f>Individual_Scores_Men_Var!G218</f>
        <v>0</v>
      </c>
      <c r="E36" s="50">
        <f>Individual_Scores_Men_Var!H218</f>
        <v>0</v>
      </c>
      <c r="F36" s="50">
        <f>Individual_Scores_Men_Var!I218</f>
        <v>0</v>
      </c>
      <c r="G36" s="50">
        <f>Individual_Scores_Men_Var!J218</f>
        <v>0</v>
      </c>
      <c r="H36" s="50">
        <f>Individual_Scores_Men_Var!K218</f>
        <v>0</v>
      </c>
      <c r="I36" s="50">
        <f>Individual_Scores_Men_Var!L218</f>
        <v>0</v>
      </c>
      <c r="J36" s="50">
        <f>Individual_Scores_Men_Var!M218</f>
        <v>0</v>
      </c>
      <c r="K36" s="50">
        <f>Individual_Scores_Men_Var!N218</f>
        <v>0</v>
      </c>
      <c r="L36" s="50">
        <f>Individual_Scores_Men_Var!O218</f>
        <v>0</v>
      </c>
      <c r="M36" s="30">
        <f t="shared" si="0"/>
        <v>0</v>
      </c>
      <c r="O36" s="62"/>
    </row>
    <row r="37" spans="1:15" s="1" customFormat="1" ht="13.9" customHeight="1"/>
    <row r="38" spans="1:15" s="1" customFormat="1" ht="13.9" customHeight="1">
      <c r="B38" s="67" t="s">
        <v>1240</v>
      </c>
      <c r="D38" s="68">
        <f t="shared" ref="D38:M38" si="1">SUM(D12:D36)</f>
        <v>19532</v>
      </c>
      <c r="E38" s="68">
        <f t="shared" si="1"/>
        <v>19704</v>
      </c>
      <c r="F38" s="68">
        <f t="shared" si="1"/>
        <v>19950</v>
      </c>
      <c r="G38" s="68">
        <f t="shared" si="1"/>
        <v>19881</v>
      </c>
      <c r="H38" s="68">
        <f t="shared" si="1"/>
        <v>20130</v>
      </c>
      <c r="I38" s="68">
        <f t="shared" si="1"/>
        <v>19690</v>
      </c>
      <c r="J38" s="68">
        <f t="shared" si="1"/>
        <v>19147</v>
      </c>
      <c r="K38" s="68">
        <f t="shared" si="1"/>
        <v>19642</v>
      </c>
      <c r="L38" s="68">
        <f t="shared" si="1"/>
        <v>20384</v>
      </c>
      <c r="M38" s="69">
        <f t="shared" si="1"/>
        <v>178060</v>
      </c>
    </row>
    <row r="39" spans="1:15" s="1" customFormat="1" ht="13.9" customHeight="1">
      <c r="B39" s="67" t="s">
        <v>1241</v>
      </c>
      <c r="D39" s="68">
        <f t="shared" ref="D39:M39" si="2">(D38/25)</f>
        <v>781.28</v>
      </c>
      <c r="E39" s="68">
        <f t="shared" si="2"/>
        <v>788.16</v>
      </c>
      <c r="F39" s="68">
        <f t="shared" si="2"/>
        <v>798</v>
      </c>
      <c r="G39" s="68">
        <f t="shared" si="2"/>
        <v>795.24</v>
      </c>
      <c r="H39" s="68">
        <f t="shared" si="2"/>
        <v>805.2</v>
      </c>
      <c r="I39" s="68">
        <f t="shared" si="2"/>
        <v>787.6</v>
      </c>
      <c r="J39" s="68">
        <f t="shared" si="2"/>
        <v>765.88</v>
      </c>
      <c r="K39" s="68">
        <f t="shared" si="2"/>
        <v>785.68</v>
      </c>
      <c r="L39" s="68">
        <f t="shared" si="2"/>
        <v>815.36</v>
      </c>
      <c r="M39" s="69">
        <f t="shared" si="2"/>
        <v>7122.4</v>
      </c>
    </row>
    <row r="40" spans="1:15" s="1" customFormat="1" ht="13.9" customHeight="1">
      <c r="B40" s="67" t="s">
        <v>1242</v>
      </c>
      <c r="D40" s="68">
        <f t="shared" ref="D40:M40" si="3">IF(D47 = 0, 0,D38/D47)</f>
        <v>177.56363636363636</v>
      </c>
      <c r="E40" s="68">
        <f t="shared" si="3"/>
        <v>179.12727272727273</v>
      </c>
      <c r="F40" s="68">
        <f t="shared" si="3"/>
        <v>181.36363636363637</v>
      </c>
      <c r="G40" s="68">
        <f t="shared" si="3"/>
        <v>180.73636363636365</v>
      </c>
      <c r="H40" s="68">
        <f t="shared" si="3"/>
        <v>183</v>
      </c>
      <c r="I40" s="68">
        <f t="shared" si="3"/>
        <v>179</v>
      </c>
      <c r="J40" s="68">
        <f t="shared" si="3"/>
        <v>174.06363636363636</v>
      </c>
      <c r="K40" s="68">
        <f t="shared" si="3"/>
        <v>178.56363636363636</v>
      </c>
      <c r="L40" s="68">
        <f t="shared" si="3"/>
        <v>185.30909090909091</v>
      </c>
      <c r="M40" s="69">
        <f t="shared" si="3"/>
        <v>179.85858585858585</v>
      </c>
    </row>
    <row r="41" spans="1:15" s="1" customFormat="1" ht="13.9" customHeight="1"/>
    <row r="42" spans="1:15" s="1" customFormat="1" ht="13.9" customHeight="1"/>
    <row r="43" spans="1:15" s="1" customFormat="1" ht="13.9" customHeight="1"/>
    <row r="44" spans="1:15" s="1" customFormat="1" ht="13.9" customHeight="1"/>
    <row r="45" spans="1:15" s="1" customFormat="1" ht="13.9" customHeight="1"/>
    <row r="46" spans="1:15" s="1" customFormat="1" ht="13.9" customHeight="1"/>
    <row r="47" spans="1:15" s="1" customFormat="1" ht="13.9" customHeight="1">
      <c r="D47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"&gt;0")+COUNTIF(Individual_Scores_Men_Var!G272:G282, "&gt;0")+COUNTIF(Individual_Scores_Men_Var!G285:G295, "&gt;0")+COUNTIF(Individual_Scores_Men_Var!G298:G308, "&gt;0")+COUNTIF(Individual_Scores_Men_Var!G311:G321, "&gt;0")+COUNTIF(Individual_Scores_Men_Var!G324:G334, "&gt;0")</f>
        <v>110</v>
      </c>
      <c r="E47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"&gt;0")+COUNTIF(Individual_Scores_Men_Var!H272:H282, "&gt;0")+COUNTIF(Individual_Scores_Men_Var!H285:H295, "&gt;0")+COUNTIF(Individual_Scores_Men_Var!H298:H308, "&gt;0")+COUNTIF(Individual_Scores_Men_Var!H311:H321, "&gt;0")+COUNTIF(Individual_Scores_Men_Var!H324:H334, "&gt;0")</f>
        <v>110</v>
      </c>
      <c r="F47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"&gt;0")+COUNTIF(Individual_Scores_Men_Var!I272:I282, "&gt;0")+COUNTIF(Individual_Scores_Men_Var!I285:I295, "&gt;0")+COUNTIF(Individual_Scores_Men_Var!I298:I308, "&gt;0")+COUNTIF(Individual_Scores_Men_Var!I311:I321, "&gt;0")+COUNTIF(Individual_Scores_Men_Var!I324:I334, "&gt;0")</f>
        <v>110</v>
      </c>
      <c r="G47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"&gt;0")+COUNTIF(Individual_Scores_Men_Var!J272:J282, "&gt;0")+COUNTIF(Individual_Scores_Men_Var!J285:J295, "&gt;0")+COUNTIF(Individual_Scores_Men_Var!J298:J308, "&gt;0")+COUNTIF(Individual_Scores_Men_Var!J311:J321, "&gt;0")+COUNTIF(Individual_Scores_Men_Var!J324:J334, "&gt;0")</f>
        <v>110</v>
      </c>
      <c r="H47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"&gt;0")+COUNTIF(Individual_Scores_Men_Var!K272:K282, "&gt;0")+COUNTIF(Individual_Scores_Men_Var!K285:K295, "&gt;0")+COUNTIF(Individual_Scores_Men_Var!K298:K308, "&gt;0")+COUNTIF(Individual_Scores_Men_Var!K311:K321, "&gt;0")+COUNTIF(Individual_Scores_Men_Var!K324:K334, "&gt;0")</f>
        <v>110</v>
      </c>
      <c r="I47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"&gt;0")+COUNTIF(Individual_Scores_Men_Var!L207:L217, "&gt;0")+COUNTIF(Individual_Scores_Men_Var!L220:L230, "&gt;0")+COUNTIF(Individual_Scores_Men_Var!L233:L243, "&gt;0")+COUNTIF(Individual_Scores_Men_Var!L246:L256, "&gt;0")+COUNTIF(Individual_Scores_Men_Var!L259:L269, "&gt;0")+COUNTIF(Individual_Scores_Men_Var!L272:L282, "&gt;0")+COUNTIF(Individual_Scores_Men_Var!L285:L295, "&gt;0")+COUNTIF(Individual_Scores_Men_Var!L298:L308, "&gt;0")+COUNTIF(Individual_Scores_Men_Var!L311:L321, "&gt;0")+COUNTIF(Individual_Scores_Men_Var!L324:L334, "&gt;0")</f>
        <v>110</v>
      </c>
      <c r="J47" s="2">
        <f>COUNTIF(Individual_Scores_Men_Var!M12:M22, "&gt;0")+COUNTIF(Individual_Scores_Men_Var!M25:M35, "&gt;0")+COUNTIF(Individual_Scores_Men_Var!M38:M48, "&gt;0")+COUNTIF(Individual_Scores_Men_Var!M51:M61, "&gt;0")+COUNTIF(Individual_Scores_Men_Var!M64:M74, "&gt;0")+COUNTIF(Individual_Scores_Men_Var!M77:M87, "&gt;0")+COUNTIF(Individual_Scores_Men_Var!M90:M100, "&gt;0")+COUNTIF(Individual_Scores_Men_Var!M103:M113, "&gt;0")+COUNTIF(Individual_Scores_Men_Var!M116:M126, "&gt;0")+COUNTIF(Individual_Scores_Men_Var!M129:M139, "&gt;0")+COUNTIF(Individual_Scores_Men_Var!M142:M152, "&gt;0")+COUNTIF(Individual_Scores_Men_Var!M155:M165, "&gt;0")+COUNTIF(Individual_Scores_Men_Var!M168:M178, "&gt;0")+COUNTIF(Individual_Scores_Men_Var!M181:M191, "&gt;0")+COUNTIF(Individual_Scores_Men_Var!M194:M204, "&gt;0")+COUNTIF(Individual_Scores_Men_Var!M207:M217, "&gt;0")+COUNTIF(Individual_Scores_Men_Var!M220:M230, "&gt;0")+COUNTIF(Individual_Scores_Men_Var!M233:M243, "&gt;0")+COUNTIF(Individual_Scores_Men_Var!M246:M256, "&gt;0")+COUNTIF(Individual_Scores_Men_Var!M259:M269, "&gt;0")+COUNTIF(Individual_Scores_Men_Var!M272:M282, "&gt;0")+COUNTIF(Individual_Scores_Men_Var!M285:M295, "&gt;0")+COUNTIF(Individual_Scores_Men_Var!M298:M308, "&gt;0")+COUNTIF(Individual_Scores_Men_Var!M311:M321, "&gt;0")+COUNTIF(Individual_Scores_Men_Var!M324:M334, "&gt;0")</f>
        <v>110</v>
      </c>
      <c r="K47" s="2">
        <f>COUNTIF(Individual_Scores_Men_Var!N12:N22, "&gt;0")+COUNTIF(Individual_Scores_Men_Var!N25:N35, "&gt;0")+COUNTIF(Individual_Scores_Men_Var!N38:N48, "&gt;0")+COUNTIF(Individual_Scores_Men_Var!N51:N61, "&gt;0")+COUNTIF(Individual_Scores_Men_Var!N64:N74, "&gt;0")+COUNTIF(Individual_Scores_Men_Var!N77:N87, "&gt;0")+COUNTIF(Individual_Scores_Men_Var!N90:N100, "&gt;0")+COUNTIF(Individual_Scores_Men_Var!N103:N113, "&gt;0")+COUNTIF(Individual_Scores_Men_Var!N116:N126, "&gt;0")+COUNTIF(Individual_Scores_Men_Var!N129:N139, "&gt;0")+COUNTIF(Individual_Scores_Men_Var!N142:N152, "&gt;0")+COUNTIF(Individual_Scores_Men_Var!N155:N165, "&gt;0")+COUNTIF(Individual_Scores_Men_Var!N168:N178, "&gt;0")+COUNTIF(Individual_Scores_Men_Var!N181:N191, "&gt;0")+COUNTIF(Individual_Scores_Men_Var!N194:N204, "&gt;0")+COUNTIF(Individual_Scores_Men_Var!N207:N217, "&gt;0")+COUNTIF(Individual_Scores_Men_Var!N220:N230, "&gt;0")+COUNTIF(Individual_Scores_Men_Var!N233:N243, "&gt;0")+COUNTIF(Individual_Scores_Men_Var!N246:N256, "&gt;0")+COUNTIF(Individual_Scores_Men_Var!N259:N269, "&gt;0")+COUNTIF(Individual_Scores_Men_Var!N272:N282, "&gt;0")+COUNTIF(Individual_Scores_Men_Var!N285:N295, "&gt;0")+COUNTIF(Individual_Scores_Men_Var!N298:N308, "&gt;0")+COUNTIF(Individual_Scores_Men_Var!N311:N321, "&gt;0")+COUNTIF(Individual_Scores_Men_Var!N324:N334, "&gt;0")</f>
        <v>110</v>
      </c>
      <c r="L47" s="2">
        <f>COUNTIF(Individual_Scores_Men_Var!O12:O22, "&gt;0")+COUNTIF(Individual_Scores_Men_Var!O25:O35, "&gt;0")+COUNTIF(Individual_Scores_Men_Var!O38:O48, "&gt;0")+COUNTIF(Individual_Scores_Men_Var!O51:O61, "&gt;0")+COUNTIF(Individual_Scores_Men_Var!O64:O74, "&gt;0")+COUNTIF(Individual_Scores_Men_Var!O77:O87, "&gt;0")+COUNTIF(Individual_Scores_Men_Var!O90:O100, "&gt;0")+COUNTIF(Individual_Scores_Men_Var!O103:O113, "&gt;0")+COUNTIF(Individual_Scores_Men_Var!O116:O126, "&gt;0")+COUNTIF(Individual_Scores_Men_Var!O129:O139, "&gt;0")+COUNTIF(Individual_Scores_Men_Var!O142:O152, "&gt;0")+COUNTIF(Individual_Scores_Men_Var!O155:O165, "&gt;0")+COUNTIF(Individual_Scores_Men_Var!O168:O178, "&gt;0")+COUNTIF(Individual_Scores_Men_Var!O181:O191, "&gt;0")+COUNTIF(Individual_Scores_Men_Var!O194:O204, "&gt;0")+COUNTIF(Individual_Scores_Men_Var!O207:O217, "&gt;0")+COUNTIF(Individual_Scores_Men_Var!O220:O230, "&gt;0")+COUNTIF(Individual_Scores_Men_Var!O233:O243, "&gt;0")+COUNTIF(Individual_Scores_Men_Var!O246:O256, "&gt;0")+COUNTIF(Individual_Scores_Men_Var!O259:O269, "&gt;0")+COUNTIF(Individual_Scores_Men_Var!O272:O282, "&gt;0")+COUNTIF(Individual_Scores_Men_Var!O285:O295, "&gt;0")+COUNTIF(Individual_Scores_Men_Var!O298:O308, "&gt;0")+COUNTIF(Individual_Scores_Men_Var!O311:O321, "&gt;0")+COUNTIF(Individual_Scores_Men_Var!O324:O334, "&gt;0")</f>
        <v>110</v>
      </c>
      <c r="M47" s="2">
        <f>SUM(D47:L47)</f>
        <v>990</v>
      </c>
    </row>
    <row r="48" spans="1:15" s="1" customFormat="1" ht="13.9" customHeight="1">
      <c r="A48" s="30"/>
      <c r="B48" s="30" t="s">
        <v>1243</v>
      </c>
      <c r="C48" s="30"/>
      <c r="D48" s="30"/>
    </row>
    <row r="49" spans="1:4" s="1" customFormat="1" ht="13.9" customHeight="1">
      <c r="A49" s="30"/>
      <c r="B49" s="30" t="s">
        <v>1</v>
      </c>
      <c r="C49" s="30"/>
      <c r="D49" s="30"/>
    </row>
    <row r="50" spans="1:4" s="1" customFormat="1" ht="13.9" customHeight="1">
      <c r="A50" s="30"/>
      <c r="B50" s="30" t="s">
        <v>1244</v>
      </c>
      <c r="C50" s="30"/>
      <c r="D50" s="30"/>
    </row>
    <row r="51" spans="1:4" s="1" customFormat="1" ht="13.9" customHeight="1">
      <c r="A51" s="30"/>
      <c r="B51" s="30"/>
      <c r="C51" s="30"/>
      <c r="D51" s="30" t="s">
        <v>1238</v>
      </c>
    </row>
    <row r="52" spans="1:4" s="1" customFormat="1" ht="13.9" customHeight="1">
      <c r="A52" s="70" t="s">
        <v>1239</v>
      </c>
      <c r="B52" s="70" t="s">
        <v>1186</v>
      </c>
      <c r="C52" s="70"/>
      <c r="D52" s="70" t="s">
        <v>1189</v>
      </c>
    </row>
    <row r="53" spans="1:4" s="1" customFormat="1" ht="13.9" customHeight="1">
      <c r="A53" s="13">
        <f t="shared" ref="A53:B77" si="4">A12</f>
        <v>1</v>
      </c>
      <c r="B53" s="13" t="str">
        <f t="shared" si="4"/>
        <v>Tennessee Southern, University Of V</v>
      </c>
      <c r="D53" s="13">
        <f t="shared" ref="D53:D77" si="5">M12</f>
        <v>9079</v>
      </c>
    </row>
    <row r="54" spans="1:4" s="1" customFormat="1" ht="13.9" customHeight="1">
      <c r="A54" s="13">
        <f t="shared" si="4"/>
        <v>2</v>
      </c>
      <c r="B54" s="13" t="str">
        <f t="shared" si="4"/>
        <v>Lindenwood University V</v>
      </c>
      <c r="D54" s="13">
        <f t="shared" si="5"/>
        <v>8936</v>
      </c>
    </row>
    <row r="55" spans="1:4" s="1" customFormat="1" ht="13.9" customHeight="1">
      <c r="A55" s="13">
        <f t="shared" si="4"/>
        <v>3</v>
      </c>
      <c r="B55" s="13" t="str">
        <f t="shared" si="4"/>
        <v>Tennessee Wesleyan College V</v>
      </c>
      <c r="D55" s="13">
        <f t="shared" si="5"/>
        <v>8831</v>
      </c>
    </row>
    <row r="56" spans="1:4" s="1" customFormat="1" ht="13.9" customHeight="1">
      <c r="A56" s="13">
        <f t="shared" si="4"/>
        <v>4</v>
      </c>
      <c r="B56" s="13" t="str">
        <f t="shared" si="4"/>
        <v>St. Francis (IL) ,University Of V</v>
      </c>
      <c r="D56" s="13">
        <f t="shared" si="5"/>
        <v>8717</v>
      </c>
    </row>
    <row r="57" spans="1:4" s="1" customFormat="1" ht="13.9" customHeight="1">
      <c r="A57" s="13">
        <f t="shared" si="4"/>
        <v>5</v>
      </c>
      <c r="B57" s="13" t="str">
        <f t="shared" si="4"/>
        <v>Midway University V</v>
      </c>
      <c r="D57" s="13">
        <f t="shared" si="5"/>
        <v>8412</v>
      </c>
    </row>
    <row r="58" spans="1:4" s="1" customFormat="1" ht="13.9" customHeight="1">
      <c r="A58" s="13">
        <f t="shared" si="4"/>
        <v>6</v>
      </c>
      <c r="B58" s="13" t="str">
        <f t="shared" si="4"/>
        <v>Blue Mountain College V</v>
      </c>
      <c r="D58" s="13">
        <f t="shared" si="5"/>
        <v>8353</v>
      </c>
    </row>
    <row r="59" spans="1:4" s="1" customFormat="1" ht="13.9" customHeight="1">
      <c r="A59" s="13">
        <f t="shared" si="4"/>
        <v>7</v>
      </c>
      <c r="B59" s="13" t="str">
        <f t="shared" si="4"/>
        <v>University of the Cumberlands V</v>
      </c>
      <c r="D59" s="13">
        <f t="shared" si="5"/>
        <v>8225</v>
      </c>
    </row>
    <row r="60" spans="1:4" s="1" customFormat="1" ht="13.9" customHeight="1">
      <c r="A60" s="13">
        <f t="shared" si="4"/>
        <v>8</v>
      </c>
      <c r="B60" s="13" t="str">
        <f t="shared" si="4"/>
        <v>Pikeville ,University Of V</v>
      </c>
      <c r="D60" s="13">
        <f t="shared" si="5"/>
        <v>8224</v>
      </c>
    </row>
    <row r="61" spans="1:4" s="1" customFormat="1" ht="13.9" customHeight="1">
      <c r="A61" s="13">
        <f t="shared" si="4"/>
        <v>9</v>
      </c>
      <c r="B61" s="13" t="str">
        <f t="shared" si="4"/>
        <v>Cumberland University V</v>
      </c>
      <c r="D61" s="13">
        <f t="shared" si="5"/>
        <v>8183</v>
      </c>
    </row>
    <row r="62" spans="1:4" s="1" customFormat="1" ht="13.9" customHeight="1">
      <c r="A62" s="13">
        <f t="shared" si="4"/>
        <v>10</v>
      </c>
      <c r="B62" s="13" t="str">
        <f t="shared" si="4"/>
        <v>Southeastern Illinois College V</v>
      </c>
      <c r="D62" s="13">
        <f t="shared" si="5"/>
        <v>8182</v>
      </c>
    </row>
    <row r="63" spans="1:4" s="1" customFormat="1" ht="13.9" customHeight="1">
      <c r="A63" s="13">
        <f t="shared" si="4"/>
        <v>11</v>
      </c>
      <c r="B63" s="13" t="str">
        <f t="shared" si="4"/>
        <v>Tusculum University V</v>
      </c>
      <c r="D63" s="13">
        <f t="shared" si="5"/>
        <v>8105</v>
      </c>
    </row>
    <row r="64" spans="1:4" s="1" customFormat="1" ht="13.9" customHeight="1">
      <c r="A64" s="13">
        <f t="shared" si="4"/>
        <v>12</v>
      </c>
      <c r="B64" s="13" t="str">
        <f t="shared" si="4"/>
        <v>Lindsey Wilson College V</v>
      </c>
      <c r="D64" s="13">
        <f t="shared" si="5"/>
        <v>7974</v>
      </c>
    </row>
    <row r="65" spans="1:4" s="1" customFormat="1" ht="13.9" customHeight="1">
      <c r="A65" s="13">
        <f t="shared" si="4"/>
        <v>13</v>
      </c>
      <c r="B65" s="13" t="str">
        <f t="shared" si="4"/>
        <v>Kentucky Wesleyan V</v>
      </c>
      <c r="D65" s="13">
        <f t="shared" si="5"/>
        <v>7941</v>
      </c>
    </row>
    <row r="66" spans="1:4" s="1" customFormat="1" ht="13.9" customHeight="1">
      <c r="A66" s="13">
        <f t="shared" si="4"/>
        <v>15</v>
      </c>
      <c r="B66" s="13" t="str">
        <f t="shared" si="4"/>
        <v>Michigan-Dearborn V</v>
      </c>
      <c r="D66" s="13">
        <f t="shared" si="5"/>
        <v>7919</v>
      </c>
    </row>
    <row r="67" spans="1:4" s="1" customFormat="1" ht="13.9" customHeight="1">
      <c r="A67" s="13">
        <f t="shared" si="4"/>
        <v>16</v>
      </c>
      <c r="B67" s="13" t="str">
        <f t="shared" si="4"/>
        <v>Bethel University (TN) V</v>
      </c>
      <c r="D67" s="13">
        <f t="shared" si="5"/>
        <v>7918</v>
      </c>
    </row>
    <row r="68" spans="1:4" s="1" customFormat="1" ht="13.9" customHeight="1">
      <c r="A68" s="13">
        <f t="shared" si="4"/>
        <v>17</v>
      </c>
      <c r="B68" s="13" t="str">
        <f t="shared" si="4"/>
        <v>Cincinnati ,University Of V</v>
      </c>
      <c r="D68" s="13">
        <f t="shared" si="5"/>
        <v>7846</v>
      </c>
    </row>
    <row r="69" spans="1:4" s="1" customFormat="1" ht="13.9" customHeight="1">
      <c r="A69" s="13">
        <f t="shared" si="4"/>
        <v>18</v>
      </c>
      <c r="B69" s="13" t="str">
        <f t="shared" si="4"/>
        <v>Siena Heights University V</v>
      </c>
      <c r="D69" s="13">
        <f t="shared" si="5"/>
        <v>7833</v>
      </c>
    </row>
    <row r="70" spans="1:4" s="1" customFormat="1" ht="13.9" customHeight="1">
      <c r="A70" s="13">
        <f t="shared" si="4"/>
        <v>14</v>
      </c>
      <c r="B70" s="13" t="str">
        <f t="shared" si="4"/>
        <v>Campbellsville University V</v>
      </c>
      <c r="D70" s="13">
        <f t="shared" si="5"/>
        <v>7938</v>
      </c>
    </row>
    <row r="71" spans="1:4" s="1" customFormat="1" ht="13.9" customHeight="1">
      <c r="A71" s="13">
        <f t="shared" si="4"/>
        <v>19</v>
      </c>
      <c r="B71" s="13" t="str">
        <f t="shared" si="4"/>
        <v>Milligan University V</v>
      </c>
      <c r="D71" s="13">
        <f t="shared" si="5"/>
        <v>7473</v>
      </c>
    </row>
    <row r="72" spans="1:4" s="1" customFormat="1" ht="13.9" customHeight="1">
      <c r="A72" s="13">
        <f t="shared" si="4"/>
        <v>20</v>
      </c>
      <c r="B72" s="13" t="str">
        <f t="shared" si="4"/>
        <v>Union College V</v>
      </c>
      <c r="D72" s="13">
        <f t="shared" si="5"/>
        <v>7451</v>
      </c>
    </row>
    <row r="73" spans="1:4" s="1" customFormat="1" ht="13.9" customHeight="1">
      <c r="A73" s="13">
        <f t="shared" si="4"/>
        <v>21</v>
      </c>
      <c r="B73" s="13" t="str">
        <f t="shared" si="4"/>
        <v>Thomas More University V</v>
      </c>
      <c r="D73" s="13">
        <f t="shared" si="5"/>
        <v>7356</v>
      </c>
    </row>
    <row r="74" spans="1:4" s="1" customFormat="1" ht="13.9" customHeight="1">
      <c r="A74" s="13">
        <f t="shared" si="4"/>
        <v>22</v>
      </c>
      <c r="B74" s="13" t="str">
        <f t="shared" si="4"/>
        <v>Michigan ,University Of V</v>
      </c>
      <c r="D74" s="13">
        <f t="shared" si="5"/>
        <v>7164</v>
      </c>
    </row>
    <row r="75" spans="1:4" s="1" customFormat="1" ht="13.9" customHeight="1">
      <c r="A75" s="13">
        <f t="shared" si="4"/>
        <v>23</v>
      </c>
      <c r="B75" s="13" t="str">
        <f t="shared" si="4"/>
        <v>Life University V</v>
      </c>
      <c r="D75" s="13">
        <f t="shared" si="5"/>
        <v>0</v>
      </c>
    </row>
    <row r="76" spans="1:4" s="1" customFormat="1" ht="13.9" customHeight="1">
      <c r="A76" s="13">
        <f t="shared" si="4"/>
        <v>23</v>
      </c>
      <c r="B76" s="13" t="str">
        <f t="shared" si="4"/>
        <v>Lincoln Memorial University V</v>
      </c>
      <c r="D76" s="13">
        <f t="shared" si="5"/>
        <v>0</v>
      </c>
    </row>
    <row r="77" spans="1:4" s="1" customFormat="1" ht="13.9" customHeight="1">
      <c r="A77" s="13">
        <f t="shared" si="4"/>
        <v>23</v>
      </c>
      <c r="B77" s="13" t="str">
        <f t="shared" si="4"/>
        <v>Shawnee State University V</v>
      </c>
      <c r="D77" s="13">
        <f t="shared" si="5"/>
        <v>0</v>
      </c>
    </row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AUhFkktBLxI3NYnx/axjrFz44KkGZLdvOxq4vlZXOQZzzuu7O28jT9+53Ndix1ejTIQKwzdD6kMp3nDgy8Gx1w==" saltValue="oLF2gLaT0JBdaxcRv4oMRg==" spinCount="100000" sheet="1" objects="1" scenarios="1"/>
  <sortState xmlns:xlrd2="http://schemas.microsoft.com/office/spreadsheetml/2017/richdata2" ref="A12:O3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H49" sqref="H49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84" t="s">
        <v>1233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AZ1" s="13" t="s">
        <v>1245</v>
      </c>
    </row>
    <row r="2" spans="1:143" s="52" customFormat="1" ht="15" customHeight="1">
      <c r="AZ2" s="13" t="s">
        <v>1246</v>
      </c>
    </row>
    <row r="3" spans="1:143" s="52" customFormat="1" ht="15" customHeight="1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1247</v>
      </c>
    </row>
    <row r="4" spans="1:143" s="52" customFormat="1" ht="15" customHeight="1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83" t="s">
        <v>10</v>
      </c>
    </row>
    <row r="5" spans="1:143" s="52" customFormat="1" ht="15" customHeight="1">
      <c r="C5" s="8"/>
      <c r="F5" s="9"/>
      <c r="G5" s="9"/>
      <c r="I5" s="53"/>
      <c r="J5" s="53"/>
      <c r="K5" s="54"/>
      <c r="L5" s="54"/>
    </row>
    <row r="6" spans="1:143" s="52" customFormat="1" ht="15" customHeight="1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>
      <c r="B8" s="8" t="s">
        <v>19</v>
      </c>
      <c r="C8" s="16"/>
      <c r="D8" s="71"/>
      <c r="E8" s="14" t="s">
        <v>1237</v>
      </c>
    </row>
    <row r="9" spans="1:143" s="52" customFormat="1" ht="15" customHeight="1">
      <c r="B9" s="8"/>
      <c r="C9" s="16"/>
      <c r="D9" s="56"/>
      <c r="E9" s="72"/>
      <c r="F9" s="57"/>
      <c r="G9" s="57"/>
      <c r="H9" s="73"/>
      <c r="I9" s="57"/>
      <c r="J9" s="57"/>
      <c r="K9" s="57"/>
      <c r="M9" s="53"/>
      <c r="N9" s="53"/>
      <c r="O9" s="74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75" customFormat="1" ht="15" customHeight="1">
      <c r="A10" s="63"/>
      <c r="B10" s="64"/>
      <c r="C10" s="64"/>
      <c r="D10" s="19" t="s">
        <v>1186</v>
      </c>
      <c r="E10" s="19" t="s">
        <v>1186</v>
      </c>
      <c r="F10" s="19" t="s">
        <v>1186</v>
      </c>
      <c r="G10" s="19" t="s">
        <v>1186</v>
      </c>
      <c r="H10" s="19" t="s">
        <v>1186</v>
      </c>
      <c r="I10" s="19" t="s">
        <v>1186</v>
      </c>
      <c r="J10" s="19" t="s">
        <v>1186</v>
      </c>
      <c r="K10" s="19" t="s">
        <v>1186</v>
      </c>
      <c r="L10" s="19" t="s">
        <v>1186</v>
      </c>
      <c r="M10" s="19" t="s">
        <v>1238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</row>
    <row r="11" spans="1:143" s="75" customFormat="1" ht="15" customHeight="1">
      <c r="A11" s="19" t="s">
        <v>1239</v>
      </c>
      <c r="B11" s="19" t="s">
        <v>1186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1189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</row>
    <row r="12" spans="1:143" s="1" customFormat="1" ht="13.9" customHeight="1">
      <c r="A12" s="13">
        <f t="array" ref="A12">RANK(M12,$M$12:$M$25)</f>
        <v>1</v>
      </c>
      <c r="B12" s="65" t="s">
        <v>1228</v>
      </c>
      <c r="C12" s="21"/>
      <c r="D12" s="24">
        <f>Individual_Scores_Men_JV!G140</f>
        <v>1069</v>
      </c>
      <c r="E12" s="24">
        <f>Individual_Scores_Men_JV!H140</f>
        <v>829</v>
      </c>
      <c r="F12" s="24">
        <f>Individual_Scores_Men_JV!I140</f>
        <v>1025</v>
      </c>
      <c r="G12" s="24">
        <f>Individual_Scores_Men_JV!J140</f>
        <v>868</v>
      </c>
      <c r="H12" s="24">
        <f>Individual_Scores_Men_JV!K140</f>
        <v>907</v>
      </c>
      <c r="I12" s="24">
        <f>Individual_Scores_Men_JV!L140</f>
        <v>977</v>
      </c>
      <c r="J12" s="24">
        <f>Individual_Scores_Men_JV!M140</f>
        <v>946</v>
      </c>
      <c r="K12" s="24">
        <f>Individual_Scores_Men_JV!N140</f>
        <v>869</v>
      </c>
      <c r="L12" s="24">
        <f>Individual_Scores_Men_JV!O140</f>
        <v>995</v>
      </c>
      <c r="M12" s="19">
        <f t="shared" ref="M12:M24" si="0">SUM(D12:L12)</f>
        <v>8485</v>
      </c>
      <c r="N12" s="21"/>
      <c r="O12" s="63"/>
      <c r="Q12" s="24"/>
      <c r="R12" s="24"/>
    </row>
    <row r="13" spans="1:143" s="1" customFormat="1" ht="13.9" customHeight="1">
      <c r="A13" s="13">
        <f t="array" ref="A13">RANK(M13,$M$12:$M$25)</f>
        <v>2</v>
      </c>
      <c r="B13" s="65" t="s">
        <v>1225</v>
      </c>
      <c r="C13" s="65"/>
      <c r="D13" s="24">
        <f>Individual_Scores_Men_JV!G101</f>
        <v>908</v>
      </c>
      <c r="E13" s="50">
        <f>Individual_Scores_Men_JV!H101</f>
        <v>888</v>
      </c>
      <c r="F13" s="50">
        <f>Individual_Scores_Men_JV!I101</f>
        <v>877</v>
      </c>
      <c r="G13" s="50">
        <f>Individual_Scores_Men_JV!J101</f>
        <v>910</v>
      </c>
      <c r="H13" s="50">
        <f>Individual_Scores_Men_JV!K101</f>
        <v>866</v>
      </c>
      <c r="I13" s="50">
        <f>Individual_Scores_Men_JV!L101</f>
        <v>866</v>
      </c>
      <c r="J13" s="50">
        <f>Individual_Scores_Men_JV!M101</f>
        <v>793</v>
      </c>
      <c r="K13" s="50">
        <f>Individual_Scores_Men_JV!N101</f>
        <v>911</v>
      </c>
      <c r="L13" s="50">
        <f>Individual_Scores_Men_JV!O101</f>
        <v>978</v>
      </c>
      <c r="M13" s="30">
        <f t="shared" si="0"/>
        <v>7997</v>
      </c>
      <c r="O13" s="62"/>
      <c r="Q13" s="24"/>
      <c r="R13" s="24"/>
    </row>
    <row r="14" spans="1:143" s="1" customFormat="1" ht="13.9" customHeight="1">
      <c r="A14" s="13">
        <f t="array" ref="A14">RANK(M14,$M$12:$M$25)</f>
        <v>3</v>
      </c>
      <c r="B14" s="1" t="s">
        <v>1229</v>
      </c>
      <c r="C14" s="66"/>
      <c r="D14" s="50">
        <f>Individual_Scores_Men_JV!G153</f>
        <v>889</v>
      </c>
      <c r="E14" s="50">
        <f>Individual_Scores_Men_JV!H153</f>
        <v>889</v>
      </c>
      <c r="F14" s="50">
        <f>Individual_Scores_Men_JV!I153</f>
        <v>914</v>
      </c>
      <c r="G14" s="50">
        <f>Individual_Scores_Men_JV!J153</f>
        <v>838</v>
      </c>
      <c r="H14" s="50">
        <f>Individual_Scores_Men_JV!K153</f>
        <v>894</v>
      </c>
      <c r="I14" s="50">
        <f>Individual_Scores_Men_JV!L153</f>
        <v>892</v>
      </c>
      <c r="J14" s="50">
        <f>Individual_Scores_Men_JV!M153</f>
        <v>851</v>
      </c>
      <c r="K14" s="50">
        <f>Individual_Scores_Men_JV!N153</f>
        <v>901</v>
      </c>
      <c r="L14" s="50">
        <f>Individual_Scores_Men_JV!O153</f>
        <v>901</v>
      </c>
      <c r="M14" s="30">
        <f t="shared" si="0"/>
        <v>7969</v>
      </c>
      <c r="O14" s="62"/>
      <c r="Q14" s="24"/>
      <c r="R14" s="24"/>
    </row>
    <row r="15" spans="1:143" s="1" customFormat="1" ht="13.9" customHeight="1">
      <c r="A15" s="13">
        <f t="array" ref="A15">RANK(M15,$M$12:$M$25)</f>
        <v>4</v>
      </c>
      <c r="B15" s="21" t="s">
        <v>1226</v>
      </c>
      <c r="C15" s="21"/>
      <c r="D15" s="24">
        <f>Individual_Scores_Men_JV!G114</f>
        <v>858</v>
      </c>
      <c r="E15" s="24">
        <f>Individual_Scores_Men_JV!H114</f>
        <v>939</v>
      </c>
      <c r="F15" s="24">
        <f>Individual_Scores_Men_JV!I114</f>
        <v>884</v>
      </c>
      <c r="G15" s="24">
        <f>Individual_Scores_Men_JV!J114</f>
        <v>931</v>
      </c>
      <c r="H15" s="24">
        <f>Individual_Scores_Men_JV!K114</f>
        <v>787</v>
      </c>
      <c r="I15" s="24">
        <f>Individual_Scores_Men_JV!L114</f>
        <v>921</v>
      </c>
      <c r="J15" s="24">
        <f>Individual_Scores_Men_JV!M114</f>
        <v>876</v>
      </c>
      <c r="K15" s="24">
        <f>Individual_Scores_Men_JV!N114</f>
        <v>795</v>
      </c>
      <c r="L15" s="24">
        <f>Individual_Scores_Men_JV!O114</f>
        <v>896</v>
      </c>
      <c r="M15" s="19">
        <f t="shared" si="0"/>
        <v>7887</v>
      </c>
      <c r="N15" s="21"/>
      <c r="O15" s="63"/>
      <c r="Q15" s="24"/>
      <c r="R15" s="24"/>
    </row>
    <row r="16" spans="1:143" s="1" customFormat="1" ht="13.9" customHeight="1">
      <c r="A16" s="13">
        <f t="array" ref="A16">RANK(M16,$M$12:$M$25)</f>
        <v>5</v>
      </c>
      <c r="B16" s="65" t="s">
        <v>1222</v>
      </c>
      <c r="C16" s="65"/>
      <c r="D16" s="24">
        <f>Individual_Scores_Men_JV!G62</f>
        <v>829</v>
      </c>
      <c r="E16" s="24">
        <f>Individual_Scores_Men_JV!H62</f>
        <v>876</v>
      </c>
      <c r="F16" s="24">
        <f>Individual_Scores_Men_JV!I62</f>
        <v>752</v>
      </c>
      <c r="G16" s="24">
        <f>Individual_Scores_Men_JV!J62</f>
        <v>922</v>
      </c>
      <c r="H16" s="24">
        <f>Individual_Scores_Men_JV!K62</f>
        <v>1027</v>
      </c>
      <c r="I16" s="24">
        <f>Individual_Scores_Men_JV!L62</f>
        <v>895</v>
      </c>
      <c r="J16" s="24">
        <f>Individual_Scores_Men_JV!M62</f>
        <v>807</v>
      </c>
      <c r="K16" s="24">
        <f>Individual_Scores_Men_JV!N62</f>
        <v>840</v>
      </c>
      <c r="L16" s="24">
        <f>Individual_Scores_Men_JV!O62</f>
        <v>935</v>
      </c>
      <c r="M16" s="19">
        <f t="shared" si="0"/>
        <v>7883</v>
      </c>
      <c r="N16" s="24"/>
      <c r="O16" s="19"/>
      <c r="Q16" s="24"/>
      <c r="R16" s="24"/>
    </row>
    <row r="17" spans="1:143" s="1" customFormat="1" ht="13.9" customHeight="1">
      <c r="A17" s="13">
        <f t="array" ref="A17">RANK(M17,$M$12:$M$25)</f>
        <v>6</v>
      </c>
      <c r="B17" s="65" t="s">
        <v>1227</v>
      </c>
      <c r="C17" s="21"/>
      <c r="D17" s="24">
        <f>Individual_Scores_Men_JV!G127</f>
        <v>896</v>
      </c>
      <c r="E17" s="24">
        <f>Individual_Scores_Men_JV!H127</f>
        <v>855</v>
      </c>
      <c r="F17" s="24">
        <f>Individual_Scores_Men_JV!I127</f>
        <v>881</v>
      </c>
      <c r="G17" s="24">
        <f>Individual_Scores_Men_JV!J127</f>
        <v>983</v>
      </c>
      <c r="H17" s="24">
        <f>Individual_Scores_Men_JV!K127</f>
        <v>900</v>
      </c>
      <c r="I17" s="24">
        <f>Individual_Scores_Men_JV!L127</f>
        <v>794</v>
      </c>
      <c r="J17" s="24">
        <f>Individual_Scores_Men_JV!M127</f>
        <v>815</v>
      </c>
      <c r="K17" s="24">
        <f>Individual_Scores_Men_JV!N127</f>
        <v>882</v>
      </c>
      <c r="L17" s="24">
        <f>Individual_Scores_Men_JV!O127</f>
        <v>853</v>
      </c>
      <c r="M17" s="19">
        <f t="shared" si="0"/>
        <v>7859</v>
      </c>
      <c r="N17" s="21"/>
      <c r="O17" s="63"/>
      <c r="Q17" s="24"/>
      <c r="R17" s="24"/>
    </row>
    <row r="18" spans="1:143" s="1" customFormat="1" ht="13.9" customHeight="1">
      <c r="A18" s="13">
        <f t="array" ref="A18">RANK(M18,$M$12:$M$25)</f>
        <v>7</v>
      </c>
      <c r="B18" s="1" t="s">
        <v>1223</v>
      </c>
      <c r="D18" s="24">
        <f>Individual_Scores_Men_JV!G75</f>
        <v>945</v>
      </c>
      <c r="E18" s="24">
        <f>Individual_Scores_Men_JV!H75</f>
        <v>805</v>
      </c>
      <c r="F18" s="24">
        <f>Individual_Scores_Men_JV!I75</f>
        <v>922</v>
      </c>
      <c r="G18" s="24">
        <f>Individual_Scores_Men_JV!J75</f>
        <v>949</v>
      </c>
      <c r="H18" s="24">
        <f>Individual_Scores_Men_JV!K75</f>
        <v>796</v>
      </c>
      <c r="I18" s="24">
        <f>Individual_Scores_Men_JV!L75</f>
        <v>710</v>
      </c>
      <c r="J18" s="24">
        <f>Individual_Scores_Men_JV!M75</f>
        <v>842</v>
      </c>
      <c r="K18" s="24">
        <f>Individual_Scores_Men_JV!N75</f>
        <v>802</v>
      </c>
      <c r="L18" s="24">
        <f>Individual_Scores_Men_JV!O75</f>
        <v>862</v>
      </c>
      <c r="M18" s="19">
        <f t="shared" si="0"/>
        <v>7633</v>
      </c>
      <c r="N18" s="24"/>
      <c r="O18" s="19"/>
    </row>
    <row r="19" spans="1:143" s="1" customFormat="1" ht="13.9" customHeight="1">
      <c r="A19" s="13">
        <f t="array" ref="A19">RANK(M19,$M$12:$M$25)</f>
        <v>8</v>
      </c>
      <c r="B19" s="65" t="s">
        <v>1221</v>
      </c>
      <c r="C19" s="65"/>
      <c r="D19" s="24">
        <f>Individual_Scores_Men_JV!G49</f>
        <v>668</v>
      </c>
      <c r="E19" s="24">
        <f>Individual_Scores_Men_JV!H49</f>
        <v>922</v>
      </c>
      <c r="F19" s="24">
        <f>Individual_Scores_Men_JV!I49</f>
        <v>827</v>
      </c>
      <c r="G19" s="24">
        <f>Individual_Scores_Men_JV!J49</f>
        <v>892</v>
      </c>
      <c r="H19" s="24">
        <f>Individual_Scores_Men_JV!K49</f>
        <v>789</v>
      </c>
      <c r="I19" s="24">
        <f>Individual_Scores_Men_JV!L49</f>
        <v>818</v>
      </c>
      <c r="J19" s="24">
        <f>Individual_Scores_Men_JV!M49</f>
        <v>840</v>
      </c>
      <c r="K19" s="24">
        <f>Individual_Scores_Men_JV!N49</f>
        <v>779</v>
      </c>
      <c r="L19" s="24">
        <f>Individual_Scores_Men_JV!O49</f>
        <v>858</v>
      </c>
      <c r="M19" s="19">
        <f t="shared" si="0"/>
        <v>7393</v>
      </c>
      <c r="N19" s="24"/>
      <c r="O19" s="19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RANK(M20,$M$12:$M$25)</f>
        <v>9</v>
      </c>
      <c r="B20" s="65" t="s">
        <v>1224</v>
      </c>
      <c r="C20" s="65"/>
      <c r="D20" s="24">
        <f>Individual_Scores_Men_JV!G88</f>
        <v>801</v>
      </c>
      <c r="E20" s="24">
        <f>Individual_Scores_Men_JV!H88</f>
        <v>777</v>
      </c>
      <c r="F20" s="24">
        <f>Individual_Scores_Men_JV!I88</f>
        <v>734</v>
      </c>
      <c r="G20" s="24">
        <f>Individual_Scores_Men_JV!J88</f>
        <v>849</v>
      </c>
      <c r="H20" s="24">
        <f>Individual_Scores_Men_JV!K88</f>
        <v>764</v>
      </c>
      <c r="I20" s="24">
        <f>Individual_Scores_Men_JV!L88</f>
        <v>830</v>
      </c>
      <c r="J20" s="24">
        <f>Individual_Scores_Men_JV!M88</f>
        <v>843</v>
      </c>
      <c r="K20" s="24">
        <f>Individual_Scores_Men_JV!N88</f>
        <v>819</v>
      </c>
      <c r="L20" s="24">
        <f>Individual_Scores_Men_JV!O88</f>
        <v>786</v>
      </c>
      <c r="M20" s="19">
        <f t="shared" si="0"/>
        <v>7203</v>
      </c>
      <c r="N20" s="24"/>
      <c r="O20" s="19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RANK(M21,$M$12:$M$25)</f>
        <v>10</v>
      </c>
      <c r="B21" s="65" t="s">
        <v>1220</v>
      </c>
      <c r="C21" s="65"/>
      <c r="D21" s="24">
        <f>Individual_Scores_Men_JV!G36</f>
        <v>685</v>
      </c>
      <c r="E21" s="24">
        <f>Individual_Scores_Men_JV!H36</f>
        <v>665</v>
      </c>
      <c r="F21" s="24">
        <f>Individual_Scores_Men_JV!I36</f>
        <v>691</v>
      </c>
      <c r="G21" s="24">
        <f>Individual_Scores_Men_JV!J36</f>
        <v>674</v>
      </c>
      <c r="H21" s="24">
        <f>Individual_Scores_Men_JV!K36</f>
        <v>713</v>
      </c>
      <c r="I21" s="24">
        <f>Individual_Scores_Men_JV!L36</f>
        <v>725</v>
      </c>
      <c r="J21" s="24">
        <f>Individual_Scores_Men_JV!M36</f>
        <v>668</v>
      </c>
      <c r="K21" s="24">
        <f>Individual_Scores_Men_JV!N36</f>
        <v>769</v>
      </c>
      <c r="L21" s="24">
        <f>Individual_Scores_Men_JV!O36</f>
        <v>750</v>
      </c>
      <c r="M21" s="19">
        <f t="shared" si="0"/>
        <v>6340</v>
      </c>
      <c r="N21" s="24"/>
      <c r="O21" s="19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RANK(M22,$M$12:$M$25)</f>
        <v>11</v>
      </c>
      <c r="B22" s="1" t="s">
        <v>1231</v>
      </c>
      <c r="C22" s="13"/>
      <c r="D22" s="50">
        <f>Individual_Scores_Men_JV!G179</f>
        <v>710</v>
      </c>
      <c r="E22" s="50">
        <f>Individual_Scores_Men_JV!H179</f>
        <v>699</v>
      </c>
      <c r="F22" s="50">
        <f>Individual_Scores_Men_JV!I179</f>
        <v>715</v>
      </c>
      <c r="G22" s="50">
        <f>Individual_Scores_Men_JV!J179</f>
        <v>656</v>
      </c>
      <c r="H22" s="50">
        <f>Individual_Scores_Men_JV!K179</f>
        <v>710</v>
      </c>
      <c r="I22" s="50">
        <f>Individual_Scores_Men_JV!L179</f>
        <v>679</v>
      </c>
      <c r="J22" s="50">
        <f>Individual_Scores_Men_JV!M179</f>
        <v>693</v>
      </c>
      <c r="K22" s="50">
        <f>Individual_Scores_Men_JV!N179</f>
        <v>744</v>
      </c>
      <c r="L22" s="50">
        <f>Individual_Scores_Men_JV!O179</f>
        <v>574</v>
      </c>
      <c r="M22" s="30">
        <f t="shared" si="0"/>
        <v>6180</v>
      </c>
      <c r="O22" s="62"/>
    </row>
    <row r="23" spans="1:143" s="1" customFormat="1" ht="13.9" customHeight="1">
      <c r="A23" s="13">
        <f t="array" ref="A23">RANK(M23,$M$12:$M$25)</f>
        <v>12</v>
      </c>
      <c r="B23" s="65" t="s">
        <v>1219</v>
      </c>
      <c r="C23" s="65"/>
      <c r="D23" s="24">
        <f>Individual_Scores_Men_JV!G23</f>
        <v>723</v>
      </c>
      <c r="E23" s="24">
        <f>Individual_Scores_Men_JV!H23</f>
        <v>597</v>
      </c>
      <c r="F23" s="24">
        <f>Individual_Scores_Men_JV!I23</f>
        <v>571</v>
      </c>
      <c r="G23" s="24">
        <f>Individual_Scores_Men_JV!J23</f>
        <v>551</v>
      </c>
      <c r="H23" s="24">
        <f>Individual_Scores_Men_JV!K23</f>
        <v>703</v>
      </c>
      <c r="I23" s="24">
        <f>Individual_Scores_Men_JV!L23</f>
        <v>621</v>
      </c>
      <c r="J23" s="24">
        <f>Individual_Scores_Men_JV!M23</f>
        <v>587</v>
      </c>
      <c r="K23" s="24">
        <f>Individual_Scores_Men_JV!N23</f>
        <v>563</v>
      </c>
      <c r="L23" s="24">
        <f>Individual_Scores_Men_JV!O23</f>
        <v>660</v>
      </c>
      <c r="M23" s="19">
        <f t="shared" si="0"/>
        <v>5576</v>
      </c>
      <c r="N23" s="24"/>
      <c r="O23" s="19"/>
    </row>
    <row r="24" spans="1:143" s="1" customFormat="1" ht="13.9" customHeight="1">
      <c r="A24" s="13">
        <f t="array" ref="A24">RANK(M24,$M$12:$M$25)</f>
        <v>13</v>
      </c>
      <c r="B24" s="1" t="s">
        <v>1230</v>
      </c>
      <c r="C24" s="13"/>
      <c r="D24" s="50">
        <f>Individual_Scores_Men_JV!G166</f>
        <v>0</v>
      </c>
      <c r="E24" s="50">
        <f>Individual_Scores_Men_JV!H166</f>
        <v>0</v>
      </c>
      <c r="F24" s="50">
        <f>Individual_Scores_Men_JV!I166</f>
        <v>0</v>
      </c>
      <c r="G24" s="50">
        <f>Individual_Scores_Men_JV!J166</f>
        <v>0</v>
      </c>
      <c r="H24" s="50">
        <f>Individual_Scores_Men_JV!K166</f>
        <v>0</v>
      </c>
      <c r="I24" s="50">
        <f>Individual_Scores_Men_JV!L166</f>
        <v>0</v>
      </c>
      <c r="J24" s="50">
        <f>Individual_Scores_Men_JV!M166</f>
        <v>0</v>
      </c>
      <c r="K24" s="50">
        <f>Individual_Scores_Men_JV!N166</f>
        <v>0</v>
      </c>
      <c r="L24" s="50">
        <f>Individual_Scores_Men_JV!O166</f>
        <v>0</v>
      </c>
      <c r="M24" s="30">
        <f t="shared" si="0"/>
        <v>0</v>
      </c>
      <c r="O24" s="62"/>
    </row>
    <row r="25" spans="1:143" s="1" customFormat="1" ht="13.9" customHeight="1"/>
    <row r="26" spans="1:143" s="1" customFormat="1" ht="13.9" customHeight="1">
      <c r="B26" s="67" t="s">
        <v>1240</v>
      </c>
      <c r="D26" s="68">
        <f t="shared" ref="D26:M26" si="1">SUM(D12:D24)</f>
        <v>9981</v>
      </c>
      <c r="E26" s="68">
        <f t="shared" si="1"/>
        <v>9741</v>
      </c>
      <c r="F26" s="68">
        <f t="shared" si="1"/>
        <v>9793</v>
      </c>
      <c r="G26" s="68">
        <f t="shared" si="1"/>
        <v>10023</v>
      </c>
      <c r="H26" s="68">
        <f t="shared" si="1"/>
        <v>9856</v>
      </c>
      <c r="I26" s="68">
        <f t="shared" si="1"/>
        <v>9728</v>
      </c>
      <c r="J26" s="68">
        <f t="shared" si="1"/>
        <v>9561</v>
      </c>
      <c r="K26" s="68">
        <f t="shared" si="1"/>
        <v>9674</v>
      </c>
      <c r="L26" s="68">
        <f t="shared" si="1"/>
        <v>10048</v>
      </c>
      <c r="M26" s="69">
        <f t="shared" si="1"/>
        <v>88405</v>
      </c>
    </row>
    <row r="27" spans="1:143" s="1" customFormat="1" ht="13.9" customHeight="1">
      <c r="B27" s="67" t="s">
        <v>1241</v>
      </c>
      <c r="D27" s="68">
        <f t="shared" ref="D27:M27" si="2">(D26/13)</f>
        <v>767.76923076923072</v>
      </c>
      <c r="E27" s="68">
        <f t="shared" si="2"/>
        <v>749.30769230769226</v>
      </c>
      <c r="F27" s="68">
        <f t="shared" si="2"/>
        <v>753.30769230769226</v>
      </c>
      <c r="G27" s="68">
        <f t="shared" si="2"/>
        <v>771</v>
      </c>
      <c r="H27" s="68">
        <f t="shared" si="2"/>
        <v>758.15384615384619</v>
      </c>
      <c r="I27" s="68">
        <f t="shared" si="2"/>
        <v>748.30769230769226</v>
      </c>
      <c r="J27" s="68">
        <f t="shared" si="2"/>
        <v>735.46153846153845</v>
      </c>
      <c r="K27" s="68">
        <f t="shared" si="2"/>
        <v>744.15384615384619</v>
      </c>
      <c r="L27" s="68">
        <f t="shared" si="2"/>
        <v>772.92307692307691</v>
      </c>
      <c r="M27" s="69">
        <f t="shared" si="2"/>
        <v>6800.3846153846152</v>
      </c>
    </row>
    <row r="28" spans="1:143" s="1" customFormat="1" ht="13.9" customHeight="1">
      <c r="B28" s="67" t="s">
        <v>1242</v>
      </c>
      <c r="D28" s="68">
        <f t="shared" ref="D28:M28" si="3">IF(D35 = 0, 0,D26/D35)</f>
        <v>169.16949152542372</v>
      </c>
      <c r="E28" s="68">
        <f t="shared" si="3"/>
        <v>165.10169491525423</v>
      </c>
      <c r="F28" s="68">
        <f t="shared" si="3"/>
        <v>165.98305084745763</v>
      </c>
      <c r="G28" s="68">
        <f t="shared" si="3"/>
        <v>169.88135593220338</v>
      </c>
      <c r="H28" s="68">
        <f t="shared" si="3"/>
        <v>167.05084745762713</v>
      </c>
      <c r="I28" s="68">
        <f t="shared" si="3"/>
        <v>164.88135593220338</v>
      </c>
      <c r="J28" s="68">
        <f t="shared" si="3"/>
        <v>162.05084745762713</v>
      </c>
      <c r="K28" s="68">
        <f t="shared" si="3"/>
        <v>163.96610169491527</v>
      </c>
      <c r="L28" s="68">
        <f t="shared" si="3"/>
        <v>170.30508474576271</v>
      </c>
      <c r="M28" s="69">
        <f t="shared" si="3"/>
        <v>166.48775894538608</v>
      </c>
    </row>
    <row r="29" spans="1:143" s="1" customFormat="1" ht="13.9" customHeight="1"/>
    <row r="30" spans="1:143" s="1" customFormat="1" ht="13.9" customHeight="1"/>
    <row r="31" spans="1:143" s="1" customFormat="1" ht="13.9" customHeight="1"/>
    <row r="32" spans="1:143" s="1" customFormat="1" ht="13.9" customHeight="1"/>
    <row r="33" spans="1:13" s="1" customFormat="1" ht="13.9" customHeight="1"/>
    <row r="34" spans="1:13" s="1" customFormat="1" ht="13.9" customHeight="1"/>
    <row r="35" spans="1:13" s="1" customFormat="1" ht="13.9" customHeight="1">
      <c r="D35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</f>
        <v>59</v>
      </c>
      <c r="E35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</f>
        <v>59</v>
      </c>
      <c r="F35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</f>
        <v>59</v>
      </c>
      <c r="G35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</f>
        <v>59</v>
      </c>
      <c r="H35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</f>
        <v>59</v>
      </c>
      <c r="I35" s="2">
        <f>COUNTIF(Individual_Scores_Men_JV!L12:L22, "&gt;0")+COUNTIF(Individual_Scores_Men_JV!L25:L35, "&gt;0")+COUNTIF(Individual_Scores_Men_JV!L38:L48, "&gt;0")+COUNTIF(Individual_Scores_Men_JV!L51:L61, "&gt;0")+COUNTIF(Individual_Scores_Men_JV!L64:L74, "&gt;0")+COUNTIF(Individual_Scores_Men_JV!L77:L87, "&gt;0")+COUNTIF(Individual_Scores_Men_JV!L90:L100, "&gt;0")+COUNTIF(Individual_Scores_Men_JV!L103:L113, "&gt;0")+COUNTIF(Individual_Scores_Men_JV!L116:L126, "&gt;0")+COUNTIF(Individual_Scores_Men_JV!L129:L139, "&gt;0")+COUNTIF(Individual_Scores_Men_JV!L142:L152, "&gt;0")+COUNTIF(Individual_Scores_Men_JV!L155:L165, "&gt;0")+COUNTIF(Individual_Scores_Men_JV!L168:L178, "&gt;0")</f>
        <v>59</v>
      </c>
      <c r="J35" s="2">
        <f>COUNTIF(Individual_Scores_Men_JV!M12:M22, "&gt;0")+COUNTIF(Individual_Scores_Men_JV!M25:M35, "&gt;0")+COUNTIF(Individual_Scores_Men_JV!M38:M48, "&gt;0")+COUNTIF(Individual_Scores_Men_JV!M51:M61, "&gt;0")+COUNTIF(Individual_Scores_Men_JV!M64:M74, "&gt;0")+COUNTIF(Individual_Scores_Men_JV!M77:M87, "&gt;0")+COUNTIF(Individual_Scores_Men_JV!M90:M100, "&gt;0")+COUNTIF(Individual_Scores_Men_JV!M103:M113, "&gt;0")+COUNTIF(Individual_Scores_Men_JV!M116:M126, "&gt;0")+COUNTIF(Individual_Scores_Men_JV!M129:M139, "&gt;0")+COUNTIF(Individual_Scores_Men_JV!M142:M152, "&gt;0")+COUNTIF(Individual_Scores_Men_JV!M155:M165, "&gt;0")+COUNTIF(Individual_Scores_Men_JV!M168:M178, "&gt;0")</f>
        <v>59</v>
      </c>
      <c r="K35" s="2">
        <f>COUNTIF(Individual_Scores_Men_JV!N12:N22, "&gt;0")+COUNTIF(Individual_Scores_Men_JV!N25:N35, "&gt;0")+COUNTIF(Individual_Scores_Men_JV!N38:N48, "&gt;0")+COUNTIF(Individual_Scores_Men_JV!N51:N61, "&gt;0")+COUNTIF(Individual_Scores_Men_JV!N64:N74, "&gt;0")+COUNTIF(Individual_Scores_Men_JV!N77:N87, "&gt;0")+COUNTIF(Individual_Scores_Men_JV!N90:N100, "&gt;0")+COUNTIF(Individual_Scores_Men_JV!N103:N113, "&gt;0")+COUNTIF(Individual_Scores_Men_JV!N116:N126, "&gt;0")+COUNTIF(Individual_Scores_Men_JV!N129:N139, "&gt;0")+COUNTIF(Individual_Scores_Men_JV!N142:N152, "&gt;0")+COUNTIF(Individual_Scores_Men_JV!N155:N165, "&gt;0")+COUNTIF(Individual_Scores_Men_JV!N168:N178, "&gt;0")</f>
        <v>59</v>
      </c>
      <c r="L35" s="2">
        <f>COUNTIF(Individual_Scores_Men_JV!O12:O22, "&gt;0")+COUNTIF(Individual_Scores_Men_JV!O25:O35, "&gt;0")+COUNTIF(Individual_Scores_Men_JV!O38:O48, "&gt;0")+COUNTIF(Individual_Scores_Men_JV!O51:O61, "&gt;0")+COUNTIF(Individual_Scores_Men_JV!O64:O74, "&gt;0")+COUNTIF(Individual_Scores_Men_JV!O77:O87, "&gt;0")+COUNTIF(Individual_Scores_Men_JV!O90:O100, "&gt;0")+COUNTIF(Individual_Scores_Men_JV!O103:O113, "&gt;0")+COUNTIF(Individual_Scores_Men_JV!O116:O126, "&gt;0")+COUNTIF(Individual_Scores_Men_JV!O129:O139, "&gt;0")+COUNTIF(Individual_Scores_Men_JV!O142:O152, "&gt;0")+COUNTIF(Individual_Scores_Men_JV!O155:O165, "&gt;0")+COUNTIF(Individual_Scores_Men_JV!O168:O178, "&gt;0")</f>
        <v>59</v>
      </c>
      <c r="M35" s="2">
        <f>SUM(D35:L35)</f>
        <v>531</v>
      </c>
    </row>
    <row r="36" spans="1:13" s="1" customFormat="1" ht="13.9" customHeight="1">
      <c r="A36" s="30"/>
      <c r="B36" s="30" t="s">
        <v>1243</v>
      </c>
      <c r="C36" s="30"/>
      <c r="D36" s="30"/>
    </row>
    <row r="37" spans="1:13" s="1" customFormat="1" ht="13.9" customHeight="1">
      <c r="A37" s="30"/>
      <c r="B37" s="30" t="s">
        <v>1</v>
      </c>
      <c r="C37" s="30"/>
      <c r="D37" s="30"/>
    </row>
    <row r="38" spans="1:13" s="1" customFormat="1" ht="13.9" customHeight="1">
      <c r="A38" s="30"/>
      <c r="B38" s="30" t="s">
        <v>1248</v>
      </c>
      <c r="C38" s="30"/>
      <c r="D38" s="30"/>
    </row>
    <row r="39" spans="1:13" s="1" customFormat="1" ht="13.9" customHeight="1">
      <c r="A39" s="30"/>
      <c r="B39" s="30"/>
      <c r="C39" s="30"/>
      <c r="D39" s="30" t="s">
        <v>1238</v>
      </c>
    </row>
    <row r="40" spans="1:13" s="1" customFormat="1" ht="13.9" customHeight="1">
      <c r="A40" s="70" t="s">
        <v>1239</v>
      </c>
      <c r="B40" s="70" t="s">
        <v>1186</v>
      </c>
      <c r="C40" s="70"/>
      <c r="D40" s="70" t="s">
        <v>1189</v>
      </c>
    </row>
    <row r="41" spans="1:13" s="1" customFormat="1" ht="13.9" customHeight="1">
      <c r="A41" s="13">
        <f t="shared" ref="A41:B53" si="4">A12</f>
        <v>1</v>
      </c>
      <c r="B41" s="13" t="str">
        <f t="shared" si="4"/>
        <v>Tennessee Southern, University Of JV1</v>
      </c>
      <c r="D41" s="13">
        <f t="shared" ref="D41:D53" si="5">M12</f>
        <v>8485</v>
      </c>
    </row>
    <row r="42" spans="1:13" s="1" customFormat="1" ht="13.9" customHeight="1">
      <c r="A42" s="13">
        <f t="shared" si="4"/>
        <v>2</v>
      </c>
      <c r="B42" s="13" t="str">
        <f t="shared" si="4"/>
        <v>Pikeville ,University Of JV1</v>
      </c>
      <c r="D42" s="13">
        <f t="shared" si="5"/>
        <v>7997</v>
      </c>
    </row>
    <row r="43" spans="1:13" s="1" customFormat="1" ht="13.9" customHeight="1">
      <c r="A43" s="13">
        <f t="shared" si="4"/>
        <v>3</v>
      </c>
      <c r="B43" s="13" t="str">
        <f t="shared" si="4"/>
        <v>Tennessee Southern, University Of JV2</v>
      </c>
      <c r="D43" s="13">
        <f t="shared" si="5"/>
        <v>7969</v>
      </c>
    </row>
    <row r="44" spans="1:13" s="1" customFormat="1" ht="13.9" customHeight="1">
      <c r="A44" s="13">
        <f t="shared" si="4"/>
        <v>4</v>
      </c>
      <c r="B44" s="13" t="str">
        <f t="shared" si="4"/>
        <v>Pikeville ,University Of JV2</v>
      </c>
      <c r="D44" s="13">
        <f t="shared" si="5"/>
        <v>7887</v>
      </c>
    </row>
    <row r="45" spans="1:13" s="1" customFormat="1" ht="13.9" customHeight="1">
      <c r="A45" s="13">
        <f t="shared" si="4"/>
        <v>5</v>
      </c>
      <c r="B45" s="13" t="str">
        <f t="shared" si="4"/>
        <v>Lindenwood University JV1</v>
      </c>
      <c r="D45" s="13">
        <f t="shared" si="5"/>
        <v>7883</v>
      </c>
    </row>
    <row r="46" spans="1:13" s="1" customFormat="1" ht="13.9" customHeight="1">
      <c r="A46" s="13">
        <f t="shared" si="4"/>
        <v>6</v>
      </c>
      <c r="B46" s="13" t="str">
        <f t="shared" si="4"/>
        <v>St. Francis (IL) ,University Of JV1</v>
      </c>
      <c r="D46" s="13">
        <f t="shared" si="5"/>
        <v>7859</v>
      </c>
    </row>
    <row r="47" spans="1:13" s="1" customFormat="1" ht="13.9" customHeight="1">
      <c r="A47" s="13">
        <f t="shared" si="4"/>
        <v>7</v>
      </c>
      <c r="B47" s="13" t="str">
        <f t="shared" si="4"/>
        <v>Lindenwood University JV2</v>
      </c>
      <c r="D47" s="13">
        <f t="shared" si="5"/>
        <v>7633</v>
      </c>
    </row>
    <row r="48" spans="1:13" s="1" customFormat="1" ht="13.9" customHeight="1">
      <c r="A48" s="13">
        <f t="shared" si="4"/>
        <v>8</v>
      </c>
      <c r="B48" s="13" t="str">
        <f t="shared" si="4"/>
        <v>Cumberland University JV1</v>
      </c>
      <c r="D48" s="13">
        <f t="shared" si="5"/>
        <v>7393</v>
      </c>
    </row>
    <row r="49" spans="1:4" s="1" customFormat="1" ht="13.9" customHeight="1">
      <c r="A49" s="13">
        <f t="shared" si="4"/>
        <v>9</v>
      </c>
      <c r="B49" s="13" t="str">
        <f t="shared" si="4"/>
        <v>Midway University JV1</v>
      </c>
      <c r="D49" s="13">
        <f t="shared" si="5"/>
        <v>7203</v>
      </c>
    </row>
    <row r="50" spans="1:4" s="1" customFormat="1" ht="13.9" customHeight="1">
      <c r="A50" s="13">
        <f t="shared" si="4"/>
        <v>10</v>
      </c>
      <c r="B50" s="13" t="str">
        <f t="shared" si="4"/>
        <v>Blue Mountain College JV1</v>
      </c>
      <c r="D50" s="13">
        <f t="shared" si="5"/>
        <v>6340</v>
      </c>
    </row>
    <row r="51" spans="1:4" s="1" customFormat="1" ht="13.9" customHeight="1">
      <c r="A51" s="13">
        <f t="shared" si="4"/>
        <v>11</v>
      </c>
      <c r="B51" s="13" t="str">
        <f t="shared" si="4"/>
        <v>University of the Cumberlands JV1</v>
      </c>
      <c r="D51" s="13">
        <f t="shared" si="5"/>
        <v>6180</v>
      </c>
    </row>
    <row r="52" spans="1:4" s="1" customFormat="1" ht="13.9" customHeight="1">
      <c r="A52" s="13">
        <f t="shared" si="4"/>
        <v>12</v>
      </c>
      <c r="B52" s="13" t="str">
        <f t="shared" si="4"/>
        <v>Bethel University (TN) JV1</v>
      </c>
      <c r="D52" s="13">
        <f t="shared" si="5"/>
        <v>5576</v>
      </c>
    </row>
    <row r="53" spans="1:4" s="1" customFormat="1" ht="13.9" customHeight="1">
      <c r="A53" s="13">
        <f t="shared" si="4"/>
        <v>13</v>
      </c>
      <c r="B53" s="13" t="str">
        <f t="shared" si="4"/>
        <v>Thomas More University JV1</v>
      </c>
      <c r="D53" s="13">
        <f t="shared" si="5"/>
        <v>0</v>
      </c>
    </row>
    <row r="54" spans="1:4" s="1" customFormat="1" ht="13.9" customHeight="1"/>
    <row r="55" spans="1:4" s="1" customFormat="1" ht="13.9" customHeight="1"/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IyhPSGZQlSA21cGwc/J68dRcPwdx9Axskg7KICDzR2LZu4PZ7dF7bjw/zDZfAwl4C3ZWivHtOh61Kedj/nwKgA==" saltValue="Mfm1Mej15XvjBf1vdodccQ==" spinCount="100000" sheet="1" objects="1" scenarios="1"/>
  <sortState xmlns:xlrd2="http://schemas.microsoft.com/office/spreadsheetml/2017/richdata2" ref="A12:O24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F37" sqref="F37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4" t="s">
        <v>1233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AZ1" s="13" t="s">
        <v>1249</v>
      </c>
    </row>
    <row r="2" spans="1:143" s="4" customFormat="1" ht="16.149999999999999" customHeight="1">
      <c r="AZ2" s="13" t="s">
        <v>1250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1251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2" t="s">
        <v>10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729</v>
      </c>
      <c r="C8" s="16"/>
      <c r="D8" s="71"/>
      <c r="E8" s="14" t="s">
        <v>1237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3.9" customHeight="1">
      <c r="A10" s="63"/>
      <c r="B10" s="64"/>
      <c r="C10" s="64"/>
      <c r="D10" s="19" t="s">
        <v>1186</v>
      </c>
      <c r="E10" s="19" t="s">
        <v>1186</v>
      </c>
      <c r="F10" s="19" t="s">
        <v>1186</v>
      </c>
      <c r="G10" s="19" t="s">
        <v>1186</v>
      </c>
      <c r="H10" s="19" t="s">
        <v>1186</v>
      </c>
      <c r="I10" s="19" t="s">
        <v>1186</v>
      </c>
      <c r="J10" s="19" t="s">
        <v>1186</v>
      </c>
      <c r="K10" s="19" t="s">
        <v>1186</v>
      </c>
      <c r="L10" s="19" t="s">
        <v>1186</v>
      </c>
      <c r="M10" s="19" t="s">
        <v>1238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1239</v>
      </c>
      <c r="B11" s="19" t="s">
        <v>1186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1189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RANK(M12,$M$12:$M$30)</f>
        <v>1</v>
      </c>
      <c r="B12" s="1" t="s">
        <v>1209</v>
      </c>
      <c r="C12" s="13"/>
      <c r="D12" s="50">
        <f>Individual_Scores_Women_Var!G179</f>
        <v>904</v>
      </c>
      <c r="E12" s="50">
        <f>Individual_Scores_Women_Var!H179</f>
        <v>962</v>
      </c>
      <c r="F12" s="50">
        <f>Individual_Scores_Women_Var!I179</f>
        <v>1023</v>
      </c>
      <c r="G12" s="50">
        <f>Individual_Scores_Women_Var!J179</f>
        <v>1073</v>
      </c>
      <c r="H12" s="50">
        <f>Individual_Scores_Women_Var!K179</f>
        <v>973</v>
      </c>
      <c r="I12" s="50">
        <f>Individual_Scores_Women_Var!L179</f>
        <v>974</v>
      </c>
      <c r="J12" s="50">
        <f>Individual_Scores_Women_Var!M179</f>
        <v>895</v>
      </c>
      <c r="K12" s="50">
        <f>Individual_Scores_Women_Var!N179</f>
        <v>960</v>
      </c>
      <c r="L12" s="50">
        <f>Individual_Scores_Women_Var!O179</f>
        <v>854</v>
      </c>
      <c r="M12" s="30">
        <f t="shared" ref="M12:M29" si="0">SUM(D12:L12)</f>
        <v>8618</v>
      </c>
      <c r="O12" s="62"/>
      <c r="Q12" s="24"/>
      <c r="R12" s="24"/>
    </row>
    <row r="13" spans="1:143" s="1" customFormat="1" ht="13.9" customHeight="1">
      <c r="A13" s="13">
        <f t="array" ref="A13">RANK(M13,$M$12:$M$30)</f>
        <v>2</v>
      </c>
      <c r="B13" s="1" t="s">
        <v>1210</v>
      </c>
      <c r="C13" s="13"/>
      <c r="D13" s="50">
        <f>Individual_Scores_Women_Var!G192</f>
        <v>890</v>
      </c>
      <c r="E13" s="50">
        <f>Individual_Scores_Women_Var!H192</f>
        <v>965</v>
      </c>
      <c r="F13" s="50">
        <f>Individual_Scores_Women_Var!I192</f>
        <v>939</v>
      </c>
      <c r="G13" s="50">
        <f>Individual_Scores_Women_Var!J192</f>
        <v>898</v>
      </c>
      <c r="H13" s="50">
        <f>Individual_Scores_Women_Var!K192</f>
        <v>912</v>
      </c>
      <c r="I13" s="50">
        <f>Individual_Scores_Women_Var!L192</f>
        <v>952</v>
      </c>
      <c r="J13" s="50">
        <f>Individual_Scores_Women_Var!M192</f>
        <v>879</v>
      </c>
      <c r="K13" s="50">
        <f>Individual_Scores_Women_Var!N192</f>
        <v>921</v>
      </c>
      <c r="L13" s="50">
        <f>Individual_Scores_Women_Var!O192</f>
        <v>976</v>
      </c>
      <c r="M13" s="30">
        <f t="shared" si="0"/>
        <v>8332</v>
      </c>
      <c r="O13" s="62"/>
      <c r="Q13" s="24"/>
      <c r="R13" s="24"/>
    </row>
    <row r="14" spans="1:143" s="1" customFormat="1" ht="13.9" customHeight="1">
      <c r="A14" s="13">
        <f t="array" ref="A14">RANK(M14,$M$12:$M$30)</f>
        <v>3</v>
      </c>
      <c r="B14" s="1" t="s">
        <v>1215</v>
      </c>
      <c r="C14" s="13"/>
      <c r="D14" s="50">
        <f>Individual_Scores_Women_Var!G244</f>
        <v>855</v>
      </c>
      <c r="E14" s="50">
        <f>Individual_Scores_Women_Var!H244</f>
        <v>750</v>
      </c>
      <c r="F14" s="50">
        <f>Individual_Scores_Women_Var!I244</f>
        <v>991</v>
      </c>
      <c r="G14" s="50">
        <f>Individual_Scores_Women_Var!J244</f>
        <v>858</v>
      </c>
      <c r="H14" s="50">
        <f>Individual_Scores_Women_Var!K244</f>
        <v>925</v>
      </c>
      <c r="I14" s="50">
        <f>Individual_Scores_Women_Var!L244</f>
        <v>927</v>
      </c>
      <c r="J14" s="50">
        <f>Individual_Scores_Women_Var!M244</f>
        <v>1069</v>
      </c>
      <c r="K14" s="50">
        <f>Individual_Scores_Women_Var!N244</f>
        <v>927</v>
      </c>
      <c r="L14" s="50">
        <f>Individual_Scores_Women_Var!O244</f>
        <v>961</v>
      </c>
      <c r="M14" s="30">
        <f t="shared" si="0"/>
        <v>8263</v>
      </c>
      <c r="O14" s="62"/>
      <c r="Q14" s="24"/>
      <c r="R14" s="24"/>
    </row>
    <row r="15" spans="1:143" s="1" customFormat="1" ht="13.9" customHeight="1">
      <c r="A15" s="13">
        <f t="array" ref="A15">RANK(M15,$M$12:$M$30)</f>
        <v>4</v>
      </c>
      <c r="B15" s="65" t="s">
        <v>1205</v>
      </c>
      <c r="C15" s="21"/>
      <c r="D15" s="24">
        <f>Individual_Scores_Women_Var!G127</f>
        <v>893</v>
      </c>
      <c r="E15" s="24">
        <f>Individual_Scores_Women_Var!H127</f>
        <v>954</v>
      </c>
      <c r="F15" s="24">
        <f>Individual_Scores_Women_Var!I127</f>
        <v>819</v>
      </c>
      <c r="G15" s="24">
        <f>Individual_Scores_Women_Var!J127</f>
        <v>885</v>
      </c>
      <c r="H15" s="24">
        <f>Individual_Scores_Women_Var!K127</f>
        <v>871</v>
      </c>
      <c r="I15" s="24">
        <f>Individual_Scores_Women_Var!L127</f>
        <v>963</v>
      </c>
      <c r="J15" s="24">
        <f>Individual_Scores_Women_Var!M127</f>
        <v>968</v>
      </c>
      <c r="K15" s="24">
        <f>Individual_Scores_Women_Var!N127</f>
        <v>899</v>
      </c>
      <c r="L15" s="24">
        <f>Individual_Scores_Women_Var!O127</f>
        <v>962</v>
      </c>
      <c r="M15" s="19">
        <f t="shared" si="0"/>
        <v>8214</v>
      </c>
      <c r="N15" s="21"/>
      <c r="O15" s="63"/>
      <c r="Q15" s="24"/>
      <c r="R15" s="24"/>
    </row>
    <row r="16" spans="1:143" s="1" customFormat="1" ht="13.9" customHeight="1">
      <c r="A16" s="13">
        <f t="array" ref="A16">RANK(M16,$M$12:$M$30)</f>
        <v>5</v>
      </c>
      <c r="B16" s="1" t="s">
        <v>1211</v>
      </c>
      <c r="C16" s="13"/>
      <c r="D16" s="50">
        <f>Individual_Scores_Women_Var!G205</f>
        <v>964</v>
      </c>
      <c r="E16" s="50">
        <f>Individual_Scores_Women_Var!H205</f>
        <v>878</v>
      </c>
      <c r="F16" s="50">
        <f>Individual_Scores_Women_Var!I205</f>
        <v>845</v>
      </c>
      <c r="G16" s="50">
        <f>Individual_Scores_Women_Var!J205</f>
        <v>834</v>
      </c>
      <c r="H16" s="50">
        <f>Individual_Scores_Women_Var!K205</f>
        <v>815</v>
      </c>
      <c r="I16" s="50">
        <f>Individual_Scores_Women_Var!L205</f>
        <v>894</v>
      </c>
      <c r="J16" s="50">
        <f>Individual_Scores_Women_Var!M205</f>
        <v>771</v>
      </c>
      <c r="K16" s="50">
        <f>Individual_Scores_Women_Var!N205</f>
        <v>787</v>
      </c>
      <c r="L16" s="50">
        <f>Individual_Scores_Women_Var!O205</f>
        <v>961</v>
      </c>
      <c r="M16" s="30">
        <f t="shared" si="0"/>
        <v>7749</v>
      </c>
      <c r="O16" s="62"/>
      <c r="Q16" s="24"/>
      <c r="R16" s="24"/>
    </row>
    <row r="17" spans="1:143" s="1" customFormat="1" ht="13.9" customHeight="1">
      <c r="A17" s="13">
        <f t="array" ref="A17">RANK(M17,$M$12:$M$30)</f>
        <v>6</v>
      </c>
      <c r="B17" s="65" t="s">
        <v>1191</v>
      </c>
      <c r="C17" s="65"/>
      <c r="D17" s="24">
        <f>Individual_Scores_Women_Var!G23</f>
        <v>893</v>
      </c>
      <c r="E17" s="24">
        <f>Individual_Scores_Women_Var!H23</f>
        <v>885</v>
      </c>
      <c r="F17" s="24">
        <f>Individual_Scores_Women_Var!I23</f>
        <v>949</v>
      </c>
      <c r="G17" s="24">
        <f>Individual_Scores_Women_Var!J23</f>
        <v>858</v>
      </c>
      <c r="H17" s="24">
        <f>Individual_Scores_Women_Var!K23</f>
        <v>838</v>
      </c>
      <c r="I17" s="24">
        <f>Individual_Scores_Women_Var!L23</f>
        <v>659</v>
      </c>
      <c r="J17" s="24">
        <f>Individual_Scores_Women_Var!M23</f>
        <v>888</v>
      </c>
      <c r="K17" s="24">
        <f>Individual_Scores_Women_Var!N23</f>
        <v>856</v>
      </c>
      <c r="L17" s="24">
        <f>Individual_Scores_Women_Var!O23</f>
        <v>911</v>
      </c>
      <c r="M17" s="19">
        <f t="shared" si="0"/>
        <v>7737</v>
      </c>
      <c r="N17" s="24"/>
      <c r="O17" s="19"/>
      <c r="Q17" s="24"/>
      <c r="R17" s="24"/>
    </row>
    <row r="18" spans="1:143" s="1" customFormat="1" ht="13.9" customHeight="1">
      <c r="A18" s="13">
        <f t="array" ref="A18">RANK(M18,$M$12:$M$30)</f>
        <v>7</v>
      </c>
      <c r="B18" s="65" t="s">
        <v>1193</v>
      </c>
      <c r="C18" s="65"/>
      <c r="D18" s="24">
        <f>Individual_Scores_Women_Var!G36</f>
        <v>741</v>
      </c>
      <c r="E18" s="24">
        <f>Individual_Scores_Women_Var!H36</f>
        <v>785</v>
      </c>
      <c r="F18" s="24">
        <f>Individual_Scores_Women_Var!I36</f>
        <v>898</v>
      </c>
      <c r="G18" s="24">
        <f>Individual_Scores_Women_Var!J36</f>
        <v>849</v>
      </c>
      <c r="H18" s="24">
        <f>Individual_Scores_Women_Var!K36</f>
        <v>896</v>
      </c>
      <c r="I18" s="24">
        <f>Individual_Scores_Women_Var!L36</f>
        <v>861</v>
      </c>
      <c r="J18" s="24">
        <f>Individual_Scores_Women_Var!M36</f>
        <v>833</v>
      </c>
      <c r="K18" s="24">
        <f>Individual_Scores_Women_Var!N36</f>
        <v>822</v>
      </c>
      <c r="L18" s="24">
        <f>Individual_Scores_Women_Var!O36</f>
        <v>817</v>
      </c>
      <c r="M18" s="19">
        <f t="shared" si="0"/>
        <v>7502</v>
      </c>
      <c r="N18" s="24"/>
      <c r="O18" s="19"/>
    </row>
    <row r="19" spans="1:143" s="1" customFormat="1" ht="13.9" customHeight="1">
      <c r="A19" s="13">
        <f t="array" ref="A19">RANK(M19,$M$12:$M$30)</f>
        <v>8</v>
      </c>
      <c r="B19" s="21" t="s">
        <v>1203</v>
      </c>
      <c r="C19" s="21"/>
      <c r="D19" s="24">
        <f>Individual_Scores_Women_Var!G114</f>
        <v>812</v>
      </c>
      <c r="E19" s="24">
        <f>Individual_Scores_Women_Var!H114</f>
        <v>957</v>
      </c>
      <c r="F19" s="24">
        <f>Individual_Scores_Women_Var!I114</f>
        <v>854</v>
      </c>
      <c r="G19" s="24">
        <f>Individual_Scores_Women_Var!J114</f>
        <v>827</v>
      </c>
      <c r="H19" s="24">
        <f>Individual_Scores_Women_Var!K114</f>
        <v>851</v>
      </c>
      <c r="I19" s="24">
        <f>Individual_Scores_Women_Var!L114</f>
        <v>857</v>
      </c>
      <c r="J19" s="24">
        <f>Individual_Scores_Women_Var!M114</f>
        <v>732</v>
      </c>
      <c r="K19" s="24">
        <f>Individual_Scores_Women_Var!N114</f>
        <v>870</v>
      </c>
      <c r="L19" s="24">
        <f>Individual_Scores_Women_Var!O114</f>
        <v>722</v>
      </c>
      <c r="M19" s="19">
        <f t="shared" si="0"/>
        <v>7482</v>
      </c>
      <c r="N19" s="21"/>
      <c r="O19" s="63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RANK(M20,$M$12:$M$30)</f>
        <v>9</v>
      </c>
      <c r="B20" s="1" t="s">
        <v>1214</v>
      </c>
      <c r="C20" s="13"/>
      <c r="D20" s="50">
        <f>Individual_Scores_Women_Var!G231</f>
        <v>860</v>
      </c>
      <c r="E20" s="50">
        <f>Individual_Scores_Women_Var!H231</f>
        <v>921</v>
      </c>
      <c r="F20" s="50">
        <f>Individual_Scores_Women_Var!I231</f>
        <v>858</v>
      </c>
      <c r="G20" s="50">
        <f>Individual_Scores_Women_Var!J231</f>
        <v>972</v>
      </c>
      <c r="H20" s="50">
        <f>Individual_Scores_Women_Var!K231</f>
        <v>841</v>
      </c>
      <c r="I20" s="50">
        <f>Individual_Scores_Women_Var!L231</f>
        <v>678</v>
      </c>
      <c r="J20" s="50">
        <f>Individual_Scores_Women_Var!M231</f>
        <v>809</v>
      </c>
      <c r="K20" s="50">
        <f>Individual_Scores_Women_Var!N231</f>
        <v>746</v>
      </c>
      <c r="L20" s="50">
        <f>Individual_Scores_Women_Var!O231</f>
        <v>747</v>
      </c>
      <c r="M20" s="30">
        <f t="shared" si="0"/>
        <v>7432</v>
      </c>
      <c r="O20" s="62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RANK(M21,$M$12:$M$30)</f>
        <v>10</v>
      </c>
      <c r="B21" s="1" t="s">
        <v>1212</v>
      </c>
      <c r="C21" s="13"/>
      <c r="D21" s="50">
        <f>Individual_Scores_Women_Var!G218</f>
        <v>801</v>
      </c>
      <c r="E21" s="50">
        <f>Individual_Scores_Women_Var!H218</f>
        <v>798</v>
      </c>
      <c r="F21" s="50">
        <f>Individual_Scores_Women_Var!I218</f>
        <v>750</v>
      </c>
      <c r="G21" s="50">
        <f>Individual_Scores_Women_Var!J218</f>
        <v>818</v>
      </c>
      <c r="H21" s="50">
        <f>Individual_Scores_Women_Var!K218</f>
        <v>823</v>
      </c>
      <c r="I21" s="50">
        <f>Individual_Scores_Women_Var!L218</f>
        <v>805</v>
      </c>
      <c r="J21" s="50">
        <f>Individual_Scores_Women_Var!M218</f>
        <v>911</v>
      </c>
      <c r="K21" s="50">
        <f>Individual_Scores_Women_Var!N218</f>
        <v>843</v>
      </c>
      <c r="L21" s="50">
        <f>Individual_Scores_Women_Var!O218</f>
        <v>847</v>
      </c>
      <c r="M21" s="30">
        <f t="shared" si="0"/>
        <v>7396</v>
      </c>
      <c r="O21" s="62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RANK(M22,$M$12:$M$30)</f>
        <v>11</v>
      </c>
      <c r="B22" s="1" t="s">
        <v>1207</v>
      </c>
      <c r="C22" s="66"/>
      <c r="D22" s="50">
        <f>Individual_Scores_Women_Var!G153</f>
        <v>775</v>
      </c>
      <c r="E22" s="50">
        <f>Individual_Scores_Women_Var!H153</f>
        <v>822</v>
      </c>
      <c r="F22" s="50">
        <f>Individual_Scores_Women_Var!I153</f>
        <v>913</v>
      </c>
      <c r="G22" s="50">
        <f>Individual_Scores_Women_Var!J153</f>
        <v>889</v>
      </c>
      <c r="H22" s="50">
        <f>Individual_Scores_Women_Var!K153</f>
        <v>924</v>
      </c>
      <c r="I22" s="50">
        <f>Individual_Scores_Women_Var!L153</f>
        <v>779</v>
      </c>
      <c r="J22" s="50">
        <f>Individual_Scores_Women_Var!M153</f>
        <v>700</v>
      </c>
      <c r="K22" s="50">
        <f>Individual_Scores_Women_Var!N153</f>
        <v>748</v>
      </c>
      <c r="L22" s="50">
        <f>Individual_Scores_Women_Var!O153</f>
        <v>768</v>
      </c>
      <c r="M22" s="30">
        <f t="shared" si="0"/>
        <v>7318</v>
      </c>
      <c r="O22" s="62"/>
    </row>
    <row r="23" spans="1:143" s="1" customFormat="1" ht="13.9" customHeight="1">
      <c r="A23" s="13">
        <f t="array" ref="A23">RANK(M23,$M$12:$M$30)</f>
        <v>12</v>
      </c>
      <c r="B23" s="65" t="s">
        <v>1195</v>
      </c>
      <c r="C23" s="65"/>
      <c r="D23" s="24">
        <f>Individual_Scores_Women_Var!G62</f>
        <v>837</v>
      </c>
      <c r="E23" s="24">
        <f>Individual_Scores_Women_Var!H62</f>
        <v>768</v>
      </c>
      <c r="F23" s="24">
        <f>Individual_Scores_Women_Var!I62</f>
        <v>793</v>
      </c>
      <c r="G23" s="24">
        <f>Individual_Scores_Women_Var!J62</f>
        <v>755</v>
      </c>
      <c r="H23" s="24">
        <f>Individual_Scores_Women_Var!K62</f>
        <v>815</v>
      </c>
      <c r="I23" s="24">
        <f>Individual_Scores_Women_Var!L62</f>
        <v>817</v>
      </c>
      <c r="J23" s="24">
        <f>Individual_Scores_Women_Var!M62</f>
        <v>770</v>
      </c>
      <c r="K23" s="24">
        <f>Individual_Scores_Women_Var!N62</f>
        <v>824</v>
      </c>
      <c r="L23" s="24">
        <f>Individual_Scores_Women_Var!O62</f>
        <v>779</v>
      </c>
      <c r="M23" s="19">
        <f t="shared" si="0"/>
        <v>7158</v>
      </c>
      <c r="N23" s="24"/>
      <c r="O23" s="19"/>
    </row>
    <row r="24" spans="1:143" s="1" customFormat="1" ht="13.9" customHeight="1">
      <c r="A24" s="13">
        <f t="array" ref="A24">RANK(M24,$M$12:$M$30)</f>
        <v>13</v>
      </c>
      <c r="B24" s="1" t="s">
        <v>1208</v>
      </c>
      <c r="C24" s="13"/>
      <c r="D24" s="50">
        <f>Individual_Scores_Women_Var!G166</f>
        <v>806</v>
      </c>
      <c r="E24" s="50">
        <f>Individual_Scores_Women_Var!H166</f>
        <v>839</v>
      </c>
      <c r="F24" s="50">
        <f>Individual_Scores_Women_Var!I166</f>
        <v>786</v>
      </c>
      <c r="G24" s="50">
        <f>Individual_Scores_Women_Var!J166</f>
        <v>827</v>
      </c>
      <c r="H24" s="50">
        <f>Individual_Scores_Women_Var!K166</f>
        <v>838</v>
      </c>
      <c r="I24" s="50">
        <f>Individual_Scores_Women_Var!L166</f>
        <v>698</v>
      </c>
      <c r="J24" s="50">
        <f>Individual_Scores_Women_Var!M166</f>
        <v>789</v>
      </c>
      <c r="K24" s="50">
        <f>Individual_Scores_Women_Var!N166</f>
        <v>813</v>
      </c>
      <c r="L24" s="50">
        <f>Individual_Scores_Women_Var!O166</f>
        <v>720</v>
      </c>
      <c r="M24" s="30">
        <f t="shared" si="0"/>
        <v>7116</v>
      </c>
      <c r="O24" s="62"/>
    </row>
    <row r="25" spans="1:143" s="1" customFormat="1" ht="13.9" customHeight="1">
      <c r="A25" s="13">
        <f t="array" ref="A25">RANK(M25,$M$12:$M$30)</f>
        <v>14</v>
      </c>
      <c r="B25" s="65" t="s">
        <v>1202</v>
      </c>
      <c r="C25" s="65"/>
      <c r="D25" s="24">
        <f>Individual_Scores_Women_Var!G101</f>
        <v>847</v>
      </c>
      <c r="E25" s="50">
        <f>Individual_Scores_Women_Var!H101</f>
        <v>687</v>
      </c>
      <c r="F25" s="50">
        <f>Individual_Scores_Women_Var!I101</f>
        <v>704</v>
      </c>
      <c r="G25" s="50">
        <f>Individual_Scores_Women_Var!J101</f>
        <v>723</v>
      </c>
      <c r="H25" s="50">
        <f>Individual_Scores_Women_Var!K101</f>
        <v>766</v>
      </c>
      <c r="I25" s="50">
        <f>Individual_Scores_Women_Var!L101</f>
        <v>688</v>
      </c>
      <c r="J25" s="50">
        <f>Individual_Scores_Women_Var!M101</f>
        <v>719</v>
      </c>
      <c r="K25" s="50">
        <f>Individual_Scores_Women_Var!N101</f>
        <v>794</v>
      </c>
      <c r="L25" s="50">
        <f>Individual_Scores_Women_Var!O101</f>
        <v>707</v>
      </c>
      <c r="M25" s="30">
        <f t="shared" si="0"/>
        <v>6635</v>
      </c>
      <c r="O25" s="62"/>
    </row>
    <row r="26" spans="1:143" s="1" customFormat="1" ht="13.9" customHeight="1">
      <c r="A26" s="13">
        <f t="array" ref="A26">RANK(M26,$M$12:$M$30)</f>
        <v>15</v>
      </c>
      <c r="B26" s="65" t="s">
        <v>1194</v>
      </c>
      <c r="C26" s="65"/>
      <c r="D26" s="24">
        <f>Individual_Scores_Women_Var!G49</f>
        <v>669</v>
      </c>
      <c r="E26" s="24">
        <f>Individual_Scores_Women_Var!H49</f>
        <v>713</v>
      </c>
      <c r="F26" s="24">
        <f>Individual_Scores_Women_Var!I49</f>
        <v>713</v>
      </c>
      <c r="G26" s="24">
        <f>Individual_Scores_Women_Var!J49</f>
        <v>762</v>
      </c>
      <c r="H26" s="24">
        <f>Individual_Scores_Women_Var!K49</f>
        <v>599</v>
      </c>
      <c r="I26" s="24">
        <f>Individual_Scores_Women_Var!L49</f>
        <v>670</v>
      </c>
      <c r="J26" s="24">
        <f>Individual_Scores_Women_Var!M49</f>
        <v>739</v>
      </c>
      <c r="K26" s="24">
        <f>Individual_Scores_Women_Var!N49</f>
        <v>768</v>
      </c>
      <c r="L26" s="24">
        <f>Individual_Scores_Women_Var!O49</f>
        <v>677</v>
      </c>
      <c r="M26" s="19">
        <f t="shared" si="0"/>
        <v>6310</v>
      </c>
      <c r="N26" s="24"/>
      <c r="O26" s="19"/>
    </row>
    <row r="27" spans="1:143" s="1" customFormat="1" ht="13.9" customHeight="1">
      <c r="A27" s="13">
        <f t="array" ref="A27">RANK(M27,$M$12:$M$30)</f>
        <v>16</v>
      </c>
      <c r="B27" s="65" t="s">
        <v>1200</v>
      </c>
      <c r="C27" s="65"/>
      <c r="D27" s="24">
        <f>Individual_Scores_Women_Var!G88</f>
        <v>562</v>
      </c>
      <c r="E27" s="24">
        <f>Individual_Scores_Women_Var!H88</f>
        <v>599</v>
      </c>
      <c r="F27" s="24">
        <f>Individual_Scores_Women_Var!I88</f>
        <v>662</v>
      </c>
      <c r="G27" s="24">
        <f>Individual_Scores_Women_Var!J88</f>
        <v>647</v>
      </c>
      <c r="H27" s="24">
        <f>Individual_Scores_Women_Var!K88</f>
        <v>625</v>
      </c>
      <c r="I27" s="24">
        <f>Individual_Scores_Women_Var!L88</f>
        <v>591</v>
      </c>
      <c r="J27" s="24">
        <f>Individual_Scores_Women_Var!M88</f>
        <v>617</v>
      </c>
      <c r="K27" s="24">
        <f>Individual_Scores_Women_Var!N88</f>
        <v>591</v>
      </c>
      <c r="L27" s="24">
        <f>Individual_Scores_Women_Var!O88</f>
        <v>669</v>
      </c>
      <c r="M27" s="19">
        <f t="shared" si="0"/>
        <v>5563</v>
      </c>
      <c r="N27" s="24"/>
      <c r="O27" s="19"/>
    </row>
    <row r="28" spans="1:143" s="1" customFormat="1" ht="13.9" customHeight="1">
      <c r="A28" s="13">
        <f t="array" ref="A28">RANK(M28,$M$12:$M$30)</f>
        <v>17</v>
      </c>
      <c r="B28" s="1" t="s">
        <v>1199</v>
      </c>
      <c r="D28" s="24">
        <f>Individual_Scores_Women_Var!G75</f>
        <v>0</v>
      </c>
      <c r="E28" s="24">
        <f>Individual_Scores_Women_Var!H75</f>
        <v>0</v>
      </c>
      <c r="F28" s="24">
        <f>Individual_Scores_Women_Var!I75</f>
        <v>0</v>
      </c>
      <c r="G28" s="24">
        <f>Individual_Scores_Women_Var!J75</f>
        <v>0</v>
      </c>
      <c r="H28" s="24">
        <f>Individual_Scores_Women_Var!K75</f>
        <v>0</v>
      </c>
      <c r="I28" s="24">
        <f>Individual_Scores_Women_Var!L75</f>
        <v>0</v>
      </c>
      <c r="J28" s="24">
        <f>Individual_Scores_Women_Var!M75</f>
        <v>0</v>
      </c>
      <c r="K28" s="24">
        <f>Individual_Scores_Women_Var!N75</f>
        <v>0</v>
      </c>
      <c r="L28" s="24">
        <f>Individual_Scores_Women_Var!O75</f>
        <v>0</v>
      </c>
      <c r="M28" s="19">
        <f t="shared" si="0"/>
        <v>0</v>
      </c>
      <c r="N28" s="24"/>
      <c r="O28" s="19"/>
    </row>
    <row r="29" spans="1:143" s="1" customFormat="1" ht="13.9" customHeight="1">
      <c r="A29" s="13">
        <f t="array" ref="A29">RANK(M29,$M$12:$M$30)</f>
        <v>17</v>
      </c>
      <c r="B29" s="65" t="s">
        <v>1206</v>
      </c>
      <c r="C29" s="21"/>
      <c r="D29" s="24">
        <f>Individual_Scores_Women_Var!G140</f>
        <v>0</v>
      </c>
      <c r="E29" s="24">
        <f>Individual_Scores_Women_Var!H140</f>
        <v>0</v>
      </c>
      <c r="F29" s="24">
        <f>Individual_Scores_Women_Var!I140</f>
        <v>0</v>
      </c>
      <c r="G29" s="24">
        <f>Individual_Scores_Women_Var!J140</f>
        <v>0</v>
      </c>
      <c r="H29" s="24">
        <f>Individual_Scores_Women_Var!K140</f>
        <v>0</v>
      </c>
      <c r="I29" s="24">
        <f>Individual_Scores_Women_Var!L140</f>
        <v>0</v>
      </c>
      <c r="J29" s="24">
        <f>Individual_Scores_Women_Var!M140</f>
        <v>0</v>
      </c>
      <c r="K29" s="24">
        <f>Individual_Scores_Women_Var!N140</f>
        <v>0</v>
      </c>
      <c r="L29" s="24">
        <f>Individual_Scores_Women_Var!O140</f>
        <v>0</v>
      </c>
      <c r="M29" s="19">
        <f t="shared" si="0"/>
        <v>0</v>
      </c>
      <c r="N29" s="21"/>
      <c r="O29" s="63"/>
    </row>
    <row r="30" spans="1:143" s="1" customFormat="1" ht="13.9" customHeight="1"/>
    <row r="31" spans="1:143" s="1" customFormat="1" ht="13.9" customHeight="1">
      <c r="B31" s="67" t="s">
        <v>1240</v>
      </c>
      <c r="D31" s="68">
        <f t="shared" ref="D31:M31" si="1">SUM(D12:D29)</f>
        <v>13109</v>
      </c>
      <c r="E31" s="68">
        <f t="shared" si="1"/>
        <v>13283</v>
      </c>
      <c r="F31" s="68">
        <f t="shared" si="1"/>
        <v>13497</v>
      </c>
      <c r="G31" s="68">
        <f t="shared" si="1"/>
        <v>13475</v>
      </c>
      <c r="H31" s="68">
        <f t="shared" si="1"/>
        <v>13312</v>
      </c>
      <c r="I31" s="68">
        <f t="shared" si="1"/>
        <v>12813</v>
      </c>
      <c r="J31" s="68">
        <f t="shared" si="1"/>
        <v>13089</v>
      </c>
      <c r="K31" s="68">
        <f t="shared" si="1"/>
        <v>13169</v>
      </c>
      <c r="L31" s="68">
        <f t="shared" si="1"/>
        <v>13078</v>
      </c>
      <c r="M31" s="69">
        <f t="shared" si="1"/>
        <v>118825</v>
      </c>
    </row>
    <row r="32" spans="1:143" s="1" customFormat="1" ht="13.9" customHeight="1">
      <c r="B32" s="67" t="s">
        <v>1241</v>
      </c>
      <c r="D32" s="68">
        <f t="shared" ref="D32:M32" si="2">(D31/18)</f>
        <v>728.27777777777783</v>
      </c>
      <c r="E32" s="68">
        <f t="shared" si="2"/>
        <v>737.94444444444446</v>
      </c>
      <c r="F32" s="68">
        <f t="shared" si="2"/>
        <v>749.83333333333337</v>
      </c>
      <c r="G32" s="68">
        <f t="shared" si="2"/>
        <v>748.61111111111109</v>
      </c>
      <c r="H32" s="68">
        <f t="shared" si="2"/>
        <v>739.55555555555554</v>
      </c>
      <c r="I32" s="68">
        <f t="shared" si="2"/>
        <v>711.83333333333337</v>
      </c>
      <c r="J32" s="68">
        <f t="shared" si="2"/>
        <v>727.16666666666663</v>
      </c>
      <c r="K32" s="68">
        <f t="shared" si="2"/>
        <v>731.61111111111109</v>
      </c>
      <c r="L32" s="68">
        <f t="shared" si="2"/>
        <v>726.55555555555554</v>
      </c>
      <c r="M32" s="69">
        <f t="shared" si="2"/>
        <v>6601.3888888888887</v>
      </c>
    </row>
    <row r="33" spans="1:13" s="1" customFormat="1" ht="13.9" customHeight="1">
      <c r="B33" s="67" t="s">
        <v>1242</v>
      </c>
      <c r="D33" s="68">
        <f t="shared" ref="D33:M33" si="3">IF(D40 = 0, 0,D31/D40)</f>
        <v>165.9367088607595</v>
      </c>
      <c r="E33" s="68">
        <f t="shared" si="3"/>
        <v>168.13924050632912</v>
      </c>
      <c r="F33" s="68">
        <f t="shared" si="3"/>
        <v>170.84810126582278</v>
      </c>
      <c r="G33" s="68">
        <f t="shared" si="3"/>
        <v>170.56962025316454</v>
      </c>
      <c r="H33" s="68">
        <f t="shared" si="3"/>
        <v>168.50632911392404</v>
      </c>
      <c r="I33" s="68">
        <f t="shared" si="3"/>
        <v>162.18987341772151</v>
      </c>
      <c r="J33" s="68">
        <f t="shared" si="3"/>
        <v>165.68354430379748</v>
      </c>
      <c r="K33" s="68">
        <f t="shared" si="3"/>
        <v>166.69620253164558</v>
      </c>
      <c r="L33" s="68">
        <f t="shared" si="3"/>
        <v>165.54430379746836</v>
      </c>
      <c r="M33" s="69">
        <f t="shared" si="3"/>
        <v>167.12376933895922</v>
      </c>
    </row>
    <row r="34" spans="1:13" s="1" customFormat="1" ht="13.9" customHeight="1"/>
    <row r="35" spans="1:13" s="1" customFormat="1" ht="13.9" customHeight="1"/>
    <row r="36" spans="1:13" s="1" customFormat="1" ht="13.9" customHeight="1"/>
    <row r="37" spans="1:13" s="1" customFormat="1" ht="13.9" customHeight="1"/>
    <row r="38" spans="1:13" s="1" customFormat="1" ht="13.9" customHeight="1"/>
    <row r="39" spans="1:13" s="1" customFormat="1" ht="13.9" customHeight="1"/>
    <row r="40" spans="1:13" s="1" customFormat="1" ht="13.9" customHeight="1">
      <c r="D40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"&gt;0")+COUNTIF(Individual_Scores_Women_Var!G233:G243, "&gt;0")</f>
        <v>79</v>
      </c>
      <c r="E40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"&gt;0")+COUNTIF(Individual_Scores_Women_Var!H233:H243, "&gt;0")</f>
        <v>79</v>
      </c>
      <c r="F40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"&gt;0")+COUNTIF(Individual_Scores_Women_Var!I233:I243, "&gt;0")</f>
        <v>79</v>
      </c>
      <c r="G40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"&gt;0")+COUNTIF(Individual_Scores_Women_Var!J233:J243, "&gt;0")</f>
        <v>79</v>
      </c>
      <c r="H40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"&gt;0")+COUNTIF(Individual_Scores_Women_Var!K233:K243, "&gt;0")</f>
        <v>79</v>
      </c>
      <c r="I40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"&gt;0")+COUNTIF(Individual_Scores_Women_Var!L194:L204, "&gt;0")+COUNTIF(Individual_Scores_Women_Var!L207:L217, "&gt;0")+COUNTIF(Individual_Scores_Women_Var!L220:L230, "&gt;0")+COUNTIF(Individual_Scores_Women_Var!L233:L243, "&gt;0")</f>
        <v>79</v>
      </c>
      <c r="J40" s="2">
        <f>COUNTIF(Individual_Scores_Women_Var!M12:M22, "&gt;0")+COUNTIF(Individual_Scores_Women_Var!M25:M35, "&gt;0")+COUNTIF(Individual_Scores_Women_Var!M38:M48, "&gt;0")+COUNTIF(Individual_Scores_Women_Var!M51:M61, "&gt;0")+COUNTIF(Individual_Scores_Women_Var!M64:M74, "&gt;0")+COUNTIF(Individual_Scores_Women_Var!M77:M87, "&gt;0")+COUNTIF(Individual_Scores_Women_Var!M90:M100, "&gt;0")+COUNTIF(Individual_Scores_Women_Var!M103:M113, "&gt;0")+COUNTIF(Individual_Scores_Women_Var!M116:M126, "&gt;0")+COUNTIF(Individual_Scores_Women_Var!M129:M139, "&gt;0")+COUNTIF(Individual_Scores_Women_Var!M142:M152, "&gt;0")+COUNTIF(Individual_Scores_Women_Var!M155:M165, "&gt;0")+COUNTIF(Individual_Scores_Women_Var!M168:M178, "&gt;0")+COUNTIF(Individual_Scores_Women_Var!M181:M191, "&gt;0")+COUNTIF(Individual_Scores_Women_Var!M194:M204, "&gt;0")+COUNTIF(Individual_Scores_Women_Var!M207:M217, "&gt;0")+COUNTIF(Individual_Scores_Women_Var!M220:M230, "&gt;0")+COUNTIF(Individual_Scores_Women_Var!M233:M243, "&gt;0")</f>
        <v>79</v>
      </c>
      <c r="K40" s="2">
        <f>COUNTIF(Individual_Scores_Women_Var!N12:N22, "&gt;0")+COUNTIF(Individual_Scores_Women_Var!N25:N35, "&gt;0")+COUNTIF(Individual_Scores_Women_Var!N38:N48, "&gt;0")+COUNTIF(Individual_Scores_Women_Var!N51:N61, "&gt;0")+COUNTIF(Individual_Scores_Women_Var!N64:N74, "&gt;0")+COUNTIF(Individual_Scores_Women_Var!N77:N87, "&gt;0")+COUNTIF(Individual_Scores_Women_Var!N90:N100, "&gt;0")+COUNTIF(Individual_Scores_Women_Var!N103:N113, "&gt;0")+COUNTIF(Individual_Scores_Women_Var!N116:N126, "&gt;0")+COUNTIF(Individual_Scores_Women_Var!N129:N139, "&gt;0")+COUNTIF(Individual_Scores_Women_Var!N142:N152, "&gt;0")+COUNTIF(Individual_Scores_Women_Var!N155:N165, "&gt;0")+COUNTIF(Individual_Scores_Women_Var!N168:N178, "&gt;0")+COUNTIF(Individual_Scores_Women_Var!N181:N191, "&gt;0")+COUNTIF(Individual_Scores_Women_Var!N194:N204, "&gt;0")+COUNTIF(Individual_Scores_Women_Var!N207:N217, "&gt;0")+COUNTIF(Individual_Scores_Women_Var!N220:N230, "&gt;0")+COUNTIF(Individual_Scores_Women_Var!N233:N243, "&gt;0")</f>
        <v>79</v>
      </c>
      <c r="L40" s="2">
        <f>COUNTIF(Individual_Scores_Women_Var!O12:O22, "&gt;0")+COUNTIF(Individual_Scores_Women_Var!O25:O35, "&gt;0")+COUNTIF(Individual_Scores_Women_Var!O38:O48, "&gt;0")+COUNTIF(Individual_Scores_Women_Var!O51:O61, "&gt;0")+COUNTIF(Individual_Scores_Women_Var!O64:O74, "&gt;0")+COUNTIF(Individual_Scores_Women_Var!O77:O87, "&gt;0")+COUNTIF(Individual_Scores_Women_Var!O90:O100, "&gt;0")+COUNTIF(Individual_Scores_Women_Var!O103:O113, "&gt;0")+COUNTIF(Individual_Scores_Women_Var!O116:O126, "&gt;0")+COUNTIF(Individual_Scores_Women_Var!O129:O139, "&gt;0")+COUNTIF(Individual_Scores_Women_Var!O142:O152, "&gt;0")+COUNTIF(Individual_Scores_Women_Var!O155:O165, "&gt;0")+COUNTIF(Individual_Scores_Women_Var!O168:O178, "&gt;0")+COUNTIF(Individual_Scores_Women_Var!O181:O191, "&gt;0")+COUNTIF(Individual_Scores_Women_Var!O194:O204, "&gt;0")+COUNTIF(Individual_Scores_Women_Var!O207:O217, "&gt;0")+COUNTIF(Individual_Scores_Women_Var!O220:O230, "&gt;0")+COUNTIF(Individual_Scores_Women_Var!O233:O243, "&gt;0")</f>
        <v>79</v>
      </c>
      <c r="M40" s="2">
        <f>SUM(D40:L40)</f>
        <v>711</v>
      </c>
    </row>
    <row r="41" spans="1:13" s="1" customFormat="1" ht="13.9" customHeight="1">
      <c r="A41" s="30"/>
      <c r="B41" s="30" t="s">
        <v>1243</v>
      </c>
      <c r="C41" s="30"/>
      <c r="D41" s="30"/>
    </row>
    <row r="42" spans="1:13" s="1" customFormat="1" ht="13.9" customHeight="1">
      <c r="A42" s="30"/>
      <c r="B42" s="30" t="s">
        <v>1</v>
      </c>
      <c r="C42" s="30"/>
      <c r="D42" s="30"/>
    </row>
    <row r="43" spans="1:13" s="1" customFormat="1" ht="13.9" customHeight="1">
      <c r="A43" s="30"/>
      <c r="B43" s="30" t="s">
        <v>1252</v>
      </c>
      <c r="C43" s="30"/>
      <c r="D43" s="30"/>
    </row>
    <row r="44" spans="1:13" s="1" customFormat="1" ht="13.9" customHeight="1">
      <c r="A44" s="30"/>
      <c r="B44" s="30"/>
      <c r="C44" s="30"/>
      <c r="D44" s="30" t="s">
        <v>1238</v>
      </c>
    </row>
    <row r="45" spans="1:13" s="1" customFormat="1" ht="13.9" customHeight="1">
      <c r="A45" s="70" t="s">
        <v>1239</v>
      </c>
      <c r="B45" s="70" t="s">
        <v>1186</v>
      </c>
      <c r="C45" s="70"/>
      <c r="D45" s="70" t="s">
        <v>1189</v>
      </c>
    </row>
    <row r="46" spans="1:13" s="1" customFormat="1" ht="13.9" customHeight="1">
      <c r="A46" s="13">
        <f t="shared" ref="A46:B63" si="4">A12</f>
        <v>1</v>
      </c>
      <c r="B46" s="13" t="str">
        <f t="shared" si="4"/>
        <v>St. Francis (IL) ,University Of V</v>
      </c>
      <c r="D46" s="13">
        <f t="shared" ref="D46:D63" si="5">M12</f>
        <v>8618</v>
      </c>
    </row>
    <row r="47" spans="1:13" s="1" customFormat="1" ht="13.9" customHeight="1">
      <c r="A47" s="13">
        <f t="shared" si="4"/>
        <v>2</v>
      </c>
      <c r="B47" s="13" t="str">
        <f t="shared" si="4"/>
        <v>Tennessee Southern, University Of V</v>
      </c>
      <c r="D47" s="13">
        <f t="shared" si="5"/>
        <v>8332</v>
      </c>
    </row>
    <row r="48" spans="1:13" s="1" customFormat="1" ht="13.9" customHeight="1">
      <c r="A48" s="13">
        <f t="shared" si="4"/>
        <v>3</v>
      </c>
      <c r="B48" s="13" t="str">
        <f t="shared" si="4"/>
        <v>University of the Cumberlands V</v>
      </c>
      <c r="D48" s="13">
        <f t="shared" si="5"/>
        <v>8263</v>
      </c>
    </row>
    <row r="49" spans="1:4" s="1" customFormat="1" ht="13.9" customHeight="1">
      <c r="A49" s="13">
        <f t="shared" si="4"/>
        <v>4</v>
      </c>
      <c r="B49" s="13" t="str">
        <f t="shared" si="4"/>
        <v>Pikeville ,University Of V</v>
      </c>
      <c r="D49" s="13">
        <f t="shared" si="5"/>
        <v>8214</v>
      </c>
    </row>
    <row r="50" spans="1:4" s="1" customFormat="1" ht="13.9" customHeight="1">
      <c r="A50" s="13">
        <f t="shared" si="4"/>
        <v>5</v>
      </c>
      <c r="B50" s="13" t="str">
        <f t="shared" si="4"/>
        <v>Tennessee Wesleyan College V</v>
      </c>
      <c r="D50" s="13">
        <f t="shared" si="5"/>
        <v>7749</v>
      </c>
    </row>
    <row r="51" spans="1:4" s="1" customFormat="1" ht="13.9" customHeight="1">
      <c r="A51" s="13">
        <f t="shared" si="4"/>
        <v>6</v>
      </c>
      <c r="B51" s="13" t="str">
        <f t="shared" si="4"/>
        <v>Bethel University (TN) V</v>
      </c>
      <c r="D51" s="13">
        <f t="shared" si="5"/>
        <v>7737</v>
      </c>
    </row>
    <row r="52" spans="1:4" s="1" customFormat="1" ht="13.9" customHeight="1">
      <c r="A52" s="13">
        <f t="shared" si="4"/>
        <v>7</v>
      </c>
      <c r="B52" s="13" t="str">
        <f t="shared" si="4"/>
        <v>Campbellsville University V</v>
      </c>
      <c r="D52" s="13">
        <f t="shared" si="5"/>
        <v>7502</v>
      </c>
    </row>
    <row r="53" spans="1:4" s="1" customFormat="1" ht="13.9" customHeight="1">
      <c r="A53" s="13">
        <f t="shared" si="4"/>
        <v>8</v>
      </c>
      <c r="B53" s="13" t="str">
        <f t="shared" si="4"/>
        <v>Midway University V</v>
      </c>
      <c r="D53" s="13">
        <f t="shared" si="5"/>
        <v>7482</v>
      </c>
    </row>
    <row r="54" spans="1:4" s="1" customFormat="1" ht="13.9" customHeight="1">
      <c r="A54" s="13">
        <f t="shared" si="4"/>
        <v>9</v>
      </c>
      <c r="B54" s="13" t="str">
        <f t="shared" si="4"/>
        <v>Union College V</v>
      </c>
      <c r="D54" s="13">
        <f t="shared" si="5"/>
        <v>7432</v>
      </c>
    </row>
    <row r="55" spans="1:4" s="1" customFormat="1" ht="13.9" customHeight="1">
      <c r="A55" s="13">
        <f t="shared" si="4"/>
        <v>10</v>
      </c>
      <c r="B55" s="13" t="str">
        <f t="shared" si="4"/>
        <v>Thomas More University V</v>
      </c>
      <c r="D55" s="13">
        <f t="shared" si="5"/>
        <v>7396</v>
      </c>
    </row>
    <row r="56" spans="1:4" s="1" customFormat="1" ht="13.9" customHeight="1">
      <c r="A56" s="13">
        <f t="shared" si="4"/>
        <v>11</v>
      </c>
      <c r="B56" s="13" t="str">
        <f t="shared" si="4"/>
        <v>Siena Heights University V</v>
      </c>
      <c r="D56" s="13">
        <f t="shared" si="5"/>
        <v>7318</v>
      </c>
    </row>
    <row r="57" spans="1:4" s="1" customFormat="1" ht="13.9" customHeight="1">
      <c r="A57" s="13">
        <f t="shared" si="4"/>
        <v>12</v>
      </c>
      <c r="B57" s="13" t="str">
        <f t="shared" si="4"/>
        <v>Cumberland University V</v>
      </c>
      <c r="D57" s="13">
        <f t="shared" si="5"/>
        <v>7158</v>
      </c>
    </row>
    <row r="58" spans="1:4" s="1" customFormat="1" ht="13.9" customHeight="1">
      <c r="A58" s="13">
        <f t="shared" si="4"/>
        <v>13</v>
      </c>
      <c r="B58" s="13" t="str">
        <f t="shared" si="4"/>
        <v>Southeastern Illinois College V</v>
      </c>
      <c r="D58" s="13">
        <f t="shared" si="5"/>
        <v>7116</v>
      </c>
    </row>
    <row r="59" spans="1:4" s="1" customFormat="1" ht="13.9" customHeight="1">
      <c r="A59" s="13">
        <f t="shared" si="4"/>
        <v>14</v>
      </c>
      <c r="B59" s="13" t="str">
        <f t="shared" si="4"/>
        <v>Michigan-Dearborn V</v>
      </c>
      <c r="D59" s="13">
        <f t="shared" si="5"/>
        <v>6635</v>
      </c>
    </row>
    <row r="60" spans="1:4" s="1" customFormat="1" ht="13.9" customHeight="1">
      <c r="A60" s="13">
        <f t="shared" si="4"/>
        <v>15</v>
      </c>
      <c r="B60" s="13" t="str">
        <f t="shared" si="4"/>
        <v>Cincinnati ,University Of V</v>
      </c>
      <c r="D60" s="13">
        <f t="shared" si="5"/>
        <v>6310</v>
      </c>
    </row>
    <row r="61" spans="1:4" s="1" customFormat="1" ht="13.9" customHeight="1">
      <c r="A61" s="13">
        <f t="shared" si="4"/>
        <v>16</v>
      </c>
      <c r="B61" s="13" t="str">
        <f t="shared" si="4"/>
        <v>Lindsey Wilson College V</v>
      </c>
      <c r="D61" s="13">
        <f t="shared" si="5"/>
        <v>5563</v>
      </c>
    </row>
    <row r="62" spans="1:4" s="1" customFormat="1" ht="13.9" customHeight="1">
      <c r="A62" s="13">
        <f t="shared" si="4"/>
        <v>17</v>
      </c>
      <c r="B62" s="13" t="str">
        <f t="shared" si="4"/>
        <v>Lindenwood University V</v>
      </c>
      <c r="D62" s="13">
        <f t="shared" si="5"/>
        <v>0</v>
      </c>
    </row>
    <row r="63" spans="1:4" s="1" customFormat="1" ht="13.9" customHeight="1">
      <c r="A63" s="13">
        <f t="shared" si="4"/>
        <v>17</v>
      </c>
      <c r="B63" s="13" t="str">
        <f t="shared" si="4"/>
        <v>Shawnee State University V</v>
      </c>
      <c r="D63" s="13">
        <f t="shared" si="5"/>
        <v>0</v>
      </c>
    </row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OY0UbHaJhNl00CvbgEnJlnJwthZn7mQWg/eRqHbqIdmqCudwEuSdH44iIrL9VKsNsFyfDcUG9zqlT6MZURNvxg==" saltValue="60mdl/utYD9lYbeBCIHCNg==" spinCount="100000" sheet="1" objects="1" scenarios="1"/>
  <sortState xmlns:xlrd2="http://schemas.microsoft.com/office/spreadsheetml/2017/richdata2" ref="A12:O29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2022-01-23T19:14:14Z</cp:lastPrinted>
  <dcterms:created xsi:type="dcterms:W3CDTF">2022-01-19T00:18:59Z</dcterms:created>
  <dcterms:modified xsi:type="dcterms:W3CDTF">2022-01-23T23:06:07Z</dcterms:modified>
</cp:coreProperties>
</file>