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mhar\Desktop\Smyrna 2022\"/>
    </mc:Choice>
  </mc:AlternateContent>
  <xr:revisionPtr revIDLastSave="0" documentId="8_{AE7C4972-FC5E-4F5D-BA82-CA260106466B}" xr6:coauthVersionLast="47" xr6:coauthVersionMax="47" xr10:uidLastSave="{00000000-0000-0000-0000-000000000000}"/>
  <bookViews>
    <workbookView xWindow="28680" yWindow="-120" windowWidth="29040" windowHeight="15720" firstSheet="3" activeTab="6" xr2:uid="{00000000-000D-0000-FFFF-FFFF00000000}"/>
  </bookViews>
  <sheets>
    <sheet name="Roster_Selection_Men" sheetId="1" r:id="rId1"/>
    <sheet name="Individual_Scores_Men_Var" sheetId="2" r:id="rId2"/>
    <sheet name="Individual_Scores_Men_JV" sheetId="3" r:id="rId3"/>
    <sheet name="Baker_Scores_Men_JV" sheetId="5" r:id="rId4"/>
    <sheet name="Baker_Scores_Men_Var" sheetId="4" r:id="rId5"/>
    <sheet name="Qual_Team_Standings_Men_JV" sheetId="7" r:id="rId6"/>
    <sheet name="Qual_Team_Standings_Men_Var" sheetId="6" r:id="rId7"/>
    <sheet name="Indiv_Combined_Scores_Men" sheetId="8" r:id="rId8"/>
  </sheets>
  <definedNames>
    <definedName name="_xlnm.Print_Area" localSheetId="7">Indiv_Combined_Scores_Men!$A$1:$O$350</definedName>
    <definedName name="_xlnm.Print_Area" localSheetId="5">Qual_Team_Standings_Men_JV!$A$35:$D$52</definedName>
    <definedName name="_xlnm.Print_Area" localSheetId="6">Qual_Team_Standings_Men_Var!$A$41:$D$64</definedName>
    <definedName name="_xlnm.Print_Area" localSheetId="0">Roster_Selection_Men!$A$1:$L$190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45" i="8" l="1"/>
  <c r="L346" i="8" s="1"/>
  <c r="K345" i="8"/>
  <c r="K346" i="8" s="1"/>
  <c r="J345" i="8"/>
  <c r="J346" i="8" s="1"/>
  <c r="I345" i="8"/>
  <c r="I346" i="8" s="1"/>
  <c r="H345" i="8"/>
  <c r="H346" i="8" s="1"/>
  <c r="G345" i="8"/>
  <c r="G346" i="8" s="1"/>
  <c r="N342" i="8"/>
  <c r="O342" i="8" s="1"/>
  <c r="M342" i="8"/>
  <c r="N341" i="8"/>
  <c r="O341" i="8" s="1"/>
  <c r="M341" i="8"/>
  <c r="N340" i="8"/>
  <c r="O340" i="8" s="1"/>
  <c r="M340" i="8"/>
  <c r="N339" i="8"/>
  <c r="O339" i="8" s="1"/>
  <c r="M339" i="8"/>
  <c r="N338" i="8"/>
  <c r="O338" i="8" s="1"/>
  <c r="M338" i="8"/>
  <c r="N337" i="8"/>
  <c r="O337" i="8" s="1"/>
  <c r="M337" i="8"/>
  <c r="N336" i="8"/>
  <c r="O336" i="8" s="1"/>
  <c r="M336" i="8"/>
  <c r="N58" i="8"/>
  <c r="M58" i="8"/>
  <c r="N205" i="8"/>
  <c r="M205" i="8"/>
  <c r="N231" i="8"/>
  <c r="M231" i="8"/>
  <c r="N226" i="8"/>
  <c r="M226" i="8"/>
  <c r="N39" i="8"/>
  <c r="M39" i="8"/>
  <c r="N324" i="8"/>
  <c r="M324" i="8"/>
  <c r="N227" i="8"/>
  <c r="M227" i="8"/>
  <c r="N169" i="8"/>
  <c r="M169" i="8"/>
  <c r="N52" i="8"/>
  <c r="M52" i="8"/>
  <c r="N50" i="8"/>
  <c r="M50" i="8"/>
  <c r="N204" i="8"/>
  <c r="M204" i="8"/>
  <c r="N216" i="8"/>
  <c r="M216" i="8"/>
  <c r="N215" i="8"/>
  <c r="M215" i="8"/>
  <c r="N219" i="8"/>
  <c r="M219" i="8"/>
  <c r="N19" i="8"/>
  <c r="M19" i="8"/>
  <c r="N138" i="8"/>
  <c r="M138" i="8"/>
  <c r="N146" i="8"/>
  <c r="M146" i="8"/>
  <c r="N200" i="8"/>
  <c r="M200" i="8"/>
  <c r="N287" i="8"/>
  <c r="M287" i="8"/>
  <c r="N42" i="8"/>
  <c r="M42" i="8"/>
  <c r="N140" i="8"/>
  <c r="M140" i="8"/>
  <c r="N157" i="8"/>
  <c r="M157" i="8"/>
  <c r="N47" i="8"/>
  <c r="M47" i="8"/>
  <c r="N158" i="8"/>
  <c r="M158" i="8"/>
  <c r="N66" i="8"/>
  <c r="M66" i="8"/>
  <c r="N130" i="8"/>
  <c r="M130" i="8"/>
  <c r="N64" i="8"/>
  <c r="M64" i="8"/>
  <c r="N30" i="8"/>
  <c r="M30" i="8"/>
  <c r="N92" i="8"/>
  <c r="M92" i="8"/>
  <c r="N255" i="8"/>
  <c r="M255" i="8"/>
  <c r="N23" i="8"/>
  <c r="M23" i="8"/>
  <c r="N309" i="8"/>
  <c r="M309" i="8"/>
  <c r="N304" i="8"/>
  <c r="M304" i="8"/>
  <c r="N77" i="8"/>
  <c r="M77" i="8"/>
  <c r="N250" i="8"/>
  <c r="M250" i="8"/>
  <c r="N300" i="8"/>
  <c r="M300" i="8"/>
  <c r="N79" i="8"/>
  <c r="M79" i="8"/>
  <c r="N35" i="8"/>
  <c r="M35" i="8"/>
  <c r="N223" i="8"/>
  <c r="M223" i="8"/>
  <c r="N151" i="8"/>
  <c r="M151" i="8"/>
  <c r="N55" i="8"/>
  <c r="M55" i="8"/>
  <c r="N144" i="8"/>
  <c r="M144" i="8"/>
  <c r="N305" i="8"/>
  <c r="M305" i="8"/>
  <c r="N310" i="8"/>
  <c r="M310" i="8"/>
  <c r="N57" i="8"/>
  <c r="M57" i="8"/>
  <c r="N99" i="8"/>
  <c r="M99" i="8"/>
  <c r="N203" i="8"/>
  <c r="M203" i="8"/>
  <c r="N234" i="8"/>
  <c r="M234" i="8"/>
  <c r="N282" i="8"/>
  <c r="M282" i="8"/>
  <c r="N251" i="8"/>
  <c r="M251" i="8"/>
  <c r="N159" i="8"/>
  <c r="M159" i="8"/>
  <c r="N258" i="8"/>
  <c r="M258" i="8"/>
  <c r="N246" i="8"/>
  <c r="M246" i="8"/>
  <c r="N22" i="8"/>
  <c r="M22" i="8"/>
  <c r="N177" i="8"/>
  <c r="M177" i="8"/>
  <c r="N192" i="8"/>
  <c r="M192" i="8"/>
  <c r="N94" i="8"/>
  <c r="M94" i="8"/>
  <c r="N329" i="8"/>
  <c r="M329" i="8"/>
  <c r="N210" i="8"/>
  <c r="M210" i="8"/>
  <c r="N61" i="8"/>
  <c r="M61" i="8"/>
  <c r="N252" i="8"/>
  <c r="M252" i="8"/>
  <c r="N105" i="8"/>
  <c r="M105" i="8"/>
  <c r="N264" i="8"/>
  <c r="M264" i="8"/>
  <c r="N153" i="8"/>
  <c r="O153" i="8" s="1"/>
  <c r="M153" i="8"/>
  <c r="N316" i="8"/>
  <c r="M316" i="8"/>
  <c r="N32" i="8"/>
  <c r="M32" i="8"/>
  <c r="N236" i="8"/>
  <c r="M236" i="8"/>
  <c r="N100" i="8"/>
  <c r="M100" i="8"/>
  <c r="N284" i="8"/>
  <c r="M284" i="8"/>
  <c r="N115" i="8"/>
  <c r="M115" i="8"/>
  <c r="N308" i="8"/>
  <c r="M308" i="8"/>
  <c r="N150" i="8"/>
  <c r="M150" i="8"/>
  <c r="N266" i="8"/>
  <c r="M266" i="8"/>
  <c r="N254" i="8"/>
  <c r="M254" i="8"/>
  <c r="N281" i="8"/>
  <c r="M281" i="8"/>
  <c r="N98" i="8"/>
  <c r="M98" i="8"/>
  <c r="N82" i="8"/>
  <c r="M82" i="8"/>
  <c r="N132" i="8"/>
  <c r="M132" i="8"/>
  <c r="N194" i="8"/>
  <c r="M194" i="8"/>
  <c r="N221" i="8"/>
  <c r="M221" i="8"/>
  <c r="N325" i="8"/>
  <c r="M325" i="8"/>
  <c r="N72" i="8"/>
  <c r="M72" i="8"/>
  <c r="N154" i="8"/>
  <c r="M154" i="8"/>
  <c r="N291" i="8"/>
  <c r="M291" i="8"/>
  <c r="N225" i="8"/>
  <c r="M225" i="8"/>
  <c r="N119" i="8"/>
  <c r="M119" i="8"/>
  <c r="N139" i="8"/>
  <c r="M139" i="8"/>
  <c r="N171" i="8"/>
  <c r="M171" i="8"/>
  <c r="N51" i="8"/>
  <c r="M51" i="8"/>
  <c r="N279" i="8"/>
  <c r="M279" i="8"/>
  <c r="N187" i="8"/>
  <c r="M187" i="8"/>
  <c r="N218" i="8"/>
  <c r="M218" i="8"/>
  <c r="N163" i="8"/>
  <c r="M163" i="8"/>
  <c r="N33" i="8"/>
  <c r="M33" i="8"/>
  <c r="N75" i="8"/>
  <c r="M75" i="8"/>
  <c r="N265" i="8"/>
  <c r="M265" i="8"/>
  <c r="N257" i="8"/>
  <c r="M257" i="8"/>
  <c r="N114" i="8"/>
  <c r="M114" i="8"/>
  <c r="N186" i="8"/>
  <c r="M186" i="8"/>
  <c r="N213" i="8"/>
  <c r="M213" i="8"/>
  <c r="N261" i="8"/>
  <c r="M261" i="8"/>
  <c r="N330" i="8"/>
  <c r="M330" i="8"/>
  <c r="N214" i="8"/>
  <c r="M214" i="8"/>
  <c r="N17" i="8"/>
  <c r="M17" i="8"/>
  <c r="N93" i="8"/>
  <c r="M93" i="8"/>
  <c r="N120" i="8"/>
  <c r="M120" i="8"/>
  <c r="N263" i="8"/>
  <c r="M263" i="8"/>
  <c r="N292" i="8"/>
  <c r="M292" i="8"/>
  <c r="N208" i="8"/>
  <c r="M208" i="8"/>
  <c r="N275" i="8"/>
  <c r="M275" i="8"/>
  <c r="N37" i="8"/>
  <c r="M37" i="8"/>
  <c r="N201" i="8"/>
  <c r="M201" i="8"/>
  <c r="N241" i="8"/>
  <c r="M241" i="8"/>
  <c r="N188" i="8"/>
  <c r="M188" i="8"/>
  <c r="N67" i="8"/>
  <c r="M67" i="8"/>
  <c r="N31" i="8"/>
  <c r="M31" i="8"/>
  <c r="N107" i="8"/>
  <c r="M107" i="8"/>
  <c r="N299" i="8"/>
  <c r="M299" i="8"/>
  <c r="N317" i="8"/>
  <c r="M317" i="8"/>
  <c r="N59" i="8"/>
  <c r="M59" i="8"/>
  <c r="N235" i="8"/>
  <c r="M235" i="8"/>
  <c r="N145" i="8"/>
  <c r="M145" i="8"/>
  <c r="N248" i="8"/>
  <c r="M248" i="8"/>
  <c r="N111" i="8"/>
  <c r="M111" i="8"/>
  <c r="N113" i="8"/>
  <c r="M113" i="8"/>
  <c r="N110" i="8"/>
  <c r="M110" i="8"/>
  <c r="N307" i="8"/>
  <c r="M307" i="8"/>
  <c r="N249" i="8"/>
  <c r="M249" i="8"/>
  <c r="N54" i="8"/>
  <c r="M54" i="8"/>
  <c r="N209" i="8"/>
  <c r="M209" i="8"/>
  <c r="N276" i="8"/>
  <c r="M276" i="8"/>
  <c r="N230" i="8"/>
  <c r="M230" i="8"/>
  <c r="N311" i="8"/>
  <c r="M311" i="8"/>
  <c r="N48" i="8"/>
  <c r="M48" i="8"/>
  <c r="N272" i="8"/>
  <c r="M272" i="8"/>
  <c r="N80" i="8"/>
  <c r="M80" i="8"/>
  <c r="N289" i="8"/>
  <c r="M289" i="8"/>
  <c r="N296" i="8"/>
  <c r="M296" i="8"/>
  <c r="N118" i="8"/>
  <c r="M118" i="8"/>
  <c r="N268" i="8"/>
  <c r="M268" i="8"/>
  <c r="N20" i="8"/>
  <c r="M20" i="8"/>
  <c r="N83" i="8"/>
  <c r="M83" i="8"/>
  <c r="N90" i="8"/>
  <c r="M90" i="8"/>
  <c r="N239" i="8"/>
  <c r="M239" i="8"/>
  <c r="N322" i="8"/>
  <c r="M322" i="8"/>
  <c r="N109" i="8"/>
  <c r="M109" i="8"/>
  <c r="N189" i="8"/>
  <c r="M189" i="8"/>
  <c r="N36" i="8"/>
  <c r="M36" i="8"/>
  <c r="N34" i="8"/>
  <c r="M34" i="8"/>
  <c r="N334" i="8"/>
  <c r="M334" i="8"/>
  <c r="N202" i="8"/>
  <c r="M202" i="8"/>
  <c r="N126" i="8"/>
  <c r="M126" i="8"/>
  <c r="N49" i="8"/>
  <c r="M49" i="8"/>
  <c r="N131" i="8"/>
  <c r="M131" i="8"/>
  <c r="N108" i="8"/>
  <c r="M108" i="8"/>
  <c r="N137" i="8"/>
  <c r="M137" i="8"/>
  <c r="N182" i="8"/>
  <c r="M182" i="8"/>
  <c r="N244" i="8"/>
  <c r="M244" i="8"/>
  <c r="N247" i="8"/>
  <c r="M247" i="8"/>
  <c r="N88" i="8"/>
  <c r="M88" i="8"/>
  <c r="N24" i="8"/>
  <c r="M24" i="8"/>
  <c r="N44" i="8"/>
  <c r="M44" i="8"/>
  <c r="N65" i="8"/>
  <c r="M65" i="8"/>
  <c r="N180" i="8"/>
  <c r="M180" i="8"/>
  <c r="N271" i="8"/>
  <c r="M271" i="8"/>
  <c r="N293" i="8"/>
  <c r="M293" i="8"/>
  <c r="N170" i="8"/>
  <c r="M170" i="8"/>
  <c r="N29" i="8"/>
  <c r="M29" i="8"/>
  <c r="N256" i="8"/>
  <c r="M256" i="8"/>
  <c r="N224" i="8"/>
  <c r="M224" i="8"/>
  <c r="N26" i="8"/>
  <c r="M26" i="8"/>
  <c r="N267" i="8"/>
  <c r="M267" i="8"/>
  <c r="N195" i="8"/>
  <c r="M195" i="8"/>
  <c r="N294" i="8"/>
  <c r="M294" i="8"/>
  <c r="N142" i="8"/>
  <c r="M142" i="8"/>
  <c r="N181" i="8"/>
  <c r="M181" i="8"/>
  <c r="N253" i="8"/>
  <c r="M253" i="8"/>
  <c r="N15" i="8"/>
  <c r="M15" i="8"/>
  <c r="N174" i="8"/>
  <c r="M174" i="8"/>
  <c r="N56" i="8"/>
  <c r="M56" i="8"/>
  <c r="N136" i="8"/>
  <c r="M136" i="8"/>
  <c r="N156" i="8"/>
  <c r="M156" i="8"/>
  <c r="N178" i="8"/>
  <c r="M178" i="8"/>
  <c r="N190" i="8"/>
  <c r="M190" i="8"/>
  <c r="N245" i="8"/>
  <c r="M245" i="8"/>
  <c r="N148" i="8"/>
  <c r="M148" i="8"/>
  <c r="N69" i="8"/>
  <c r="M69" i="8"/>
  <c r="N280" i="8"/>
  <c r="M280" i="8"/>
  <c r="N84" i="8"/>
  <c r="M84" i="8"/>
  <c r="N199" i="8"/>
  <c r="M199" i="8"/>
  <c r="N123" i="8"/>
  <c r="M123" i="8"/>
  <c r="N160" i="8"/>
  <c r="M160" i="8"/>
  <c r="N198" i="8"/>
  <c r="M198" i="8"/>
  <c r="N85" i="8"/>
  <c r="M85" i="8"/>
  <c r="N91" i="8"/>
  <c r="M91" i="8"/>
  <c r="N319" i="8"/>
  <c r="M319" i="8"/>
  <c r="N211" i="8"/>
  <c r="M211" i="8"/>
  <c r="N242" i="8"/>
  <c r="M242" i="8"/>
  <c r="N320" i="8"/>
  <c r="M320" i="8"/>
  <c r="N129" i="8"/>
  <c r="O129" i="8" s="1"/>
  <c r="M129" i="8"/>
  <c r="N161" i="8"/>
  <c r="M161" i="8"/>
  <c r="N172" i="8"/>
  <c r="M172" i="8"/>
  <c r="N321" i="8"/>
  <c r="M321" i="8"/>
  <c r="N97" i="8"/>
  <c r="M97" i="8"/>
  <c r="N45" i="8"/>
  <c r="M45" i="8"/>
  <c r="N14" i="8"/>
  <c r="M14" i="8"/>
  <c r="N315" i="8"/>
  <c r="M315" i="8"/>
  <c r="N306" i="8"/>
  <c r="M306" i="8"/>
  <c r="N101" i="8"/>
  <c r="M101" i="8"/>
  <c r="N173" i="8"/>
  <c r="M173" i="8"/>
  <c r="N167" i="8"/>
  <c r="M167" i="8"/>
  <c r="N28" i="8"/>
  <c r="M28" i="8"/>
  <c r="N162" i="8"/>
  <c r="M162" i="8"/>
  <c r="N326" i="8"/>
  <c r="M326" i="8"/>
  <c r="N81" i="8"/>
  <c r="M81" i="8"/>
  <c r="N328" i="8"/>
  <c r="M328" i="8"/>
  <c r="N191" i="8"/>
  <c r="M191" i="8"/>
  <c r="N116" i="8"/>
  <c r="M116" i="8"/>
  <c r="N259" i="8"/>
  <c r="M259" i="8"/>
  <c r="N196" i="8"/>
  <c r="M196" i="8"/>
  <c r="N297" i="8"/>
  <c r="M297" i="8"/>
  <c r="N240" i="8"/>
  <c r="M240" i="8"/>
  <c r="N301" i="8"/>
  <c r="M301" i="8"/>
  <c r="N112" i="8"/>
  <c r="M112" i="8"/>
  <c r="N179" i="8"/>
  <c r="M179" i="8"/>
  <c r="N332" i="8"/>
  <c r="M332" i="8"/>
  <c r="N229" i="8"/>
  <c r="M229" i="8"/>
  <c r="N318" i="8"/>
  <c r="M318" i="8"/>
  <c r="N270" i="8"/>
  <c r="M270" i="8"/>
  <c r="N40" i="8"/>
  <c r="M40" i="8"/>
  <c r="N286" i="8"/>
  <c r="M286" i="8"/>
  <c r="N53" i="8"/>
  <c r="M53" i="8"/>
  <c r="N288" i="8"/>
  <c r="M288" i="8"/>
  <c r="N197" i="8"/>
  <c r="M197" i="8"/>
  <c r="N290" i="8"/>
  <c r="M290" i="8"/>
  <c r="N168" i="8"/>
  <c r="M168" i="8"/>
  <c r="N335" i="8"/>
  <c r="M335" i="8"/>
  <c r="N117" i="8"/>
  <c r="M117" i="8"/>
  <c r="N89" i="8"/>
  <c r="M89" i="8"/>
  <c r="N155" i="8"/>
  <c r="M155" i="8"/>
  <c r="N314" i="8"/>
  <c r="M314" i="8"/>
  <c r="N124" i="8"/>
  <c r="M124" i="8"/>
  <c r="N228" i="8"/>
  <c r="M228" i="8"/>
  <c r="N133" i="8"/>
  <c r="M133" i="8"/>
  <c r="N323" i="8"/>
  <c r="M323" i="8"/>
  <c r="N21" i="8"/>
  <c r="M21" i="8"/>
  <c r="N152" i="8"/>
  <c r="M152" i="8"/>
  <c r="N141" i="8"/>
  <c r="M141" i="8"/>
  <c r="N274" i="8"/>
  <c r="M274" i="8"/>
  <c r="N147" i="8"/>
  <c r="M147" i="8"/>
  <c r="N68" i="8"/>
  <c r="M68" i="8"/>
  <c r="N233" i="8"/>
  <c r="M233" i="8"/>
  <c r="N217" i="8"/>
  <c r="M217" i="8"/>
  <c r="N303" i="8"/>
  <c r="M303" i="8"/>
  <c r="N121" i="8"/>
  <c r="M121" i="8"/>
  <c r="N333" i="8"/>
  <c r="M333" i="8"/>
  <c r="N164" i="8"/>
  <c r="M164" i="8"/>
  <c r="N16" i="8"/>
  <c r="M16" i="8"/>
  <c r="N283" i="8"/>
  <c r="M283" i="8"/>
  <c r="N103" i="8"/>
  <c r="M103" i="8"/>
  <c r="N165" i="8"/>
  <c r="M165" i="8"/>
  <c r="N73" i="8"/>
  <c r="M73" i="8"/>
  <c r="N220" i="8"/>
  <c r="M220" i="8"/>
  <c r="N135" i="8"/>
  <c r="M135" i="8"/>
  <c r="N207" i="8"/>
  <c r="M207" i="8"/>
  <c r="N260" i="8"/>
  <c r="M260" i="8"/>
  <c r="N125" i="8"/>
  <c r="M125" i="8"/>
  <c r="N27" i="8"/>
  <c r="M27" i="8"/>
  <c r="N95" i="8"/>
  <c r="M95" i="8"/>
  <c r="N104" i="8"/>
  <c r="M104" i="8"/>
  <c r="N143" i="8"/>
  <c r="M143" i="8"/>
  <c r="N78" i="8"/>
  <c r="O78" i="8" s="1"/>
  <c r="M78" i="8"/>
  <c r="N25" i="8"/>
  <c r="M25" i="8"/>
  <c r="N102" i="8"/>
  <c r="M102" i="8"/>
  <c r="N46" i="8"/>
  <c r="M46" i="8"/>
  <c r="N185" i="8"/>
  <c r="M185" i="8"/>
  <c r="N13" i="8"/>
  <c r="M13" i="8"/>
  <c r="N313" i="8"/>
  <c r="M313" i="8"/>
  <c r="N327" i="8"/>
  <c r="M327" i="8"/>
  <c r="N41" i="8"/>
  <c r="M41" i="8"/>
  <c r="N298" i="8"/>
  <c r="M298" i="8"/>
  <c r="N149" i="8"/>
  <c r="M149" i="8"/>
  <c r="N128" i="8"/>
  <c r="M128" i="8"/>
  <c r="N87" i="8"/>
  <c r="M87" i="8"/>
  <c r="N302" i="8"/>
  <c r="M302" i="8"/>
  <c r="N222" i="8"/>
  <c r="M222" i="8"/>
  <c r="N184" i="8"/>
  <c r="M184" i="8"/>
  <c r="N62" i="8"/>
  <c r="M62" i="8"/>
  <c r="N127" i="8"/>
  <c r="M127" i="8"/>
  <c r="N237" i="8"/>
  <c r="M237" i="8"/>
  <c r="N63" i="8"/>
  <c r="M63" i="8"/>
  <c r="N96" i="8"/>
  <c r="M96" i="8"/>
  <c r="N166" i="8"/>
  <c r="M166" i="8"/>
  <c r="N262" i="8"/>
  <c r="M262" i="8"/>
  <c r="N212" i="8"/>
  <c r="M212" i="8"/>
  <c r="N176" i="8"/>
  <c r="M176" i="8"/>
  <c r="N134" i="8"/>
  <c r="M134" i="8"/>
  <c r="N238" i="8"/>
  <c r="M238" i="8"/>
  <c r="N243" i="8"/>
  <c r="M243" i="8"/>
  <c r="N278" i="8"/>
  <c r="M278" i="8"/>
  <c r="N175" i="8"/>
  <c r="M175" i="8"/>
  <c r="N269" i="8"/>
  <c r="M269" i="8"/>
  <c r="N60" i="8"/>
  <c r="M60" i="8"/>
  <c r="N122" i="8"/>
  <c r="M122" i="8"/>
  <c r="N71" i="8"/>
  <c r="M71" i="8"/>
  <c r="N206" i="8"/>
  <c r="M206" i="8"/>
  <c r="N18" i="8"/>
  <c r="M18" i="8"/>
  <c r="N43" i="8"/>
  <c r="M43" i="8"/>
  <c r="N277" i="8"/>
  <c r="M277" i="8"/>
  <c r="N331" i="8"/>
  <c r="M331" i="8"/>
  <c r="N273" i="8"/>
  <c r="O273" i="8" s="1"/>
  <c r="M273" i="8"/>
  <c r="N193" i="8"/>
  <c r="M193" i="8"/>
  <c r="N106" i="8"/>
  <c r="M106" i="8"/>
  <c r="N312" i="8"/>
  <c r="M312" i="8"/>
  <c r="N76" i="8"/>
  <c r="M76" i="8"/>
  <c r="N70" i="8"/>
  <c r="M70" i="8"/>
  <c r="N38" i="8"/>
  <c r="M38" i="8"/>
  <c r="N232" i="8"/>
  <c r="M232" i="8"/>
  <c r="N183" i="8"/>
  <c r="M183" i="8"/>
  <c r="N86" i="8"/>
  <c r="M86" i="8"/>
  <c r="N295" i="8"/>
  <c r="M295" i="8"/>
  <c r="N285" i="8"/>
  <c r="M285" i="8"/>
  <c r="N74" i="8"/>
  <c r="M74" i="8"/>
  <c r="B51" i="7"/>
  <c r="B50" i="7"/>
  <c r="B49" i="7"/>
  <c r="B48" i="7"/>
  <c r="B47" i="7"/>
  <c r="B46" i="7"/>
  <c r="B45" i="7"/>
  <c r="B44" i="7"/>
  <c r="B43" i="7"/>
  <c r="B42" i="7"/>
  <c r="B41" i="7"/>
  <c r="B40" i="7"/>
  <c r="I34" i="7"/>
  <c r="H34" i="7"/>
  <c r="G34" i="7"/>
  <c r="F34" i="7"/>
  <c r="E34" i="7"/>
  <c r="D34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I40" i="6"/>
  <c r="H40" i="6"/>
  <c r="G40" i="6"/>
  <c r="F40" i="6"/>
  <c r="E40" i="6"/>
  <c r="D40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Z18" i="6"/>
  <c r="Z31" i="6" s="1"/>
  <c r="Z32" i="6" s="1"/>
  <c r="Y18" i="6"/>
  <c r="X18" i="6"/>
  <c r="W18" i="6"/>
  <c r="V18" i="6"/>
  <c r="U18" i="6"/>
  <c r="T18" i="6"/>
  <c r="S18" i="6"/>
  <c r="R18" i="6"/>
  <c r="R31" i="6" s="1"/>
  <c r="R32" i="6" s="1"/>
  <c r="Q18" i="6"/>
  <c r="P18" i="6"/>
  <c r="P31" i="6" s="1"/>
  <c r="P32" i="6" s="1"/>
  <c r="O18" i="6"/>
  <c r="N18" i="6"/>
  <c r="M18" i="6"/>
  <c r="L18" i="6"/>
  <c r="K18" i="6"/>
  <c r="D165" i="5"/>
  <c r="C165" i="5"/>
  <c r="D164" i="5"/>
  <c r="C164" i="5"/>
  <c r="D163" i="5"/>
  <c r="C163" i="5"/>
  <c r="F162" i="5"/>
  <c r="F161" i="5"/>
  <c r="F160" i="5"/>
  <c r="F159" i="5"/>
  <c r="F158" i="5"/>
  <c r="F157" i="5"/>
  <c r="F156" i="5"/>
  <c r="Y155" i="5"/>
  <c r="X155" i="5"/>
  <c r="F155" i="5"/>
  <c r="D152" i="5"/>
  <c r="C152" i="5"/>
  <c r="D151" i="5"/>
  <c r="C151" i="5"/>
  <c r="D150" i="5"/>
  <c r="C150" i="5"/>
  <c r="F149" i="5"/>
  <c r="F148" i="5"/>
  <c r="F147" i="5"/>
  <c r="F146" i="5"/>
  <c r="F145" i="5"/>
  <c r="F144" i="5"/>
  <c r="F143" i="5"/>
  <c r="Y142" i="5"/>
  <c r="X142" i="5"/>
  <c r="F142" i="5"/>
  <c r="D139" i="5"/>
  <c r="C139" i="5"/>
  <c r="D138" i="5"/>
  <c r="C138" i="5"/>
  <c r="D137" i="5"/>
  <c r="C137" i="5"/>
  <c r="F136" i="5"/>
  <c r="F135" i="5"/>
  <c r="F134" i="5"/>
  <c r="F133" i="5"/>
  <c r="F132" i="5"/>
  <c r="F131" i="5"/>
  <c r="F130" i="5"/>
  <c r="Y129" i="5"/>
  <c r="X129" i="5"/>
  <c r="F129" i="5"/>
  <c r="D126" i="5"/>
  <c r="C126" i="5"/>
  <c r="D125" i="5"/>
  <c r="C125" i="5"/>
  <c r="D124" i="5"/>
  <c r="C124" i="5"/>
  <c r="F123" i="5"/>
  <c r="F122" i="5"/>
  <c r="F121" i="5"/>
  <c r="F120" i="5"/>
  <c r="F119" i="5"/>
  <c r="F118" i="5"/>
  <c r="F117" i="5"/>
  <c r="Y116" i="5"/>
  <c r="X116" i="5"/>
  <c r="F116" i="5"/>
  <c r="D113" i="5"/>
  <c r="C113" i="5"/>
  <c r="D112" i="5"/>
  <c r="C112" i="5"/>
  <c r="D111" i="5"/>
  <c r="C111" i="5"/>
  <c r="F110" i="5"/>
  <c r="F109" i="5"/>
  <c r="F108" i="5"/>
  <c r="F107" i="5"/>
  <c r="F106" i="5"/>
  <c r="F105" i="5"/>
  <c r="F104" i="5"/>
  <c r="Y103" i="5"/>
  <c r="X103" i="5"/>
  <c r="Z103" i="5" s="1"/>
  <c r="F103" i="5"/>
  <c r="D100" i="5"/>
  <c r="C100" i="5"/>
  <c r="D99" i="5"/>
  <c r="C99" i="5"/>
  <c r="D98" i="5"/>
  <c r="C98" i="5"/>
  <c r="F97" i="5"/>
  <c r="F96" i="5"/>
  <c r="F95" i="5"/>
  <c r="F94" i="5"/>
  <c r="F93" i="5"/>
  <c r="F92" i="5"/>
  <c r="F91" i="5"/>
  <c r="Y90" i="5"/>
  <c r="X90" i="5"/>
  <c r="F90" i="5"/>
  <c r="D87" i="5"/>
  <c r="C87" i="5"/>
  <c r="D86" i="5"/>
  <c r="C86" i="5"/>
  <c r="D85" i="5"/>
  <c r="C85" i="5"/>
  <c r="F84" i="5"/>
  <c r="F83" i="5"/>
  <c r="F82" i="5"/>
  <c r="F81" i="5"/>
  <c r="F80" i="5"/>
  <c r="F79" i="5"/>
  <c r="F78" i="5"/>
  <c r="Y77" i="5"/>
  <c r="X77" i="5"/>
  <c r="F77" i="5"/>
  <c r="D74" i="5"/>
  <c r="C74" i="5"/>
  <c r="D73" i="5"/>
  <c r="C73" i="5"/>
  <c r="D72" i="5"/>
  <c r="C72" i="5"/>
  <c r="F71" i="5"/>
  <c r="F70" i="5"/>
  <c r="F69" i="5"/>
  <c r="F68" i="5"/>
  <c r="F67" i="5"/>
  <c r="F66" i="5"/>
  <c r="F65" i="5"/>
  <c r="Y64" i="5"/>
  <c r="X64" i="5"/>
  <c r="F64" i="5"/>
  <c r="D61" i="5"/>
  <c r="C61" i="5"/>
  <c r="D60" i="5"/>
  <c r="C60" i="5"/>
  <c r="D59" i="5"/>
  <c r="C59" i="5"/>
  <c r="F58" i="5"/>
  <c r="F57" i="5"/>
  <c r="F56" i="5"/>
  <c r="F55" i="5"/>
  <c r="F54" i="5"/>
  <c r="F53" i="5"/>
  <c r="F52" i="5"/>
  <c r="Y51" i="5"/>
  <c r="X51" i="5"/>
  <c r="Z51" i="5" s="1"/>
  <c r="F51" i="5"/>
  <c r="D48" i="5"/>
  <c r="C48" i="5"/>
  <c r="D47" i="5"/>
  <c r="C47" i="5"/>
  <c r="D46" i="5"/>
  <c r="C46" i="5"/>
  <c r="F45" i="5"/>
  <c r="F44" i="5"/>
  <c r="F43" i="5"/>
  <c r="F42" i="5"/>
  <c r="F41" i="5"/>
  <c r="F40" i="5"/>
  <c r="F39" i="5"/>
  <c r="Y38" i="5"/>
  <c r="X38" i="5"/>
  <c r="F38" i="5"/>
  <c r="D35" i="5"/>
  <c r="C35" i="5"/>
  <c r="D34" i="5"/>
  <c r="C34" i="5"/>
  <c r="D33" i="5"/>
  <c r="C33" i="5"/>
  <c r="F32" i="5"/>
  <c r="F31" i="5"/>
  <c r="F30" i="5"/>
  <c r="F29" i="5"/>
  <c r="F28" i="5"/>
  <c r="F27" i="5"/>
  <c r="F26" i="5"/>
  <c r="Y25" i="5"/>
  <c r="X25" i="5"/>
  <c r="F25" i="5"/>
  <c r="D22" i="5"/>
  <c r="C22" i="5"/>
  <c r="D21" i="5"/>
  <c r="C21" i="5"/>
  <c r="D20" i="5"/>
  <c r="C20" i="5"/>
  <c r="F19" i="5"/>
  <c r="F18" i="5"/>
  <c r="F17" i="5"/>
  <c r="F16" i="5"/>
  <c r="F15" i="5"/>
  <c r="F14" i="5"/>
  <c r="F13" i="5"/>
  <c r="Y12" i="5"/>
  <c r="X12" i="5"/>
  <c r="F12" i="5"/>
  <c r="D243" i="4"/>
  <c r="C243" i="4"/>
  <c r="D242" i="4"/>
  <c r="C242" i="4"/>
  <c r="D241" i="4"/>
  <c r="C241" i="4"/>
  <c r="F240" i="4"/>
  <c r="F239" i="4"/>
  <c r="F238" i="4"/>
  <c r="F237" i="4"/>
  <c r="F236" i="4"/>
  <c r="F235" i="4"/>
  <c r="F234" i="4"/>
  <c r="Y233" i="4"/>
  <c r="X233" i="4"/>
  <c r="F233" i="4"/>
  <c r="D230" i="4"/>
  <c r="C230" i="4"/>
  <c r="D229" i="4"/>
  <c r="C229" i="4"/>
  <c r="D228" i="4"/>
  <c r="C228" i="4"/>
  <c r="F227" i="4"/>
  <c r="F226" i="4"/>
  <c r="F225" i="4"/>
  <c r="F224" i="4"/>
  <c r="F223" i="4"/>
  <c r="F222" i="4"/>
  <c r="F221" i="4"/>
  <c r="Y220" i="4"/>
  <c r="X220" i="4"/>
  <c r="F220" i="4"/>
  <c r="D217" i="4"/>
  <c r="C217" i="4"/>
  <c r="D216" i="4"/>
  <c r="C216" i="4"/>
  <c r="D215" i="4"/>
  <c r="C215" i="4"/>
  <c r="F214" i="4"/>
  <c r="F213" i="4"/>
  <c r="F212" i="4"/>
  <c r="F211" i="4"/>
  <c r="F210" i="4"/>
  <c r="F209" i="4"/>
  <c r="F208" i="4"/>
  <c r="Y207" i="4"/>
  <c r="X207" i="4"/>
  <c r="F207" i="4"/>
  <c r="D204" i="4"/>
  <c r="C204" i="4"/>
  <c r="D203" i="4"/>
  <c r="C203" i="4"/>
  <c r="D202" i="4"/>
  <c r="C202" i="4"/>
  <c r="F201" i="4"/>
  <c r="F200" i="4"/>
  <c r="F199" i="4"/>
  <c r="F198" i="4"/>
  <c r="F197" i="4"/>
  <c r="F196" i="4"/>
  <c r="F195" i="4"/>
  <c r="Y194" i="4"/>
  <c r="X194" i="4"/>
  <c r="F194" i="4"/>
  <c r="D191" i="4"/>
  <c r="C191" i="4"/>
  <c r="D190" i="4"/>
  <c r="C190" i="4"/>
  <c r="D189" i="4"/>
  <c r="C189" i="4"/>
  <c r="F188" i="4"/>
  <c r="F187" i="4"/>
  <c r="F186" i="4"/>
  <c r="F185" i="4"/>
  <c r="F184" i="4"/>
  <c r="F183" i="4"/>
  <c r="F182" i="4"/>
  <c r="Y181" i="4"/>
  <c r="X181" i="4"/>
  <c r="F181" i="4"/>
  <c r="D178" i="4"/>
  <c r="C178" i="4"/>
  <c r="D177" i="4"/>
  <c r="C177" i="4"/>
  <c r="D176" i="4"/>
  <c r="C176" i="4"/>
  <c r="F175" i="4"/>
  <c r="F174" i="4"/>
  <c r="F173" i="4"/>
  <c r="F172" i="4"/>
  <c r="F171" i="4"/>
  <c r="F170" i="4"/>
  <c r="F169" i="4"/>
  <c r="Y168" i="4"/>
  <c r="X168" i="4"/>
  <c r="F168" i="4"/>
  <c r="D165" i="4"/>
  <c r="C165" i="4"/>
  <c r="D164" i="4"/>
  <c r="C164" i="4"/>
  <c r="D163" i="4"/>
  <c r="C163" i="4"/>
  <c r="F162" i="4"/>
  <c r="F161" i="4"/>
  <c r="F160" i="4"/>
  <c r="F159" i="4"/>
  <c r="F158" i="4"/>
  <c r="F157" i="4"/>
  <c r="F156" i="4"/>
  <c r="Y155" i="4"/>
  <c r="X155" i="4"/>
  <c r="F155" i="4"/>
  <c r="D152" i="4"/>
  <c r="C152" i="4"/>
  <c r="D151" i="4"/>
  <c r="C151" i="4"/>
  <c r="D150" i="4"/>
  <c r="C150" i="4"/>
  <c r="F149" i="4"/>
  <c r="F148" i="4"/>
  <c r="F147" i="4"/>
  <c r="F146" i="4"/>
  <c r="F145" i="4"/>
  <c r="F144" i="4"/>
  <c r="F143" i="4"/>
  <c r="Y142" i="4"/>
  <c r="X142" i="4"/>
  <c r="F142" i="4"/>
  <c r="D139" i="4"/>
  <c r="C139" i="4"/>
  <c r="D138" i="4"/>
  <c r="C138" i="4"/>
  <c r="D137" i="4"/>
  <c r="C137" i="4"/>
  <c r="F136" i="4"/>
  <c r="F135" i="4"/>
  <c r="F134" i="4"/>
  <c r="F133" i="4"/>
  <c r="F132" i="4"/>
  <c r="F131" i="4"/>
  <c r="F130" i="4"/>
  <c r="Y129" i="4"/>
  <c r="X129" i="4"/>
  <c r="F129" i="4"/>
  <c r="D126" i="4"/>
  <c r="C126" i="4"/>
  <c r="D125" i="4"/>
  <c r="C125" i="4"/>
  <c r="D124" i="4"/>
  <c r="C124" i="4"/>
  <c r="F123" i="4"/>
  <c r="F122" i="4"/>
  <c r="F121" i="4"/>
  <c r="F120" i="4"/>
  <c r="F119" i="4"/>
  <c r="F118" i="4"/>
  <c r="F117" i="4"/>
  <c r="Y116" i="4"/>
  <c r="X116" i="4"/>
  <c r="F116" i="4"/>
  <c r="D113" i="4"/>
  <c r="C113" i="4"/>
  <c r="D112" i="4"/>
  <c r="C112" i="4"/>
  <c r="D111" i="4"/>
  <c r="C111" i="4"/>
  <c r="F110" i="4"/>
  <c r="F109" i="4"/>
  <c r="F108" i="4"/>
  <c r="F107" i="4"/>
  <c r="F106" i="4"/>
  <c r="F105" i="4"/>
  <c r="F104" i="4"/>
  <c r="Y103" i="4"/>
  <c r="X103" i="4"/>
  <c r="F103" i="4"/>
  <c r="D100" i="4"/>
  <c r="C100" i="4"/>
  <c r="D99" i="4"/>
  <c r="C99" i="4"/>
  <c r="D98" i="4"/>
  <c r="C98" i="4"/>
  <c r="F97" i="4"/>
  <c r="F96" i="4"/>
  <c r="F95" i="4"/>
  <c r="F94" i="4"/>
  <c r="F93" i="4"/>
  <c r="F92" i="4"/>
  <c r="F91" i="4"/>
  <c r="Y90" i="4"/>
  <c r="X90" i="4"/>
  <c r="F90" i="4"/>
  <c r="D87" i="4"/>
  <c r="C87" i="4"/>
  <c r="D86" i="4"/>
  <c r="C86" i="4"/>
  <c r="D85" i="4"/>
  <c r="C85" i="4"/>
  <c r="F84" i="4"/>
  <c r="F83" i="4"/>
  <c r="F82" i="4"/>
  <c r="F81" i="4"/>
  <c r="F80" i="4"/>
  <c r="F79" i="4"/>
  <c r="F78" i="4"/>
  <c r="Y77" i="4"/>
  <c r="X77" i="4"/>
  <c r="F77" i="4"/>
  <c r="D74" i="4"/>
  <c r="C74" i="4"/>
  <c r="D73" i="4"/>
  <c r="C73" i="4"/>
  <c r="D72" i="4"/>
  <c r="C72" i="4"/>
  <c r="F71" i="4"/>
  <c r="F70" i="4"/>
  <c r="F69" i="4"/>
  <c r="F68" i="4"/>
  <c r="F67" i="4"/>
  <c r="F66" i="4"/>
  <c r="F65" i="4"/>
  <c r="Y64" i="4"/>
  <c r="X64" i="4"/>
  <c r="F64" i="4"/>
  <c r="D61" i="4"/>
  <c r="C61" i="4"/>
  <c r="D60" i="4"/>
  <c r="C60" i="4"/>
  <c r="D59" i="4"/>
  <c r="C59" i="4"/>
  <c r="F58" i="4"/>
  <c r="F57" i="4"/>
  <c r="F56" i="4"/>
  <c r="F55" i="4"/>
  <c r="F54" i="4"/>
  <c r="F53" i="4"/>
  <c r="F52" i="4"/>
  <c r="Y51" i="4"/>
  <c r="X51" i="4"/>
  <c r="F51" i="4"/>
  <c r="D48" i="4"/>
  <c r="C48" i="4"/>
  <c r="D47" i="4"/>
  <c r="C47" i="4"/>
  <c r="D46" i="4"/>
  <c r="C46" i="4"/>
  <c r="F45" i="4"/>
  <c r="F44" i="4"/>
  <c r="F43" i="4"/>
  <c r="F42" i="4"/>
  <c r="F41" i="4"/>
  <c r="F40" i="4"/>
  <c r="F39" i="4"/>
  <c r="Y38" i="4"/>
  <c r="X38" i="4"/>
  <c r="F38" i="4"/>
  <c r="D35" i="4"/>
  <c r="C35" i="4"/>
  <c r="D34" i="4"/>
  <c r="C34" i="4"/>
  <c r="D33" i="4"/>
  <c r="C33" i="4"/>
  <c r="F32" i="4"/>
  <c r="F31" i="4"/>
  <c r="F30" i="4"/>
  <c r="F29" i="4"/>
  <c r="F28" i="4"/>
  <c r="F27" i="4"/>
  <c r="F26" i="4"/>
  <c r="Y25" i="4"/>
  <c r="X25" i="4"/>
  <c r="F25" i="4"/>
  <c r="D22" i="4"/>
  <c r="C22" i="4"/>
  <c r="D21" i="4"/>
  <c r="C21" i="4"/>
  <c r="D20" i="4"/>
  <c r="C20" i="4"/>
  <c r="F19" i="4"/>
  <c r="F18" i="4"/>
  <c r="F17" i="4"/>
  <c r="F16" i="4"/>
  <c r="F15" i="4"/>
  <c r="F14" i="4"/>
  <c r="F13" i="4"/>
  <c r="Y12" i="4"/>
  <c r="X12" i="4"/>
  <c r="F12" i="4"/>
  <c r="L166" i="3"/>
  <c r="I21" i="7" s="1"/>
  <c r="K166" i="3"/>
  <c r="H21" i="7" s="1"/>
  <c r="J166" i="3"/>
  <c r="G21" i="7" s="1"/>
  <c r="I166" i="3"/>
  <c r="F21" i="7" s="1"/>
  <c r="H166" i="3"/>
  <c r="E21" i="7" s="1"/>
  <c r="G166" i="3"/>
  <c r="D21" i="7" s="1"/>
  <c r="N165" i="3"/>
  <c r="O165" i="3" s="1"/>
  <c r="M165" i="3"/>
  <c r="N164" i="3"/>
  <c r="O164" i="3" s="1"/>
  <c r="M164" i="3"/>
  <c r="N163" i="3"/>
  <c r="O163" i="3" s="1"/>
  <c r="M163" i="3"/>
  <c r="N162" i="3"/>
  <c r="O162" i="3" s="1"/>
  <c r="M162" i="3"/>
  <c r="F162" i="3"/>
  <c r="N161" i="3"/>
  <c r="O161" i="3" s="1"/>
  <c r="M161" i="3"/>
  <c r="F161" i="3"/>
  <c r="N160" i="3"/>
  <c r="O160" i="3" s="1"/>
  <c r="M160" i="3"/>
  <c r="F160" i="3"/>
  <c r="N159" i="3"/>
  <c r="O159" i="3" s="1"/>
  <c r="M159" i="3"/>
  <c r="F159" i="3"/>
  <c r="N158" i="3"/>
  <c r="M158" i="3"/>
  <c r="F158" i="3"/>
  <c r="N157" i="3"/>
  <c r="M157" i="3"/>
  <c r="F157" i="3"/>
  <c r="N156" i="3"/>
  <c r="M156" i="3"/>
  <c r="F156" i="3"/>
  <c r="N155" i="3"/>
  <c r="M155" i="3"/>
  <c r="F155" i="3"/>
  <c r="L153" i="3"/>
  <c r="I18" i="7" s="1"/>
  <c r="K153" i="3"/>
  <c r="H18" i="7" s="1"/>
  <c r="J153" i="3"/>
  <c r="G18" i="7" s="1"/>
  <c r="I153" i="3"/>
  <c r="F18" i="7" s="1"/>
  <c r="H153" i="3"/>
  <c r="E18" i="7" s="1"/>
  <c r="G153" i="3"/>
  <c r="D18" i="7" s="1"/>
  <c r="O152" i="3"/>
  <c r="N152" i="3"/>
  <c r="M152" i="3"/>
  <c r="N151" i="3"/>
  <c r="O151" i="3" s="1"/>
  <c r="M151" i="3"/>
  <c r="N150" i="3"/>
  <c r="O150" i="3" s="1"/>
  <c r="M150" i="3"/>
  <c r="N149" i="3"/>
  <c r="O149" i="3" s="1"/>
  <c r="M149" i="3"/>
  <c r="F149" i="3"/>
  <c r="N148" i="3"/>
  <c r="O148" i="3" s="1"/>
  <c r="M148" i="3"/>
  <c r="F148" i="3"/>
  <c r="N147" i="3"/>
  <c r="O147" i="3" s="1"/>
  <c r="M147" i="3"/>
  <c r="F147" i="3"/>
  <c r="N146" i="3"/>
  <c r="M146" i="3"/>
  <c r="F146" i="3"/>
  <c r="N145" i="3"/>
  <c r="O145" i="3" s="1"/>
  <c r="M145" i="3"/>
  <c r="F145" i="3"/>
  <c r="N144" i="3"/>
  <c r="M144" i="3"/>
  <c r="F144" i="3"/>
  <c r="N143" i="3"/>
  <c r="M143" i="3"/>
  <c r="F143" i="3"/>
  <c r="N142" i="3"/>
  <c r="M142" i="3"/>
  <c r="F142" i="3"/>
  <c r="L140" i="3"/>
  <c r="I19" i="7" s="1"/>
  <c r="K140" i="3"/>
  <c r="H19" i="7" s="1"/>
  <c r="J140" i="3"/>
  <c r="G19" i="7" s="1"/>
  <c r="I140" i="3"/>
  <c r="F19" i="7" s="1"/>
  <c r="H140" i="3"/>
  <c r="E19" i="7" s="1"/>
  <c r="G140" i="3"/>
  <c r="D19" i="7" s="1"/>
  <c r="N139" i="3"/>
  <c r="O139" i="3" s="1"/>
  <c r="M139" i="3"/>
  <c r="N138" i="3"/>
  <c r="O138" i="3" s="1"/>
  <c r="M138" i="3"/>
  <c r="N137" i="3"/>
  <c r="O137" i="3" s="1"/>
  <c r="M137" i="3"/>
  <c r="O136" i="3"/>
  <c r="N136" i="3"/>
  <c r="M136" i="3"/>
  <c r="F136" i="3"/>
  <c r="N135" i="3"/>
  <c r="O135" i="3" s="1"/>
  <c r="M135" i="3"/>
  <c r="F135" i="3"/>
  <c r="N134" i="3"/>
  <c r="O134" i="3" s="1"/>
  <c r="M134" i="3"/>
  <c r="F134" i="3"/>
  <c r="N133" i="3"/>
  <c r="O133" i="3" s="1"/>
  <c r="M133" i="3"/>
  <c r="F133" i="3"/>
  <c r="N132" i="3"/>
  <c r="M132" i="3"/>
  <c r="F132" i="3"/>
  <c r="N131" i="3"/>
  <c r="O131" i="3" s="1"/>
  <c r="M131" i="3"/>
  <c r="F131" i="3"/>
  <c r="N130" i="3"/>
  <c r="M130" i="3"/>
  <c r="F130" i="3"/>
  <c r="N129" i="3"/>
  <c r="M129" i="3"/>
  <c r="F129" i="3"/>
  <c r="L127" i="3"/>
  <c r="I12" i="7" s="1"/>
  <c r="K127" i="3"/>
  <c r="H12" i="7" s="1"/>
  <c r="J127" i="3"/>
  <c r="G12" i="7" s="1"/>
  <c r="I127" i="3"/>
  <c r="F12" i="7" s="1"/>
  <c r="H127" i="3"/>
  <c r="E12" i="7" s="1"/>
  <c r="G127" i="3"/>
  <c r="D12" i="7" s="1"/>
  <c r="O126" i="3"/>
  <c r="N126" i="3"/>
  <c r="M126" i="3"/>
  <c r="N125" i="3"/>
  <c r="O125" i="3" s="1"/>
  <c r="M125" i="3"/>
  <c r="O124" i="3"/>
  <c r="N124" i="3"/>
  <c r="M124" i="3"/>
  <c r="N123" i="3"/>
  <c r="O123" i="3" s="1"/>
  <c r="M123" i="3"/>
  <c r="F123" i="3"/>
  <c r="N122" i="3"/>
  <c r="M122" i="3"/>
  <c r="F122" i="3"/>
  <c r="N121" i="3"/>
  <c r="M121" i="3"/>
  <c r="F121" i="3"/>
  <c r="N120" i="3"/>
  <c r="M120" i="3"/>
  <c r="F120" i="3"/>
  <c r="N119" i="3"/>
  <c r="M119" i="3"/>
  <c r="F119" i="3"/>
  <c r="N118" i="3"/>
  <c r="M118" i="3"/>
  <c r="F118" i="3"/>
  <c r="N117" i="3"/>
  <c r="M117" i="3"/>
  <c r="F117" i="3"/>
  <c r="N116" i="3"/>
  <c r="O116" i="3" s="1"/>
  <c r="M116" i="3"/>
  <c r="F116" i="3"/>
  <c r="L114" i="3"/>
  <c r="I23" i="7" s="1"/>
  <c r="K114" i="3"/>
  <c r="H23" i="7" s="1"/>
  <c r="J114" i="3"/>
  <c r="G23" i="7" s="1"/>
  <c r="I114" i="3"/>
  <c r="F23" i="7" s="1"/>
  <c r="H114" i="3"/>
  <c r="E23" i="7" s="1"/>
  <c r="G114" i="3"/>
  <c r="D23" i="7" s="1"/>
  <c r="N113" i="3"/>
  <c r="O113" i="3" s="1"/>
  <c r="M113" i="3"/>
  <c r="N112" i="3"/>
  <c r="O112" i="3" s="1"/>
  <c r="M112" i="3"/>
  <c r="N111" i="3"/>
  <c r="O111" i="3" s="1"/>
  <c r="M111" i="3"/>
  <c r="N110" i="3"/>
  <c r="O110" i="3" s="1"/>
  <c r="M110" i="3"/>
  <c r="F110" i="3"/>
  <c r="N109" i="3"/>
  <c r="O109" i="3" s="1"/>
  <c r="M109" i="3"/>
  <c r="F109" i="3"/>
  <c r="O108" i="3"/>
  <c r="N108" i="3"/>
  <c r="M108" i="3"/>
  <c r="F108" i="3"/>
  <c r="N107" i="3"/>
  <c r="O107" i="3" s="1"/>
  <c r="M107" i="3"/>
  <c r="F107" i="3"/>
  <c r="N106" i="3"/>
  <c r="O106" i="3" s="1"/>
  <c r="M106" i="3"/>
  <c r="F106" i="3"/>
  <c r="N105" i="3"/>
  <c r="O105" i="3" s="1"/>
  <c r="M105" i="3"/>
  <c r="F105" i="3"/>
  <c r="O104" i="3"/>
  <c r="N104" i="3"/>
  <c r="M104" i="3"/>
  <c r="F104" i="3"/>
  <c r="N103" i="3"/>
  <c r="M103" i="3"/>
  <c r="F103" i="3"/>
  <c r="L101" i="3"/>
  <c r="I16" i="7" s="1"/>
  <c r="K101" i="3"/>
  <c r="H16" i="7" s="1"/>
  <c r="J101" i="3"/>
  <c r="G16" i="7" s="1"/>
  <c r="I101" i="3"/>
  <c r="F16" i="7" s="1"/>
  <c r="H101" i="3"/>
  <c r="E16" i="7" s="1"/>
  <c r="G101" i="3"/>
  <c r="D16" i="7" s="1"/>
  <c r="N100" i="3"/>
  <c r="O100" i="3" s="1"/>
  <c r="M100" i="3"/>
  <c r="N99" i="3"/>
  <c r="O99" i="3" s="1"/>
  <c r="M99" i="3"/>
  <c r="O98" i="3"/>
  <c r="N98" i="3"/>
  <c r="M98" i="3"/>
  <c r="N97" i="3"/>
  <c r="O97" i="3" s="1"/>
  <c r="M97" i="3"/>
  <c r="F97" i="3"/>
  <c r="N96" i="3"/>
  <c r="O96" i="3" s="1"/>
  <c r="M96" i="3"/>
  <c r="F96" i="3"/>
  <c r="N95" i="3"/>
  <c r="O95" i="3" s="1"/>
  <c r="M95" i="3"/>
  <c r="F95" i="3"/>
  <c r="N94" i="3"/>
  <c r="O94" i="3" s="1"/>
  <c r="M94" i="3"/>
  <c r="F94" i="3"/>
  <c r="N93" i="3"/>
  <c r="M93" i="3"/>
  <c r="F93" i="3"/>
  <c r="N92" i="3"/>
  <c r="M92" i="3"/>
  <c r="F92" i="3"/>
  <c r="N91" i="3"/>
  <c r="O91" i="3" s="1"/>
  <c r="M91" i="3"/>
  <c r="F91" i="3"/>
  <c r="N90" i="3"/>
  <c r="O90" i="3" s="1"/>
  <c r="M90" i="3"/>
  <c r="F90" i="3"/>
  <c r="L88" i="3"/>
  <c r="I13" i="7" s="1"/>
  <c r="K88" i="3"/>
  <c r="H13" i="7" s="1"/>
  <c r="J88" i="3"/>
  <c r="G13" i="7" s="1"/>
  <c r="I88" i="3"/>
  <c r="F13" i="7" s="1"/>
  <c r="H88" i="3"/>
  <c r="E13" i="7" s="1"/>
  <c r="G88" i="3"/>
  <c r="D13" i="7" s="1"/>
  <c r="N87" i="3"/>
  <c r="O87" i="3" s="1"/>
  <c r="M87" i="3"/>
  <c r="O86" i="3"/>
  <c r="N86" i="3"/>
  <c r="M86" i="3"/>
  <c r="N85" i="3"/>
  <c r="O85" i="3" s="1"/>
  <c r="M85" i="3"/>
  <c r="N84" i="3"/>
  <c r="O84" i="3" s="1"/>
  <c r="M84" i="3"/>
  <c r="F84" i="3"/>
  <c r="N83" i="3"/>
  <c r="O83" i="3" s="1"/>
  <c r="M83" i="3"/>
  <c r="F83" i="3"/>
  <c r="N82" i="3"/>
  <c r="M82" i="3"/>
  <c r="F82" i="3"/>
  <c r="N81" i="3"/>
  <c r="O81" i="3" s="1"/>
  <c r="M81" i="3"/>
  <c r="F81" i="3"/>
  <c r="N80" i="3"/>
  <c r="M80" i="3"/>
  <c r="F80" i="3"/>
  <c r="N79" i="3"/>
  <c r="O79" i="3" s="1"/>
  <c r="M79" i="3"/>
  <c r="F79" i="3"/>
  <c r="N78" i="3"/>
  <c r="O78" i="3" s="1"/>
  <c r="M78" i="3"/>
  <c r="F78" i="3"/>
  <c r="N77" i="3"/>
  <c r="M77" i="3"/>
  <c r="F77" i="3"/>
  <c r="L75" i="3"/>
  <c r="I20" i="7" s="1"/>
  <c r="K75" i="3"/>
  <c r="H20" i="7" s="1"/>
  <c r="J75" i="3"/>
  <c r="G20" i="7" s="1"/>
  <c r="I75" i="3"/>
  <c r="F20" i="7" s="1"/>
  <c r="H75" i="3"/>
  <c r="E20" i="7" s="1"/>
  <c r="G75" i="3"/>
  <c r="D20" i="7" s="1"/>
  <c r="N74" i="3"/>
  <c r="O74" i="3" s="1"/>
  <c r="M74" i="3"/>
  <c r="N73" i="3"/>
  <c r="O73" i="3" s="1"/>
  <c r="M73" i="3"/>
  <c r="N72" i="3"/>
  <c r="O72" i="3" s="1"/>
  <c r="M72" i="3"/>
  <c r="N71" i="3"/>
  <c r="O71" i="3" s="1"/>
  <c r="M71" i="3"/>
  <c r="F71" i="3"/>
  <c r="N70" i="3"/>
  <c r="O70" i="3" s="1"/>
  <c r="M70" i="3"/>
  <c r="F70" i="3"/>
  <c r="N69" i="3"/>
  <c r="O69" i="3" s="1"/>
  <c r="M69" i="3"/>
  <c r="F69" i="3"/>
  <c r="N68" i="3"/>
  <c r="O68" i="3" s="1"/>
  <c r="M68" i="3"/>
  <c r="F68" i="3"/>
  <c r="N67" i="3"/>
  <c r="M67" i="3"/>
  <c r="F67" i="3"/>
  <c r="N66" i="3"/>
  <c r="M66" i="3"/>
  <c r="F66" i="3"/>
  <c r="N65" i="3"/>
  <c r="M65" i="3"/>
  <c r="F65" i="3"/>
  <c r="N64" i="3"/>
  <c r="O64" i="3" s="1"/>
  <c r="M64" i="3"/>
  <c r="F64" i="3"/>
  <c r="L62" i="3"/>
  <c r="I22" i="7" s="1"/>
  <c r="K62" i="3"/>
  <c r="H22" i="7" s="1"/>
  <c r="J62" i="3"/>
  <c r="G22" i="7" s="1"/>
  <c r="I62" i="3"/>
  <c r="F22" i="7" s="1"/>
  <c r="H62" i="3"/>
  <c r="E22" i="7" s="1"/>
  <c r="G62" i="3"/>
  <c r="D22" i="7" s="1"/>
  <c r="N61" i="3"/>
  <c r="O61" i="3" s="1"/>
  <c r="M61" i="3"/>
  <c r="N60" i="3"/>
  <c r="O60" i="3" s="1"/>
  <c r="M60" i="3"/>
  <c r="N59" i="3"/>
  <c r="O59" i="3" s="1"/>
  <c r="M59" i="3"/>
  <c r="O58" i="3"/>
  <c r="N58" i="3"/>
  <c r="M58" i="3"/>
  <c r="F58" i="3"/>
  <c r="N57" i="3"/>
  <c r="O57" i="3" s="1"/>
  <c r="M57" i="3"/>
  <c r="F57" i="3"/>
  <c r="N56" i="3"/>
  <c r="O56" i="3" s="1"/>
  <c r="M56" i="3"/>
  <c r="F56" i="3"/>
  <c r="N55" i="3"/>
  <c r="O55" i="3" s="1"/>
  <c r="M55" i="3"/>
  <c r="F55" i="3"/>
  <c r="O54" i="3"/>
  <c r="N54" i="3"/>
  <c r="M54" i="3"/>
  <c r="F54" i="3"/>
  <c r="N53" i="3"/>
  <c r="O53" i="3" s="1"/>
  <c r="M53" i="3"/>
  <c r="F53" i="3"/>
  <c r="N52" i="3"/>
  <c r="O52" i="3" s="1"/>
  <c r="M52" i="3"/>
  <c r="F52" i="3"/>
  <c r="N51" i="3"/>
  <c r="M51" i="3"/>
  <c r="F51" i="3"/>
  <c r="L49" i="3"/>
  <c r="I15" i="7" s="1"/>
  <c r="K49" i="3"/>
  <c r="H15" i="7" s="1"/>
  <c r="J49" i="3"/>
  <c r="G15" i="7" s="1"/>
  <c r="I49" i="3"/>
  <c r="F15" i="7" s="1"/>
  <c r="H49" i="3"/>
  <c r="E15" i="7" s="1"/>
  <c r="G49" i="3"/>
  <c r="D15" i="7" s="1"/>
  <c r="N48" i="3"/>
  <c r="O48" i="3" s="1"/>
  <c r="M48" i="3"/>
  <c r="N47" i="3"/>
  <c r="O47" i="3" s="1"/>
  <c r="M47" i="3"/>
  <c r="N46" i="3"/>
  <c r="O46" i="3" s="1"/>
  <c r="M46" i="3"/>
  <c r="N45" i="3"/>
  <c r="M45" i="3"/>
  <c r="F45" i="3"/>
  <c r="N44" i="3"/>
  <c r="M44" i="3"/>
  <c r="F44" i="3"/>
  <c r="N43" i="3"/>
  <c r="M43" i="3"/>
  <c r="F43" i="3"/>
  <c r="N42" i="3"/>
  <c r="O42" i="3" s="1"/>
  <c r="M42" i="3"/>
  <c r="F42" i="3"/>
  <c r="N41" i="3"/>
  <c r="O41" i="3" s="1"/>
  <c r="M41" i="3"/>
  <c r="F41" i="3"/>
  <c r="N40" i="3"/>
  <c r="O40" i="3" s="1"/>
  <c r="M40" i="3"/>
  <c r="F40" i="3"/>
  <c r="N39" i="3"/>
  <c r="M39" i="3"/>
  <c r="F39" i="3"/>
  <c r="N38" i="3"/>
  <c r="M38" i="3"/>
  <c r="F38" i="3"/>
  <c r="L36" i="3"/>
  <c r="I14" i="7" s="1"/>
  <c r="K36" i="3"/>
  <c r="H14" i="7" s="1"/>
  <c r="J36" i="3"/>
  <c r="G14" i="7" s="1"/>
  <c r="I36" i="3"/>
  <c r="F14" i="7" s="1"/>
  <c r="H36" i="3"/>
  <c r="E14" i="7" s="1"/>
  <c r="G36" i="3"/>
  <c r="D14" i="7" s="1"/>
  <c r="N35" i="3"/>
  <c r="O35" i="3" s="1"/>
  <c r="M35" i="3"/>
  <c r="N34" i="3"/>
  <c r="O34" i="3" s="1"/>
  <c r="M34" i="3"/>
  <c r="N33" i="3"/>
  <c r="O33" i="3" s="1"/>
  <c r="M33" i="3"/>
  <c r="N32" i="3"/>
  <c r="O32" i="3" s="1"/>
  <c r="M32" i="3"/>
  <c r="F32" i="3"/>
  <c r="N31" i="3"/>
  <c r="O31" i="3" s="1"/>
  <c r="M31" i="3"/>
  <c r="F31" i="3"/>
  <c r="N30" i="3"/>
  <c r="O30" i="3" s="1"/>
  <c r="M30" i="3"/>
  <c r="F30" i="3"/>
  <c r="N29" i="3"/>
  <c r="O29" i="3" s="1"/>
  <c r="M29" i="3"/>
  <c r="F29" i="3"/>
  <c r="N28" i="3"/>
  <c r="M28" i="3"/>
  <c r="F28" i="3"/>
  <c r="N27" i="3"/>
  <c r="M27" i="3"/>
  <c r="F27" i="3"/>
  <c r="N26" i="3"/>
  <c r="O26" i="3" s="1"/>
  <c r="M26" i="3"/>
  <c r="F26" i="3"/>
  <c r="N25" i="3"/>
  <c r="O25" i="3" s="1"/>
  <c r="M25" i="3"/>
  <c r="F25" i="3"/>
  <c r="L23" i="3"/>
  <c r="K23" i="3"/>
  <c r="J23" i="3"/>
  <c r="G17" i="7" s="1"/>
  <c r="I23" i="3"/>
  <c r="F17" i="7" s="1"/>
  <c r="H23" i="3"/>
  <c r="G23" i="3"/>
  <c r="D17" i="7" s="1"/>
  <c r="O22" i="3"/>
  <c r="N22" i="3"/>
  <c r="M22" i="3"/>
  <c r="N21" i="3"/>
  <c r="O21" i="3" s="1"/>
  <c r="M21" i="3"/>
  <c r="N20" i="3"/>
  <c r="O20" i="3" s="1"/>
  <c r="M20" i="3"/>
  <c r="N19" i="3"/>
  <c r="O19" i="3" s="1"/>
  <c r="M19" i="3"/>
  <c r="F19" i="3"/>
  <c r="N18" i="3"/>
  <c r="O18" i="3" s="1"/>
  <c r="M18" i="3"/>
  <c r="F18" i="3"/>
  <c r="N17" i="3"/>
  <c r="O17" i="3" s="1"/>
  <c r="M17" i="3"/>
  <c r="F17" i="3"/>
  <c r="N16" i="3"/>
  <c r="O16" i="3" s="1"/>
  <c r="M16" i="3"/>
  <c r="F16" i="3"/>
  <c r="N15" i="3"/>
  <c r="M15" i="3"/>
  <c r="F15" i="3"/>
  <c r="N14" i="3"/>
  <c r="O14" i="3" s="1"/>
  <c r="M14" i="3"/>
  <c r="F14" i="3"/>
  <c r="N13" i="3"/>
  <c r="M13" i="3"/>
  <c r="F13" i="3"/>
  <c r="N12" i="3"/>
  <c r="M12" i="3"/>
  <c r="F12" i="3"/>
  <c r="L244" i="2"/>
  <c r="I15" i="6" s="1"/>
  <c r="K244" i="2"/>
  <c r="H15" i="6" s="1"/>
  <c r="J244" i="2"/>
  <c r="G15" i="6" s="1"/>
  <c r="I244" i="2"/>
  <c r="F15" i="6" s="1"/>
  <c r="H244" i="2"/>
  <c r="E15" i="6" s="1"/>
  <c r="G244" i="2"/>
  <c r="D15" i="6" s="1"/>
  <c r="N243" i="2"/>
  <c r="O243" i="2" s="1"/>
  <c r="M243" i="2"/>
  <c r="N242" i="2"/>
  <c r="O242" i="2" s="1"/>
  <c r="M242" i="2"/>
  <c r="N241" i="2"/>
  <c r="O241" i="2" s="1"/>
  <c r="M241" i="2"/>
  <c r="O240" i="2"/>
  <c r="N240" i="2"/>
  <c r="M240" i="2"/>
  <c r="F240" i="2"/>
  <c r="O239" i="2"/>
  <c r="N239" i="2"/>
  <c r="M239" i="2"/>
  <c r="F239" i="2"/>
  <c r="N238" i="2"/>
  <c r="M238" i="2"/>
  <c r="F238" i="2"/>
  <c r="N237" i="2"/>
  <c r="M237" i="2"/>
  <c r="F237" i="2"/>
  <c r="N236" i="2"/>
  <c r="O236" i="2" s="1"/>
  <c r="M236" i="2"/>
  <c r="F236" i="2"/>
  <c r="N235" i="2"/>
  <c r="M235" i="2"/>
  <c r="F235" i="2"/>
  <c r="N234" i="2"/>
  <c r="M234" i="2"/>
  <c r="F234" i="2"/>
  <c r="N233" i="2"/>
  <c r="M233" i="2"/>
  <c r="F233" i="2"/>
  <c r="L231" i="2"/>
  <c r="I26" i="6" s="1"/>
  <c r="K231" i="2"/>
  <c r="H26" i="6" s="1"/>
  <c r="J231" i="2"/>
  <c r="G26" i="6" s="1"/>
  <c r="I231" i="2"/>
  <c r="F26" i="6" s="1"/>
  <c r="H231" i="2"/>
  <c r="E26" i="6" s="1"/>
  <c r="G231" i="2"/>
  <c r="D26" i="6" s="1"/>
  <c r="N230" i="2"/>
  <c r="O230" i="2" s="1"/>
  <c r="M230" i="2"/>
  <c r="N229" i="2"/>
  <c r="O229" i="2" s="1"/>
  <c r="M229" i="2"/>
  <c r="N228" i="2"/>
  <c r="O228" i="2" s="1"/>
  <c r="M228" i="2"/>
  <c r="N227" i="2"/>
  <c r="O227" i="2" s="1"/>
  <c r="M227" i="2"/>
  <c r="F227" i="2"/>
  <c r="N226" i="2"/>
  <c r="O226" i="2" s="1"/>
  <c r="M226" i="2"/>
  <c r="F226" i="2"/>
  <c r="N225" i="2"/>
  <c r="M225" i="2"/>
  <c r="F225" i="2"/>
  <c r="N224" i="2"/>
  <c r="O224" i="2" s="1"/>
  <c r="M224" i="2"/>
  <c r="F224" i="2"/>
  <c r="N223" i="2"/>
  <c r="M223" i="2"/>
  <c r="F223" i="2"/>
  <c r="N222" i="2"/>
  <c r="M222" i="2"/>
  <c r="F222" i="2"/>
  <c r="N221" i="2"/>
  <c r="M221" i="2"/>
  <c r="F221" i="2"/>
  <c r="N220" i="2"/>
  <c r="M220" i="2"/>
  <c r="F220" i="2"/>
  <c r="L218" i="2"/>
  <c r="I20" i="6" s="1"/>
  <c r="K218" i="2"/>
  <c r="H20" i="6" s="1"/>
  <c r="J218" i="2"/>
  <c r="G20" i="6" s="1"/>
  <c r="I218" i="2"/>
  <c r="F20" i="6" s="1"/>
  <c r="H218" i="2"/>
  <c r="E20" i="6" s="1"/>
  <c r="G218" i="2"/>
  <c r="D20" i="6" s="1"/>
  <c r="N217" i="2"/>
  <c r="O217" i="2" s="1"/>
  <c r="M217" i="2"/>
  <c r="N216" i="2"/>
  <c r="O216" i="2" s="1"/>
  <c r="M216" i="2"/>
  <c r="N215" i="2"/>
  <c r="O215" i="2" s="1"/>
  <c r="M215" i="2"/>
  <c r="N214" i="2"/>
  <c r="M214" i="2"/>
  <c r="F214" i="2"/>
  <c r="N213" i="2"/>
  <c r="O213" i="2" s="1"/>
  <c r="M213" i="2"/>
  <c r="F213" i="2"/>
  <c r="N212" i="2"/>
  <c r="M212" i="2"/>
  <c r="F212" i="2"/>
  <c r="N211" i="2"/>
  <c r="M211" i="2"/>
  <c r="F211" i="2"/>
  <c r="N210" i="2"/>
  <c r="M210" i="2"/>
  <c r="F210" i="2"/>
  <c r="N209" i="2"/>
  <c r="M209" i="2"/>
  <c r="F209" i="2"/>
  <c r="N208" i="2"/>
  <c r="O208" i="2" s="1"/>
  <c r="M208" i="2"/>
  <c r="F208" i="2"/>
  <c r="N207" i="2"/>
  <c r="M207" i="2"/>
  <c r="F207" i="2"/>
  <c r="L205" i="2"/>
  <c r="I24" i="6" s="1"/>
  <c r="K205" i="2"/>
  <c r="H24" i="6" s="1"/>
  <c r="J205" i="2"/>
  <c r="G24" i="6" s="1"/>
  <c r="I205" i="2"/>
  <c r="F24" i="6" s="1"/>
  <c r="H205" i="2"/>
  <c r="E24" i="6" s="1"/>
  <c r="G205" i="2"/>
  <c r="D24" i="6" s="1"/>
  <c r="N204" i="2"/>
  <c r="O204" i="2" s="1"/>
  <c r="M204" i="2"/>
  <c r="O203" i="2"/>
  <c r="N203" i="2"/>
  <c r="M203" i="2"/>
  <c r="N202" i="2"/>
  <c r="O202" i="2" s="1"/>
  <c r="M202" i="2"/>
  <c r="N201" i="2"/>
  <c r="O201" i="2" s="1"/>
  <c r="M201" i="2"/>
  <c r="F201" i="2"/>
  <c r="N200" i="2"/>
  <c r="M200" i="2"/>
  <c r="F200" i="2"/>
  <c r="N199" i="2"/>
  <c r="O199" i="2" s="1"/>
  <c r="M199" i="2"/>
  <c r="F199" i="2"/>
  <c r="N198" i="2"/>
  <c r="O198" i="2" s="1"/>
  <c r="M198" i="2"/>
  <c r="F198" i="2"/>
  <c r="N197" i="2"/>
  <c r="M197" i="2"/>
  <c r="F197" i="2"/>
  <c r="N196" i="2"/>
  <c r="M196" i="2"/>
  <c r="F196" i="2"/>
  <c r="N195" i="2"/>
  <c r="M195" i="2"/>
  <c r="F195" i="2"/>
  <c r="N194" i="2"/>
  <c r="M194" i="2"/>
  <c r="F194" i="2"/>
  <c r="L192" i="2"/>
  <c r="I13" i="6" s="1"/>
  <c r="K192" i="2"/>
  <c r="H13" i="6" s="1"/>
  <c r="J192" i="2"/>
  <c r="G13" i="6" s="1"/>
  <c r="I192" i="2"/>
  <c r="F13" i="6" s="1"/>
  <c r="H192" i="2"/>
  <c r="E13" i="6" s="1"/>
  <c r="G192" i="2"/>
  <c r="D13" i="6" s="1"/>
  <c r="N191" i="2"/>
  <c r="O191" i="2" s="1"/>
  <c r="M191" i="2"/>
  <c r="N190" i="2"/>
  <c r="O190" i="2" s="1"/>
  <c r="M190" i="2"/>
  <c r="O189" i="2"/>
  <c r="N189" i="2"/>
  <c r="M189" i="2"/>
  <c r="N188" i="2"/>
  <c r="O188" i="2" s="1"/>
  <c r="M188" i="2"/>
  <c r="F188" i="2"/>
  <c r="N187" i="2"/>
  <c r="O187" i="2" s="1"/>
  <c r="M187" i="2"/>
  <c r="F187" i="2"/>
  <c r="N186" i="2"/>
  <c r="M186" i="2"/>
  <c r="F186" i="2"/>
  <c r="N185" i="2"/>
  <c r="O185" i="2" s="1"/>
  <c r="M185" i="2"/>
  <c r="F185" i="2"/>
  <c r="N184" i="2"/>
  <c r="M184" i="2"/>
  <c r="F184" i="2"/>
  <c r="N183" i="2"/>
  <c r="O183" i="2" s="1"/>
  <c r="M183" i="2"/>
  <c r="F183" i="2"/>
  <c r="N182" i="2"/>
  <c r="M182" i="2"/>
  <c r="F182" i="2"/>
  <c r="N181" i="2"/>
  <c r="M181" i="2"/>
  <c r="F181" i="2"/>
  <c r="L179" i="2"/>
  <c r="I14" i="6" s="1"/>
  <c r="K179" i="2"/>
  <c r="H14" i="6" s="1"/>
  <c r="J179" i="2"/>
  <c r="G14" i="6" s="1"/>
  <c r="I179" i="2"/>
  <c r="F14" i="6" s="1"/>
  <c r="H179" i="2"/>
  <c r="E14" i="6" s="1"/>
  <c r="G179" i="2"/>
  <c r="D14" i="6" s="1"/>
  <c r="N178" i="2"/>
  <c r="O178" i="2" s="1"/>
  <c r="M178" i="2"/>
  <c r="N177" i="2"/>
  <c r="O177" i="2" s="1"/>
  <c r="M177" i="2"/>
  <c r="N176" i="2"/>
  <c r="O176" i="2" s="1"/>
  <c r="M176" i="2"/>
  <c r="N175" i="2"/>
  <c r="M175" i="2"/>
  <c r="F175" i="2"/>
  <c r="N174" i="2"/>
  <c r="M174" i="2"/>
  <c r="F174" i="2"/>
  <c r="N173" i="2"/>
  <c r="O173" i="2" s="1"/>
  <c r="M173" i="2"/>
  <c r="F173" i="2"/>
  <c r="N172" i="2"/>
  <c r="M172" i="2"/>
  <c r="F172" i="2"/>
  <c r="N171" i="2"/>
  <c r="O171" i="2" s="1"/>
  <c r="M171" i="2"/>
  <c r="F171" i="2"/>
  <c r="N170" i="2"/>
  <c r="M170" i="2"/>
  <c r="F170" i="2"/>
  <c r="N169" i="2"/>
  <c r="O169" i="2" s="1"/>
  <c r="M169" i="2"/>
  <c r="F169" i="2"/>
  <c r="N168" i="2"/>
  <c r="M168" i="2"/>
  <c r="F168" i="2"/>
  <c r="L166" i="2"/>
  <c r="I27" i="6" s="1"/>
  <c r="K166" i="2"/>
  <c r="H27" i="6" s="1"/>
  <c r="J166" i="2"/>
  <c r="G27" i="6" s="1"/>
  <c r="I166" i="2"/>
  <c r="F27" i="6" s="1"/>
  <c r="H166" i="2"/>
  <c r="E27" i="6" s="1"/>
  <c r="G166" i="2"/>
  <c r="D27" i="6" s="1"/>
  <c r="O165" i="2"/>
  <c r="N165" i="2"/>
  <c r="M165" i="2"/>
  <c r="N164" i="2"/>
  <c r="O164" i="2" s="1"/>
  <c r="M164" i="2"/>
  <c r="N163" i="2"/>
  <c r="O163" i="2" s="1"/>
  <c r="M163" i="2"/>
  <c r="N162" i="2"/>
  <c r="O162" i="2" s="1"/>
  <c r="M162" i="2"/>
  <c r="F162" i="2"/>
  <c r="N161" i="2"/>
  <c r="M161" i="2"/>
  <c r="F161" i="2"/>
  <c r="N160" i="2"/>
  <c r="M160" i="2"/>
  <c r="F160" i="2"/>
  <c r="N159" i="2"/>
  <c r="O159" i="2" s="1"/>
  <c r="M159" i="2"/>
  <c r="F159" i="2"/>
  <c r="N158" i="2"/>
  <c r="M158" i="2"/>
  <c r="F158" i="2"/>
  <c r="N157" i="2"/>
  <c r="O157" i="2" s="1"/>
  <c r="M157" i="2"/>
  <c r="F157" i="2"/>
  <c r="N156" i="2"/>
  <c r="M156" i="2"/>
  <c r="F156" i="2"/>
  <c r="N155" i="2"/>
  <c r="M155" i="2"/>
  <c r="F155" i="2"/>
  <c r="L153" i="2"/>
  <c r="I28" i="6" s="1"/>
  <c r="K153" i="2"/>
  <c r="H28" i="6" s="1"/>
  <c r="J153" i="2"/>
  <c r="G28" i="6" s="1"/>
  <c r="I153" i="2"/>
  <c r="F28" i="6" s="1"/>
  <c r="H153" i="2"/>
  <c r="E28" i="6" s="1"/>
  <c r="G153" i="2"/>
  <c r="D28" i="6" s="1"/>
  <c r="N152" i="2"/>
  <c r="O152" i="2" s="1"/>
  <c r="M152" i="2"/>
  <c r="O151" i="2"/>
  <c r="N151" i="2"/>
  <c r="M151" i="2"/>
  <c r="N150" i="2"/>
  <c r="O150" i="2" s="1"/>
  <c r="M150" i="2"/>
  <c r="N149" i="2"/>
  <c r="O149" i="2" s="1"/>
  <c r="M149" i="2"/>
  <c r="F149" i="2"/>
  <c r="N148" i="2"/>
  <c r="O148" i="2" s="1"/>
  <c r="M148" i="2"/>
  <c r="F148" i="2"/>
  <c r="N147" i="2"/>
  <c r="M147" i="2"/>
  <c r="F147" i="2"/>
  <c r="N146" i="2"/>
  <c r="O146" i="2" s="1"/>
  <c r="M146" i="2"/>
  <c r="F146" i="2"/>
  <c r="N145" i="2"/>
  <c r="M145" i="2"/>
  <c r="F145" i="2"/>
  <c r="N144" i="2"/>
  <c r="M144" i="2"/>
  <c r="F144" i="2"/>
  <c r="N143" i="2"/>
  <c r="O143" i="2" s="1"/>
  <c r="M143" i="2"/>
  <c r="F143" i="2"/>
  <c r="N142" i="2"/>
  <c r="M142" i="2"/>
  <c r="F142" i="2"/>
  <c r="L140" i="2"/>
  <c r="I29" i="6" s="1"/>
  <c r="K140" i="2"/>
  <c r="H29" i="6" s="1"/>
  <c r="J140" i="2"/>
  <c r="G29" i="6" s="1"/>
  <c r="I140" i="2"/>
  <c r="F29" i="6" s="1"/>
  <c r="H140" i="2"/>
  <c r="E29" i="6" s="1"/>
  <c r="G140" i="2"/>
  <c r="D29" i="6" s="1"/>
  <c r="N139" i="2"/>
  <c r="O139" i="2" s="1"/>
  <c r="M139" i="2"/>
  <c r="N138" i="2"/>
  <c r="O138" i="2" s="1"/>
  <c r="M138" i="2"/>
  <c r="N137" i="2"/>
  <c r="O137" i="2" s="1"/>
  <c r="M137" i="2"/>
  <c r="N136" i="2"/>
  <c r="O136" i="2" s="1"/>
  <c r="M136" i="2"/>
  <c r="F136" i="2"/>
  <c r="N135" i="2"/>
  <c r="M135" i="2"/>
  <c r="F135" i="2"/>
  <c r="N134" i="2"/>
  <c r="O134" i="2" s="1"/>
  <c r="M134" i="2"/>
  <c r="F134" i="2"/>
  <c r="N133" i="2"/>
  <c r="M133" i="2"/>
  <c r="F133" i="2"/>
  <c r="N132" i="2"/>
  <c r="M132" i="2"/>
  <c r="F132" i="2"/>
  <c r="N131" i="2"/>
  <c r="M131" i="2"/>
  <c r="F131" i="2"/>
  <c r="N130" i="2"/>
  <c r="M130" i="2"/>
  <c r="F130" i="2"/>
  <c r="N129" i="2"/>
  <c r="M129" i="2"/>
  <c r="F129" i="2"/>
  <c r="L127" i="2"/>
  <c r="I12" i="6" s="1"/>
  <c r="K127" i="2"/>
  <c r="H12" i="6" s="1"/>
  <c r="J127" i="2"/>
  <c r="G12" i="6" s="1"/>
  <c r="I127" i="2"/>
  <c r="F12" i="6" s="1"/>
  <c r="H127" i="2"/>
  <c r="E12" i="6" s="1"/>
  <c r="G127" i="2"/>
  <c r="D12" i="6" s="1"/>
  <c r="N126" i="2"/>
  <c r="O126" i="2" s="1"/>
  <c r="M126" i="2"/>
  <c r="N125" i="2"/>
  <c r="O125" i="2" s="1"/>
  <c r="M125" i="2"/>
  <c r="N124" i="2"/>
  <c r="O124" i="2" s="1"/>
  <c r="M124" i="2"/>
  <c r="O123" i="2"/>
  <c r="N123" i="2"/>
  <c r="M123" i="2"/>
  <c r="F123" i="2"/>
  <c r="N122" i="2"/>
  <c r="M122" i="2"/>
  <c r="F122" i="2"/>
  <c r="N121" i="2"/>
  <c r="O121" i="2" s="1"/>
  <c r="M121" i="2"/>
  <c r="F121" i="2"/>
  <c r="N120" i="2"/>
  <c r="M120" i="2"/>
  <c r="F120" i="2"/>
  <c r="N119" i="2"/>
  <c r="O119" i="2" s="1"/>
  <c r="M119" i="2"/>
  <c r="F119" i="2"/>
  <c r="N118" i="2"/>
  <c r="O118" i="2" s="1"/>
  <c r="M118" i="2"/>
  <c r="F118" i="2"/>
  <c r="N117" i="2"/>
  <c r="M117" i="2"/>
  <c r="F117" i="2"/>
  <c r="O116" i="2"/>
  <c r="N116" i="2"/>
  <c r="M116" i="2"/>
  <c r="F116" i="2"/>
  <c r="L114" i="2"/>
  <c r="I16" i="6" s="1"/>
  <c r="K114" i="2"/>
  <c r="H16" i="6" s="1"/>
  <c r="J114" i="2"/>
  <c r="G16" i="6" s="1"/>
  <c r="I114" i="2"/>
  <c r="F16" i="6" s="1"/>
  <c r="H114" i="2"/>
  <c r="E16" i="6" s="1"/>
  <c r="G114" i="2"/>
  <c r="D16" i="6" s="1"/>
  <c r="O113" i="2"/>
  <c r="N113" i="2"/>
  <c r="M113" i="2"/>
  <c r="N112" i="2"/>
  <c r="O112" i="2" s="1"/>
  <c r="M112" i="2"/>
  <c r="N111" i="2"/>
  <c r="O111" i="2" s="1"/>
  <c r="M111" i="2"/>
  <c r="O110" i="2"/>
  <c r="N110" i="2"/>
  <c r="M110" i="2"/>
  <c r="F110" i="2"/>
  <c r="N109" i="2"/>
  <c r="O109" i="2" s="1"/>
  <c r="M109" i="2"/>
  <c r="F109" i="2"/>
  <c r="N108" i="2"/>
  <c r="O108" i="2" s="1"/>
  <c r="M108" i="2"/>
  <c r="F108" i="2"/>
  <c r="N107" i="2"/>
  <c r="O107" i="2" s="1"/>
  <c r="M107" i="2"/>
  <c r="F107" i="2"/>
  <c r="N106" i="2"/>
  <c r="O106" i="2" s="1"/>
  <c r="M106" i="2"/>
  <c r="F106" i="2"/>
  <c r="N105" i="2"/>
  <c r="M105" i="2"/>
  <c r="F105" i="2"/>
  <c r="N104" i="2"/>
  <c r="M104" i="2"/>
  <c r="F104" i="2"/>
  <c r="N103" i="2"/>
  <c r="M103" i="2"/>
  <c r="F103" i="2"/>
  <c r="L101" i="2"/>
  <c r="I25" i="6" s="1"/>
  <c r="K101" i="2"/>
  <c r="H25" i="6" s="1"/>
  <c r="J101" i="2"/>
  <c r="G25" i="6" s="1"/>
  <c r="I101" i="2"/>
  <c r="F25" i="6" s="1"/>
  <c r="H101" i="2"/>
  <c r="E25" i="6" s="1"/>
  <c r="G101" i="2"/>
  <c r="D25" i="6" s="1"/>
  <c r="O100" i="2"/>
  <c r="N100" i="2"/>
  <c r="M100" i="2"/>
  <c r="N99" i="2"/>
  <c r="O99" i="2" s="1"/>
  <c r="M99" i="2"/>
  <c r="N98" i="2"/>
  <c r="O98" i="2" s="1"/>
  <c r="M98" i="2"/>
  <c r="N97" i="2"/>
  <c r="M97" i="2"/>
  <c r="F97" i="2"/>
  <c r="N96" i="2"/>
  <c r="M96" i="2"/>
  <c r="F96" i="2"/>
  <c r="N95" i="2"/>
  <c r="M95" i="2"/>
  <c r="F95" i="2"/>
  <c r="N94" i="2"/>
  <c r="M94" i="2"/>
  <c r="F94" i="2"/>
  <c r="N93" i="2"/>
  <c r="O93" i="2" s="1"/>
  <c r="M93" i="2"/>
  <c r="F93" i="2"/>
  <c r="N92" i="2"/>
  <c r="O92" i="2" s="1"/>
  <c r="M92" i="2"/>
  <c r="F92" i="2"/>
  <c r="N91" i="2"/>
  <c r="M91" i="2"/>
  <c r="F91" i="2"/>
  <c r="N90" i="2"/>
  <c r="M90" i="2"/>
  <c r="F90" i="2"/>
  <c r="L88" i="2"/>
  <c r="I23" i="6" s="1"/>
  <c r="K88" i="2"/>
  <c r="H23" i="6" s="1"/>
  <c r="J88" i="2"/>
  <c r="G23" i="6" s="1"/>
  <c r="I88" i="2"/>
  <c r="F23" i="6" s="1"/>
  <c r="H88" i="2"/>
  <c r="E23" i="6" s="1"/>
  <c r="G88" i="2"/>
  <c r="D23" i="6" s="1"/>
  <c r="N87" i="2"/>
  <c r="O87" i="2" s="1"/>
  <c r="M87" i="2"/>
  <c r="N86" i="2"/>
  <c r="O86" i="2" s="1"/>
  <c r="M86" i="2"/>
  <c r="O85" i="2"/>
  <c r="N85" i="2"/>
  <c r="M85" i="2"/>
  <c r="N84" i="2"/>
  <c r="O84" i="2" s="1"/>
  <c r="M84" i="2"/>
  <c r="F84" i="2"/>
  <c r="N83" i="2"/>
  <c r="M83" i="2"/>
  <c r="F83" i="2"/>
  <c r="N82" i="2"/>
  <c r="M82" i="2"/>
  <c r="F82" i="2"/>
  <c r="N81" i="2"/>
  <c r="O81" i="2" s="1"/>
  <c r="M81" i="2"/>
  <c r="F81" i="2"/>
  <c r="N80" i="2"/>
  <c r="O80" i="2" s="1"/>
  <c r="M80" i="2"/>
  <c r="F80" i="2"/>
  <c r="N79" i="2"/>
  <c r="M79" i="2"/>
  <c r="F79" i="2"/>
  <c r="N78" i="2"/>
  <c r="O78" i="2" s="1"/>
  <c r="M78" i="2"/>
  <c r="F78" i="2"/>
  <c r="N77" i="2"/>
  <c r="M77" i="2"/>
  <c r="F77" i="2"/>
  <c r="L75" i="2"/>
  <c r="I17" i="6" s="1"/>
  <c r="K75" i="2"/>
  <c r="H17" i="6" s="1"/>
  <c r="J75" i="2"/>
  <c r="G17" i="6" s="1"/>
  <c r="I75" i="2"/>
  <c r="F17" i="6" s="1"/>
  <c r="H75" i="2"/>
  <c r="E17" i="6" s="1"/>
  <c r="G75" i="2"/>
  <c r="D17" i="6" s="1"/>
  <c r="N74" i="2"/>
  <c r="O74" i="2" s="1"/>
  <c r="M74" i="2"/>
  <c r="O73" i="2"/>
  <c r="N73" i="2"/>
  <c r="M73" i="2"/>
  <c r="N72" i="2"/>
  <c r="O72" i="2" s="1"/>
  <c r="M72" i="2"/>
  <c r="O71" i="2"/>
  <c r="N71" i="2"/>
  <c r="M71" i="2"/>
  <c r="F71" i="2"/>
  <c r="N70" i="2"/>
  <c r="O70" i="2" s="1"/>
  <c r="M70" i="2"/>
  <c r="F70" i="2"/>
  <c r="N69" i="2"/>
  <c r="M69" i="2"/>
  <c r="F69" i="2"/>
  <c r="N68" i="2"/>
  <c r="O68" i="2" s="1"/>
  <c r="M68" i="2"/>
  <c r="F68" i="2"/>
  <c r="N67" i="2"/>
  <c r="M67" i="2"/>
  <c r="F67" i="2"/>
  <c r="N66" i="2"/>
  <c r="O66" i="2" s="1"/>
  <c r="M66" i="2"/>
  <c r="F66" i="2"/>
  <c r="O65" i="2"/>
  <c r="N65" i="2"/>
  <c r="M65" i="2"/>
  <c r="F65" i="2"/>
  <c r="N64" i="2"/>
  <c r="M64" i="2"/>
  <c r="F64" i="2"/>
  <c r="L62" i="2"/>
  <c r="I22" i="6" s="1"/>
  <c r="K62" i="2"/>
  <c r="H22" i="6" s="1"/>
  <c r="J62" i="2"/>
  <c r="G22" i="6" s="1"/>
  <c r="I62" i="2"/>
  <c r="F22" i="6" s="1"/>
  <c r="H62" i="2"/>
  <c r="E22" i="6" s="1"/>
  <c r="G62" i="2"/>
  <c r="D22" i="6" s="1"/>
  <c r="N61" i="2"/>
  <c r="O61" i="2" s="1"/>
  <c r="M61" i="2"/>
  <c r="N60" i="2"/>
  <c r="O60" i="2" s="1"/>
  <c r="M60" i="2"/>
  <c r="N59" i="2"/>
  <c r="O59" i="2" s="1"/>
  <c r="M59" i="2"/>
  <c r="N58" i="2"/>
  <c r="O58" i="2" s="1"/>
  <c r="M58" i="2"/>
  <c r="F58" i="2"/>
  <c r="N57" i="2"/>
  <c r="O57" i="2" s="1"/>
  <c r="M57" i="2"/>
  <c r="F57" i="2"/>
  <c r="N56" i="2"/>
  <c r="M56" i="2"/>
  <c r="F56" i="2"/>
  <c r="N55" i="2"/>
  <c r="O55" i="2" s="1"/>
  <c r="M55" i="2"/>
  <c r="F55" i="2"/>
  <c r="N54" i="2"/>
  <c r="M54" i="2"/>
  <c r="F54" i="2"/>
  <c r="N53" i="2"/>
  <c r="O53" i="2" s="1"/>
  <c r="M53" i="2"/>
  <c r="F53" i="2"/>
  <c r="N52" i="2"/>
  <c r="M52" i="2"/>
  <c r="F52" i="2"/>
  <c r="N51" i="2"/>
  <c r="O51" i="2" s="1"/>
  <c r="M51" i="2"/>
  <c r="F51" i="2"/>
  <c r="L49" i="2"/>
  <c r="I21" i="6" s="1"/>
  <c r="K49" i="2"/>
  <c r="H21" i="6" s="1"/>
  <c r="J49" i="2"/>
  <c r="G21" i="6" s="1"/>
  <c r="I49" i="2"/>
  <c r="F21" i="6" s="1"/>
  <c r="H49" i="2"/>
  <c r="E21" i="6" s="1"/>
  <c r="G49" i="2"/>
  <c r="D21" i="6" s="1"/>
  <c r="N48" i="2"/>
  <c r="O48" i="2" s="1"/>
  <c r="M48" i="2"/>
  <c r="N47" i="2"/>
  <c r="O47" i="2" s="1"/>
  <c r="M47" i="2"/>
  <c r="N46" i="2"/>
  <c r="O46" i="2" s="1"/>
  <c r="M46" i="2"/>
  <c r="N45" i="2"/>
  <c r="M45" i="2"/>
  <c r="F45" i="2"/>
  <c r="N44" i="2"/>
  <c r="O44" i="2" s="1"/>
  <c r="M44" i="2"/>
  <c r="F44" i="2"/>
  <c r="N43" i="2"/>
  <c r="O43" i="2" s="1"/>
  <c r="M43" i="2"/>
  <c r="F43" i="2"/>
  <c r="N42" i="2"/>
  <c r="O42" i="2" s="1"/>
  <c r="M42" i="2"/>
  <c r="F42" i="2"/>
  <c r="N41" i="2"/>
  <c r="M41" i="2"/>
  <c r="F41" i="2"/>
  <c r="N40" i="2"/>
  <c r="O40" i="2" s="1"/>
  <c r="M40" i="2"/>
  <c r="F40" i="2"/>
  <c r="N39" i="2"/>
  <c r="M39" i="2"/>
  <c r="F39" i="2"/>
  <c r="N38" i="2"/>
  <c r="M38" i="2"/>
  <c r="F38" i="2"/>
  <c r="L36" i="2"/>
  <c r="I19" i="6" s="1"/>
  <c r="K36" i="2"/>
  <c r="H19" i="6" s="1"/>
  <c r="J36" i="2"/>
  <c r="G19" i="6" s="1"/>
  <c r="I36" i="2"/>
  <c r="F19" i="6" s="1"/>
  <c r="H36" i="2"/>
  <c r="E19" i="6" s="1"/>
  <c r="G36" i="2"/>
  <c r="D19" i="6" s="1"/>
  <c r="N35" i="2"/>
  <c r="O35" i="2" s="1"/>
  <c r="M35" i="2"/>
  <c r="N34" i="2"/>
  <c r="O34" i="2" s="1"/>
  <c r="M34" i="2"/>
  <c r="N33" i="2"/>
  <c r="O33" i="2" s="1"/>
  <c r="M33" i="2"/>
  <c r="O32" i="2"/>
  <c r="N32" i="2"/>
  <c r="M32" i="2"/>
  <c r="F32" i="2"/>
  <c r="N31" i="2"/>
  <c r="O31" i="2" s="1"/>
  <c r="M31" i="2"/>
  <c r="F31" i="2"/>
  <c r="N30" i="2"/>
  <c r="O30" i="2" s="1"/>
  <c r="M30" i="2"/>
  <c r="F30" i="2"/>
  <c r="N29" i="2"/>
  <c r="M29" i="2"/>
  <c r="F29" i="2"/>
  <c r="N28" i="2"/>
  <c r="M28" i="2"/>
  <c r="F28" i="2"/>
  <c r="N27" i="2"/>
  <c r="M27" i="2"/>
  <c r="F27" i="2"/>
  <c r="N26" i="2"/>
  <c r="M26" i="2"/>
  <c r="F26" i="2"/>
  <c r="N25" i="2"/>
  <c r="M25" i="2"/>
  <c r="F25" i="2"/>
  <c r="L23" i="2"/>
  <c r="K23" i="2"/>
  <c r="J23" i="2"/>
  <c r="I23" i="2"/>
  <c r="H23" i="2"/>
  <c r="G23" i="2"/>
  <c r="D18" i="6" s="1"/>
  <c r="N22" i="2"/>
  <c r="O22" i="2" s="1"/>
  <c r="M22" i="2"/>
  <c r="N21" i="2"/>
  <c r="O21" i="2" s="1"/>
  <c r="M21" i="2"/>
  <c r="O20" i="2"/>
  <c r="N20" i="2"/>
  <c r="M20" i="2"/>
  <c r="N19" i="2"/>
  <c r="O19" i="2" s="1"/>
  <c r="M19" i="2"/>
  <c r="F19" i="2"/>
  <c r="N18" i="2"/>
  <c r="O18" i="2" s="1"/>
  <c r="M18" i="2"/>
  <c r="F18" i="2"/>
  <c r="N17" i="2"/>
  <c r="M17" i="2"/>
  <c r="F17" i="2"/>
  <c r="N16" i="2"/>
  <c r="M16" i="2"/>
  <c r="F16" i="2"/>
  <c r="N15" i="2"/>
  <c r="O15" i="2" s="1"/>
  <c r="M15" i="2"/>
  <c r="F15" i="2"/>
  <c r="N14" i="2"/>
  <c r="M14" i="2"/>
  <c r="F14" i="2"/>
  <c r="N13" i="2"/>
  <c r="O13" i="2" s="1"/>
  <c r="M13" i="2"/>
  <c r="F13" i="2"/>
  <c r="N12" i="2"/>
  <c r="M12" i="2"/>
  <c r="F12" i="2"/>
  <c r="AM245" i="1" a="1"/>
  <c r="AM245" i="1" s="1"/>
  <c r="AL245" i="1" a="1"/>
  <c r="AL245" i="1" s="1"/>
  <c r="AK245" i="1" a="1"/>
  <c r="AK245" i="1" s="1"/>
  <c r="AJ245" i="1" a="1"/>
  <c r="AJ245" i="1" s="1"/>
  <c r="AI245" i="1" a="1"/>
  <c r="AI245" i="1" s="1"/>
  <c r="AH245" i="1" a="1"/>
  <c r="AH245" i="1" s="1"/>
  <c r="AG245" i="1" a="1"/>
  <c r="AG245" i="1" s="1"/>
  <c r="AF245" i="1" a="1"/>
  <c r="AF245" i="1" s="1"/>
  <c r="AE245" i="1" a="1"/>
  <c r="AE245" i="1" s="1"/>
  <c r="AD245" i="1" a="1"/>
  <c r="AD245" i="1" s="1"/>
  <c r="AC245" i="1" a="1"/>
  <c r="AC245" i="1" s="1"/>
  <c r="AB245" i="1" a="1"/>
  <c r="AB245" i="1" s="1"/>
  <c r="AM244" i="1" a="1"/>
  <c r="AM244" i="1" s="1"/>
  <c r="AL244" i="1" a="1"/>
  <c r="AL244" i="1" s="1"/>
  <c r="AK244" i="1" a="1"/>
  <c r="AK244" i="1" s="1"/>
  <c r="AJ244" i="1" a="1"/>
  <c r="AJ244" i="1" s="1"/>
  <c r="AI244" i="1" a="1"/>
  <c r="AI244" i="1" s="1"/>
  <c r="AH244" i="1" a="1"/>
  <c r="AH244" i="1" s="1"/>
  <c r="AG244" i="1" a="1"/>
  <c r="AG244" i="1" s="1"/>
  <c r="AF244" i="1" a="1"/>
  <c r="AF244" i="1" s="1"/>
  <c r="AE244" i="1" a="1"/>
  <c r="AE244" i="1" s="1"/>
  <c r="AD244" i="1" a="1"/>
  <c r="AD244" i="1" s="1"/>
  <c r="AC244" i="1" a="1"/>
  <c r="AC244" i="1" s="1"/>
  <c r="AB244" i="1" a="1"/>
  <c r="AB244" i="1" s="1"/>
  <c r="AM243" i="1" a="1"/>
  <c r="AM243" i="1" s="1"/>
  <c r="AL243" i="1" a="1"/>
  <c r="AL243" i="1" s="1"/>
  <c r="AK243" i="1" a="1"/>
  <c r="AK243" i="1" s="1"/>
  <c r="AJ243" i="1" a="1"/>
  <c r="AJ243" i="1" s="1"/>
  <c r="AI243" i="1" a="1"/>
  <c r="AI243" i="1" s="1"/>
  <c r="AH243" i="1" a="1"/>
  <c r="AH243" i="1" s="1"/>
  <c r="AG243" i="1" a="1"/>
  <c r="AG243" i="1" s="1"/>
  <c r="AF243" i="1" a="1"/>
  <c r="AF243" i="1" s="1"/>
  <c r="AE243" i="1" a="1"/>
  <c r="AE243" i="1" s="1"/>
  <c r="AD243" i="1" a="1"/>
  <c r="AD243" i="1" s="1"/>
  <c r="AC243" i="1" a="1"/>
  <c r="AC243" i="1" s="1"/>
  <c r="AB243" i="1" a="1"/>
  <c r="AB243" i="1" s="1"/>
  <c r="AM242" i="1" a="1"/>
  <c r="AM242" i="1" s="1"/>
  <c r="AL242" i="1" a="1"/>
  <c r="AL242" i="1" s="1"/>
  <c r="AK242" i="1" a="1"/>
  <c r="AK242" i="1" s="1"/>
  <c r="AJ242" i="1" a="1"/>
  <c r="AJ242" i="1" s="1"/>
  <c r="AI242" i="1" a="1"/>
  <c r="AI242" i="1" s="1"/>
  <c r="AH242" i="1" a="1"/>
  <c r="AH242" i="1" s="1"/>
  <c r="AG242" i="1" a="1"/>
  <c r="AG242" i="1" s="1"/>
  <c r="AF242" i="1" a="1"/>
  <c r="AF242" i="1" s="1"/>
  <c r="AE242" i="1" a="1"/>
  <c r="AE242" i="1" s="1"/>
  <c r="AD242" i="1" a="1"/>
  <c r="AD242" i="1" s="1"/>
  <c r="AC242" i="1" a="1"/>
  <c r="AC242" i="1" s="1"/>
  <c r="AB242" i="1" a="1"/>
  <c r="AB242" i="1" s="1"/>
  <c r="AM241" i="1" a="1"/>
  <c r="AM241" i="1" s="1"/>
  <c r="AL241" i="1" a="1"/>
  <c r="AL241" i="1" s="1"/>
  <c r="AK241" i="1" a="1"/>
  <c r="AK241" i="1" s="1"/>
  <c r="AJ241" i="1" a="1"/>
  <c r="AJ241" i="1" s="1"/>
  <c r="AI241" i="1" a="1"/>
  <c r="AI241" i="1" s="1"/>
  <c r="AH241" i="1" a="1"/>
  <c r="AH241" i="1" s="1"/>
  <c r="AG241" i="1" a="1"/>
  <c r="AG241" i="1" s="1"/>
  <c r="AF241" i="1" a="1"/>
  <c r="AF241" i="1" s="1"/>
  <c r="AE241" i="1" a="1"/>
  <c r="AE241" i="1" s="1"/>
  <c r="AD241" i="1" a="1"/>
  <c r="AD241" i="1" s="1"/>
  <c r="AC241" i="1" a="1"/>
  <c r="AC241" i="1" s="1"/>
  <c r="AB241" i="1" a="1"/>
  <c r="AB241" i="1" s="1"/>
  <c r="AM240" i="1" a="1"/>
  <c r="AM240" i="1" s="1"/>
  <c r="AL240" i="1" a="1"/>
  <c r="AL240" i="1" s="1"/>
  <c r="AK240" i="1" a="1"/>
  <c r="AK240" i="1" s="1"/>
  <c r="AJ240" i="1" a="1"/>
  <c r="AJ240" i="1" s="1"/>
  <c r="AI240" i="1" a="1"/>
  <c r="AI240" i="1" s="1"/>
  <c r="AH240" i="1" a="1"/>
  <c r="AH240" i="1" s="1"/>
  <c r="AG240" i="1" a="1"/>
  <c r="AG240" i="1" s="1"/>
  <c r="AF240" i="1" a="1"/>
  <c r="AF240" i="1" s="1"/>
  <c r="AE240" i="1" a="1"/>
  <c r="AE240" i="1" s="1"/>
  <c r="AD240" i="1" a="1"/>
  <c r="AD240" i="1" s="1"/>
  <c r="AC240" i="1" a="1"/>
  <c r="AC240" i="1" s="1"/>
  <c r="AB240" i="1" a="1"/>
  <c r="AB240" i="1" s="1"/>
  <c r="AM239" i="1" a="1"/>
  <c r="AM239" i="1" s="1"/>
  <c r="AL239" i="1" a="1"/>
  <c r="AL239" i="1" s="1"/>
  <c r="AK239" i="1" a="1"/>
  <c r="AK239" i="1" s="1"/>
  <c r="AJ239" i="1" a="1"/>
  <c r="AJ239" i="1" s="1"/>
  <c r="AI239" i="1" a="1"/>
  <c r="AI239" i="1" s="1"/>
  <c r="AH239" i="1" a="1"/>
  <c r="AH239" i="1" s="1"/>
  <c r="AG239" i="1" a="1"/>
  <c r="AG239" i="1" s="1"/>
  <c r="AF239" i="1" a="1"/>
  <c r="AF239" i="1" s="1"/>
  <c r="AE239" i="1" a="1"/>
  <c r="AE239" i="1" s="1"/>
  <c r="AD239" i="1" a="1"/>
  <c r="AD239" i="1" s="1"/>
  <c r="AC239" i="1" a="1"/>
  <c r="AC239" i="1" s="1"/>
  <c r="AB239" i="1" a="1"/>
  <c r="AB239" i="1" s="1"/>
  <c r="AM238" i="1" a="1"/>
  <c r="AM238" i="1" s="1"/>
  <c r="AL238" i="1" a="1"/>
  <c r="AL238" i="1" s="1"/>
  <c r="AK238" i="1" a="1"/>
  <c r="AK238" i="1" s="1"/>
  <c r="AJ238" i="1" a="1"/>
  <c r="AJ238" i="1" s="1"/>
  <c r="AI238" i="1" a="1"/>
  <c r="AI238" i="1" s="1"/>
  <c r="AH238" i="1" a="1"/>
  <c r="AH238" i="1" s="1"/>
  <c r="AG238" i="1" a="1"/>
  <c r="AG238" i="1" s="1"/>
  <c r="AF238" i="1" a="1"/>
  <c r="AF238" i="1" s="1"/>
  <c r="AE238" i="1" a="1"/>
  <c r="AE238" i="1" s="1"/>
  <c r="D233" i="2" s="1"/>
  <c r="AD238" i="1" a="1"/>
  <c r="AD238" i="1" s="1"/>
  <c r="AC238" i="1" a="1"/>
  <c r="AC238" i="1" s="1"/>
  <c r="AB238" i="1" a="1"/>
  <c r="AB238" i="1" s="1"/>
  <c r="AM236" i="1" a="1"/>
  <c r="AM236" i="1" s="1"/>
  <c r="AL236" i="1" a="1"/>
  <c r="AL236" i="1" s="1"/>
  <c r="AK236" i="1" a="1"/>
  <c r="AK236" i="1" s="1"/>
  <c r="AJ236" i="1" a="1"/>
  <c r="AJ236" i="1" s="1"/>
  <c r="AI236" i="1" a="1"/>
  <c r="AI236" i="1" s="1"/>
  <c r="AH236" i="1" a="1"/>
  <c r="AH236" i="1" s="1"/>
  <c r="AG236" i="1" a="1"/>
  <c r="AG236" i="1" s="1"/>
  <c r="AF236" i="1" a="1"/>
  <c r="AF236" i="1" s="1"/>
  <c r="AE236" i="1" a="1"/>
  <c r="AE236" i="1" s="1"/>
  <c r="D227" i="4" s="1"/>
  <c r="AD236" i="1" a="1"/>
  <c r="AD236" i="1" s="1"/>
  <c r="AC236" i="1" a="1"/>
  <c r="AC236" i="1" s="1"/>
  <c r="AB236" i="1" a="1"/>
  <c r="AB236" i="1" s="1"/>
  <c r="AM235" i="1" a="1"/>
  <c r="AM235" i="1" s="1"/>
  <c r="AL235" i="1" a="1"/>
  <c r="AL235" i="1" s="1"/>
  <c r="AK235" i="1" a="1"/>
  <c r="AK235" i="1" s="1"/>
  <c r="AJ235" i="1" a="1"/>
  <c r="AJ235" i="1" s="1"/>
  <c r="AI235" i="1" a="1"/>
  <c r="AI235" i="1" s="1"/>
  <c r="AH235" i="1" a="1"/>
  <c r="AH235" i="1" s="1"/>
  <c r="AG235" i="1" a="1"/>
  <c r="AG235" i="1" s="1"/>
  <c r="AF235" i="1" a="1"/>
  <c r="AF235" i="1" s="1"/>
  <c r="AE235" i="1" a="1"/>
  <c r="AE235" i="1" s="1"/>
  <c r="AD235" i="1" a="1"/>
  <c r="AD235" i="1" s="1"/>
  <c r="AC235" i="1" a="1"/>
  <c r="AC235" i="1" s="1"/>
  <c r="AB235" i="1" a="1"/>
  <c r="AB235" i="1" s="1"/>
  <c r="AM234" i="1" a="1"/>
  <c r="AM234" i="1" s="1"/>
  <c r="AL234" i="1" a="1"/>
  <c r="AL234" i="1" s="1"/>
  <c r="AK234" i="1" a="1"/>
  <c r="AK234" i="1" s="1"/>
  <c r="AJ234" i="1" a="1"/>
  <c r="AJ234" i="1" s="1"/>
  <c r="AI234" i="1" a="1"/>
  <c r="AI234" i="1" s="1"/>
  <c r="AH234" i="1" a="1"/>
  <c r="AH234" i="1" s="1"/>
  <c r="AG234" i="1" a="1"/>
  <c r="AG234" i="1" s="1"/>
  <c r="AF234" i="1" a="1"/>
  <c r="AF234" i="1" s="1"/>
  <c r="AE234" i="1" a="1"/>
  <c r="AE234" i="1" s="1"/>
  <c r="AD234" i="1" a="1"/>
  <c r="AD234" i="1" s="1"/>
  <c r="AC234" i="1" a="1"/>
  <c r="AC234" i="1" s="1"/>
  <c r="AB234" i="1" a="1"/>
  <c r="AB234" i="1" s="1"/>
  <c r="B225" i="4" s="1"/>
  <c r="AM233" i="1" a="1"/>
  <c r="AM233" i="1" s="1"/>
  <c r="AL233" i="1" a="1"/>
  <c r="AL233" i="1" s="1"/>
  <c r="AK233" i="1" a="1"/>
  <c r="AK233" i="1" s="1"/>
  <c r="AJ233" i="1" a="1"/>
  <c r="AJ233" i="1" s="1"/>
  <c r="AI233" i="1" a="1"/>
  <c r="AI233" i="1" s="1"/>
  <c r="AH233" i="1" a="1"/>
  <c r="AH233" i="1" s="1"/>
  <c r="AG233" i="1" a="1"/>
  <c r="AG233" i="1" s="1"/>
  <c r="AF233" i="1" a="1"/>
  <c r="AF233" i="1" s="1"/>
  <c r="AE233" i="1" a="1"/>
  <c r="AE233" i="1" s="1"/>
  <c r="AD233" i="1" a="1"/>
  <c r="AD233" i="1" s="1"/>
  <c r="AC233" i="1" a="1"/>
  <c r="AC233" i="1" s="1"/>
  <c r="AB233" i="1" a="1"/>
  <c r="AB233" i="1" s="1"/>
  <c r="AM232" i="1" a="1"/>
  <c r="AM232" i="1" s="1"/>
  <c r="AL232" i="1" a="1"/>
  <c r="AL232" i="1" s="1"/>
  <c r="AK232" i="1" a="1"/>
  <c r="AK232" i="1" s="1"/>
  <c r="AJ232" i="1" a="1"/>
  <c r="AJ232" i="1" s="1"/>
  <c r="AI232" i="1" a="1"/>
  <c r="AI232" i="1" s="1"/>
  <c r="AH232" i="1" a="1"/>
  <c r="AH232" i="1" s="1"/>
  <c r="AG232" i="1" a="1"/>
  <c r="AG232" i="1" s="1"/>
  <c r="AF232" i="1" a="1"/>
  <c r="AF232" i="1" s="1"/>
  <c r="AE232" i="1" a="1"/>
  <c r="AE232" i="1" s="1"/>
  <c r="AD232" i="1" a="1"/>
  <c r="AD232" i="1" s="1"/>
  <c r="AC232" i="1" a="1"/>
  <c r="AC232" i="1" s="1"/>
  <c r="AB232" i="1" a="1"/>
  <c r="AB232" i="1" s="1"/>
  <c r="AM231" i="1" a="1"/>
  <c r="AM231" i="1" s="1"/>
  <c r="AL231" i="1" a="1"/>
  <c r="AL231" i="1" s="1"/>
  <c r="AK231" i="1" a="1"/>
  <c r="AK231" i="1" s="1"/>
  <c r="AJ231" i="1" a="1"/>
  <c r="AJ231" i="1" s="1"/>
  <c r="AI231" i="1" a="1"/>
  <c r="AI231" i="1" s="1"/>
  <c r="AH231" i="1" a="1"/>
  <c r="AH231" i="1" s="1"/>
  <c r="AG231" i="1" a="1"/>
  <c r="AG231" i="1" s="1"/>
  <c r="AF231" i="1" a="1"/>
  <c r="AF231" i="1" s="1"/>
  <c r="AE231" i="1" a="1"/>
  <c r="AE231" i="1" s="1"/>
  <c r="AD231" i="1" a="1"/>
  <c r="AD231" i="1" s="1"/>
  <c r="AC231" i="1" a="1"/>
  <c r="AC231" i="1" s="1"/>
  <c r="AB231" i="1" a="1"/>
  <c r="AB231" i="1" s="1"/>
  <c r="AM230" i="1" a="1"/>
  <c r="AM230" i="1" s="1"/>
  <c r="AL230" i="1" a="1"/>
  <c r="AL230" i="1" s="1"/>
  <c r="AK230" i="1" a="1"/>
  <c r="AK230" i="1" s="1"/>
  <c r="AJ230" i="1" a="1"/>
  <c r="AJ230" i="1" s="1"/>
  <c r="AI230" i="1" a="1"/>
  <c r="AI230" i="1" s="1"/>
  <c r="AH230" i="1" a="1"/>
  <c r="AH230" i="1" s="1"/>
  <c r="AG230" i="1" a="1"/>
  <c r="AG230" i="1" s="1"/>
  <c r="AF230" i="1" a="1"/>
  <c r="AF230" i="1" s="1"/>
  <c r="AE230" i="1" a="1"/>
  <c r="AE230" i="1" s="1"/>
  <c r="D221" i="4" s="1"/>
  <c r="AD230" i="1" a="1"/>
  <c r="AD230" i="1" s="1"/>
  <c r="AC230" i="1" a="1"/>
  <c r="AC230" i="1" s="1"/>
  <c r="AB230" i="1" a="1"/>
  <c r="AB230" i="1" s="1"/>
  <c r="AM229" i="1" a="1"/>
  <c r="AM229" i="1" s="1"/>
  <c r="AL229" i="1" a="1"/>
  <c r="AL229" i="1" s="1"/>
  <c r="AK229" i="1" a="1"/>
  <c r="AK229" i="1" s="1"/>
  <c r="AJ229" i="1" a="1"/>
  <c r="AJ229" i="1" s="1"/>
  <c r="AI229" i="1" a="1"/>
  <c r="AI229" i="1" s="1"/>
  <c r="AH229" i="1" a="1"/>
  <c r="AH229" i="1" s="1"/>
  <c r="AG229" i="1" a="1"/>
  <c r="AG229" i="1" s="1"/>
  <c r="AF229" i="1" a="1"/>
  <c r="AF229" i="1" s="1"/>
  <c r="AE229" i="1" a="1"/>
  <c r="AE229" i="1" s="1"/>
  <c r="AD229" i="1" a="1"/>
  <c r="AD229" i="1" s="1"/>
  <c r="AC229" i="1" a="1"/>
  <c r="AC229" i="1" s="1"/>
  <c r="AB229" i="1" a="1"/>
  <c r="AB229" i="1" s="1"/>
  <c r="AM227" i="1" a="1"/>
  <c r="AM227" i="1" s="1"/>
  <c r="AL227" i="1" a="1"/>
  <c r="AL227" i="1" s="1"/>
  <c r="AK227" i="1" a="1"/>
  <c r="AK227" i="1" s="1"/>
  <c r="AJ227" i="1" a="1"/>
  <c r="AJ227" i="1" s="1"/>
  <c r="AI227" i="1" a="1"/>
  <c r="AI227" i="1" s="1"/>
  <c r="AH227" i="1" a="1"/>
  <c r="AH227" i="1" s="1"/>
  <c r="AG227" i="1" a="1"/>
  <c r="AG227" i="1" s="1"/>
  <c r="AF227" i="1" a="1"/>
  <c r="AF227" i="1" s="1"/>
  <c r="AE227" i="1" a="1"/>
  <c r="AE227" i="1" s="1"/>
  <c r="AD227" i="1" a="1"/>
  <c r="AD227" i="1" s="1"/>
  <c r="AC227" i="1" a="1"/>
  <c r="AC227" i="1" s="1"/>
  <c r="AB227" i="1" a="1"/>
  <c r="AB227" i="1" s="1"/>
  <c r="AM226" i="1" a="1"/>
  <c r="AM226" i="1" s="1"/>
  <c r="AL226" i="1" a="1"/>
  <c r="AL226" i="1" s="1"/>
  <c r="AK226" i="1" a="1"/>
  <c r="AK226" i="1" s="1"/>
  <c r="AJ226" i="1" a="1"/>
  <c r="AJ226" i="1" s="1"/>
  <c r="AI226" i="1" a="1"/>
  <c r="AI226" i="1" s="1"/>
  <c r="AH226" i="1" a="1"/>
  <c r="AH226" i="1" s="1"/>
  <c r="AG226" i="1" a="1"/>
  <c r="AG226" i="1" s="1"/>
  <c r="AF226" i="1" a="1"/>
  <c r="AF226" i="1" s="1"/>
  <c r="AE226" i="1" a="1"/>
  <c r="AE226" i="1" s="1"/>
  <c r="AD226" i="1" a="1"/>
  <c r="AD226" i="1" s="1"/>
  <c r="AC226" i="1" a="1"/>
  <c r="AC226" i="1" s="1"/>
  <c r="AB226" i="1" a="1"/>
  <c r="AB226" i="1" s="1"/>
  <c r="B213" i="4" s="1"/>
  <c r="AM225" i="1" a="1"/>
  <c r="AM225" i="1" s="1"/>
  <c r="AL225" i="1" a="1"/>
  <c r="AL225" i="1" s="1"/>
  <c r="AK225" i="1" a="1"/>
  <c r="AK225" i="1" s="1"/>
  <c r="AJ225" i="1" a="1"/>
  <c r="AJ225" i="1" s="1"/>
  <c r="AI225" i="1" a="1"/>
  <c r="AI225" i="1" s="1"/>
  <c r="AH225" i="1" a="1"/>
  <c r="AH225" i="1" s="1"/>
  <c r="AG225" i="1" a="1"/>
  <c r="AG225" i="1" s="1"/>
  <c r="AF225" i="1" a="1"/>
  <c r="AF225" i="1" s="1"/>
  <c r="AE225" i="1" a="1"/>
  <c r="AE225" i="1" s="1"/>
  <c r="AD225" i="1" a="1"/>
  <c r="AD225" i="1" s="1"/>
  <c r="AC225" i="1" a="1"/>
  <c r="AC225" i="1" s="1"/>
  <c r="AB225" i="1" a="1"/>
  <c r="AB225" i="1" s="1"/>
  <c r="AM224" i="1" a="1"/>
  <c r="AM224" i="1" s="1"/>
  <c r="AL224" i="1" a="1"/>
  <c r="AL224" i="1" s="1"/>
  <c r="AK224" i="1" a="1"/>
  <c r="AK224" i="1" s="1"/>
  <c r="AJ224" i="1" a="1"/>
  <c r="AJ224" i="1" s="1"/>
  <c r="AI224" i="1" a="1"/>
  <c r="AI224" i="1" s="1"/>
  <c r="AH224" i="1" a="1"/>
  <c r="AH224" i="1" s="1"/>
  <c r="AG224" i="1" a="1"/>
  <c r="AG224" i="1" s="1"/>
  <c r="AF224" i="1" a="1"/>
  <c r="AF224" i="1" s="1"/>
  <c r="AE224" i="1" a="1"/>
  <c r="AE224" i="1" s="1"/>
  <c r="AD224" i="1" a="1"/>
  <c r="AD224" i="1" s="1"/>
  <c r="AC224" i="1" a="1"/>
  <c r="AC224" i="1" s="1"/>
  <c r="AB224" i="1" a="1"/>
  <c r="AB224" i="1" s="1"/>
  <c r="AM223" i="1" a="1"/>
  <c r="AM223" i="1" s="1"/>
  <c r="AL223" i="1" a="1"/>
  <c r="AL223" i="1" s="1"/>
  <c r="AK223" i="1" a="1"/>
  <c r="AK223" i="1" s="1"/>
  <c r="AJ223" i="1" a="1"/>
  <c r="AJ223" i="1" s="1"/>
  <c r="AI223" i="1" a="1"/>
  <c r="AI223" i="1" s="1"/>
  <c r="AH223" i="1" a="1"/>
  <c r="AH223" i="1" s="1"/>
  <c r="AG223" i="1" a="1"/>
  <c r="AG223" i="1" s="1"/>
  <c r="AF223" i="1" a="1"/>
  <c r="AF223" i="1" s="1"/>
  <c r="AE223" i="1" a="1"/>
  <c r="AE223" i="1" s="1"/>
  <c r="AD223" i="1" a="1"/>
  <c r="AD223" i="1" s="1"/>
  <c r="AC223" i="1" a="1"/>
  <c r="AC223" i="1" s="1"/>
  <c r="AB223" i="1" a="1"/>
  <c r="AB223" i="1" s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 s="1"/>
  <c r="AE222" i="1" a="1"/>
  <c r="AE222" i="1" s="1"/>
  <c r="AD222" i="1" a="1"/>
  <c r="AD222" i="1" s="1"/>
  <c r="AC222" i="1" a="1"/>
  <c r="AC222" i="1" s="1"/>
  <c r="AB222" i="1" a="1"/>
  <c r="AB222" i="1" s="1"/>
  <c r="AM221" i="1" a="1"/>
  <c r="AM221" i="1" s="1"/>
  <c r="AL221" i="1" a="1"/>
  <c r="AL221" i="1" s="1"/>
  <c r="AK221" i="1" a="1"/>
  <c r="AK221" i="1" s="1"/>
  <c r="AJ221" i="1" a="1"/>
  <c r="AJ221" i="1" s="1"/>
  <c r="AI221" i="1" a="1"/>
  <c r="AI221" i="1" s="1"/>
  <c r="AH221" i="1" a="1"/>
  <c r="AH221" i="1" s="1"/>
  <c r="AG221" i="1" a="1"/>
  <c r="AG221" i="1" s="1"/>
  <c r="AF221" i="1" a="1"/>
  <c r="AF221" i="1" s="1"/>
  <c r="AE221" i="1" a="1"/>
  <c r="AE221" i="1" s="1"/>
  <c r="AD221" i="1" a="1"/>
  <c r="AD221" i="1" s="1"/>
  <c r="AC221" i="1" a="1"/>
  <c r="AC221" i="1" s="1"/>
  <c r="AB221" i="1" a="1"/>
  <c r="AB221" i="1" s="1"/>
  <c r="AM220" i="1" a="1"/>
  <c r="AM220" i="1" s="1"/>
  <c r="AL220" i="1" a="1"/>
  <c r="AL220" i="1" s="1"/>
  <c r="AK220" i="1" a="1"/>
  <c r="AK220" i="1" s="1"/>
  <c r="AJ220" i="1" a="1"/>
  <c r="AJ220" i="1" s="1"/>
  <c r="AI220" i="1" a="1"/>
  <c r="AI220" i="1" s="1"/>
  <c r="AH220" i="1" a="1"/>
  <c r="AH220" i="1" s="1"/>
  <c r="AG220" i="1" a="1"/>
  <c r="AG220" i="1" s="1"/>
  <c r="AF220" i="1" a="1"/>
  <c r="AF220" i="1" s="1"/>
  <c r="AE220" i="1" a="1"/>
  <c r="AE220" i="1" s="1"/>
  <c r="AD220" i="1" a="1"/>
  <c r="AD220" i="1" s="1"/>
  <c r="AC220" i="1" a="1"/>
  <c r="AC220" i="1" s="1"/>
  <c r="AB220" i="1" a="1"/>
  <c r="AB220" i="1" s="1"/>
  <c r="AM212" i="1" a="1"/>
  <c r="AM212" i="1" s="1"/>
  <c r="AL212" i="1" a="1"/>
  <c r="AL212" i="1" s="1"/>
  <c r="AK212" i="1" a="1"/>
  <c r="AK212" i="1" s="1"/>
  <c r="AJ212" i="1" a="1"/>
  <c r="AJ212" i="1" s="1"/>
  <c r="AI212" i="1" a="1"/>
  <c r="AI212" i="1" s="1"/>
  <c r="AH212" i="1" a="1"/>
  <c r="AH212" i="1" s="1"/>
  <c r="AG212" i="1" a="1"/>
  <c r="AG212" i="1" s="1"/>
  <c r="AF212" i="1" a="1"/>
  <c r="AF212" i="1" s="1"/>
  <c r="AE212" i="1" a="1"/>
  <c r="AE212" i="1" s="1"/>
  <c r="D201" i="4" s="1"/>
  <c r="AD212" i="1" a="1"/>
  <c r="AD212" i="1" s="1"/>
  <c r="AC212" i="1" a="1"/>
  <c r="AC212" i="1" s="1"/>
  <c r="AB212" i="1" a="1"/>
  <c r="AB212" i="1" s="1"/>
  <c r="AM211" i="1" a="1"/>
  <c r="AM211" i="1" s="1"/>
  <c r="AL211" i="1" a="1"/>
  <c r="AL211" i="1" s="1"/>
  <c r="AK211" i="1" a="1"/>
  <c r="AK211" i="1" s="1"/>
  <c r="AJ211" i="1" a="1"/>
  <c r="AJ211" i="1" s="1"/>
  <c r="AI211" i="1" a="1"/>
  <c r="AI211" i="1" s="1"/>
  <c r="AH211" i="1" a="1"/>
  <c r="AH211" i="1" s="1"/>
  <c r="AG211" i="1" a="1"/>
  <c r="AG211" i="1" s="1"/>
  <c r="AF211" i="1" a="1"/>
  <c r="AF211" i="1" s="1"/>
  <c r="AE211" i="1" a="1"/>
  <c r="AE211" i="1" s="1"/>
  <c r="AD211" i="1" a="1"/>
  <c r="AD211" i="1" s="1"/>
  <c r="AC211" i="1" a="1"/>
  <c r="AC211" i="1" s="1"/>
  <c r="AB211" i="1" a="1"/>
  <c r="AB211" i="1" s="1"/>
  <c r="AM210" i="1" a="1"/>
  <c r="AM210" i="1" s="1"/>
  <c r="AL210" i="1" a="1"/>
  <c r="AL210" i="1" s="1"/>
  <c r="AK210" i="1" a="1"/>
  <c r="AK210" i="1" s="1"/>
  <c r="AJ210" i="1" a="1"/>
  <c r="AJ210" i="1" s="1"/>
  <c r="AI210" i="1" a="1"/>
  <c r="AI210" i="1" s="1"/>
  <c r="AH210" i="1" a="1"/>
  <c r="AH210" i="1" s="1"/>
  <c r="AG210" i="1" a="1"/>
  <c r="AG210" i="1" s="1"/>
  <c r="AF210" i="1" a="1"/>
  <c r="AF210" i="1" s="1"/>
  <c r="AE210" i="1" a="1"/>
  <c r="AE210" i="1" s="1"/>
  <c r="AD210" i="1" a="1"/>
  <c r="AD210" i="1" s="1"/>
  <c r="AC210" i="1" a="1"/>
  <c r="AC210" i="1" s="1"/>
  <c r="AB210" i="1" a="1"/>
  <c r="AB210" i="1" s="1"/>
  <c r="AM209" i="1" a="1"/>
  <c r="AM209" i="1" s="1"/>
  <c r="AL209" i="1" a="1"/>
  <c r="AL209" i="1" s="1"/>
  <c r="AK209" i="1" a="1"/>
  <c r="AK209" i="1" s="1"/>
  <c r="AJ209" i="1" a="1"/>
  <c r="AJ209" i="1" s="1"/>
  <c r="AI209" i="1" a="1"/>
  <c r="AI209" i="1" s="1"/>
  <c r="AH209" i="1" a="1"/>
  <c r="AH209" i="1" s="1"/>
  <c r="AG209" i="1" a="1"/>
  <c r="AG209" i="1" s="1"/>
  <c r="AF209" i="1" a="1"/>
  <c r="AF209" i="1" s="1"/>
  <c r="AE209" i="1" a="1"/>
  <c r="AE209" i="1" s="1"/>
  <c r="AD209" i="1" a="1"/>
  <c r="AD209" i="1" s="1"/>
  <c r="AC209" i="1" a="1"/>
  <c r="AC209" i="1" s="1"/>
  <c r="AB209" i="1" a="1"/>
  <c r="AB209" i="1" s="1"/>
  <c r="AM208" i="1" a="1"/>
  <c r="AM208" i="1" s="1"/>
  <c r="AL208" i="1" a="1"/>
  <c r="AL208" i="1" s="1"/>
  <c r="AK208" i="1" a="1"/>
  <c r="AK208" i="1" s="1"/>
  <c r="AJ208" i="1" a="1"/>
  <c r="AJ208" i="1" s="1"/>
  <c r="AI208" i="1" a="1"/>
  <c r="AI208" i="1" s="1"/>
  <c r="AH208" i="1" a="1"/>
  <c r="AH208" i="1" s="1"/>
  <c r="AG208" i="1" a="1"/>
  <c r="AG208" i="1" s="1"/>
  <c r="AF208" i="1" a="1"/>
  <c r="AF208" i="1" s="1"/>
  <c r="AE208" i="1" a="1"/>
  <c r="AE208" i="1" s="1"/>
  <c r="AD208" i="1" a="1"/>
  <c r="AD208" i="1" s="1"/>
  <c r="AC208" i="1" a="1"/>
  <c r="AC208" i="1" s="1"/>
  <c r="AB208" i="1" a="1"/>
  <c r="AB208" i="1" s="1"/>
  <c r="AM207" i="1" a="1"/>
  <c r="AM207" i="1" s="1"/>
  <c r="AL207" i="1" a="1"/>
  <c r="AL207" i="1" s="1"/>
  <c r="AK207" i="1" a="1"/>
  <c r="AK207" i="1" s="1"/>
  <c r="AJ207" i="1" a="1"/>
  <c r="AJ207" i="1" s="1"/>
  <c r="AI207" i="1" a="1"/>
  <c r="AI207" i="1" s="1"/>
  <c r="AH207" i="1" a="1"/>
  <c r="AH207" i="1" s="1"/>
  <c r="AG207" i="1" a="1"/>
  <c r="AG207" i="1" s="1"/>
  <c r="AF207" i="1" a="1"/>
  <c r="AF207" i="1" s="1"/>
  <c r="AE207" i="1" a="1"/>
  <c r="AE207" i="1" s="1"/>
  <c r="AD207" i="1" a="1"/>
  <c r="AD207" i="1" s="1"/>
  <c r="AC207" i="1" a="1"/>
  <c r="AC207" i="1" s="1"/>
  <c r="AB207" i="1" a="1"/>
  <c r="AB207" i="1" s="1"/>
  <c r="AM206" i="1" a="1"/>
  <c r="AM206" i="1" s="1"/>
  <c r="AL206" i="1" a="1"/>
  <c r="AL206" i="1" s="1"/>
  <c r="AK206" i="1" a="1"/>
  <c r="AK206" i="1" s="1"/>
  <c r="AJ206" i="1" a="1"/>
  <c r="AJ206" i="1" s="1"/>
  <c r="AI206" i="1" a="1"/>
  <c r="AI206" i="1" s="1"/>
  <c r="AH206" i="1" a="1"/>
  <c r="AH206" i="1" s="1"/>
  <c r="AG206" i="1" a="1"/>
  <c r="AG206" i="1" s="1"/>
  <c r="AF206" i="1" a="1"/>
  <c r="AF206" i="1" s="1"/>
  <c r="AE206" i="1" a="1"/>
  <c r="AE206" i="1" s="1"/>
  <c r="AD206" i="1" a="1"/>
  <c r="AD206" i="1" s="1"/>
  <c r="AC206" i="1" a="1"/>
  <c r="AC206" i="1" s="1"/>
  <c r="AB206" i="1" a="1"/>
  <c r="AB206" i="1" s="1"/>
  <c r="AM205" i="1" a="1"/>
  <c r="AM205" i="1" s="1"/>
  <c r="AL205" i="1" a="1"/>
  <c r="AL205" i="1" s="1"/>
  <c r="AK205" i="1" a="1"/>
  <c r="AK205" i="1" s="1"/>
  <c r="AJ205" i="1" a="1"/>
  <c r="AJ205" i="1" s="1"/>
  <c r="AI205" i="1" a="1"/>
  <c r="AI205" i="1" s="1"/>
  <c r="AH205" i="1" a="1"/>
  <c r="AH205" i="1" s="1"/>
  <c r="AG205" i="1" a="1"/>
  <c r="AG205" i="1" s="1"/>
  <c r="AF205" i="1" a="1"/>
  <c r="AF205" i="1" s="1"/>
  <c r="AE205" i="1" a="1"/>
  <c r="AE205" i="1" s="1"/>
  <c r="AD205" i="1" a="1"/>
  <c r="AD205" i="1" s="1"/>
  <c r="AC205" i="1" a="1"/>
  <c r="AC205" i="1" s="1"/>
  <c r="AB205" i="1" a="1"/>
  <c r="AB205" i="1" s="1"/>
  <c r="AM200" i="1" a="1"/>
  <c r="AM200" i="1" s="1"/>
  <c r="AL200" i="1" a="1"/>
  <c r="AL200" i="1" s="1"/>
  <c r="AK200" i="1" a="1"/>
  <c r="AK200" i="1" s="1"/>
  <c r="AJ200" i="1" a="1"/>
  <c r="AJ200" i="1" s="1"/>
  <c r="AI200" i="1" a="1"/>
  <c r="AI200" i="1" s="1"/>
  <c r="AH200" i="1" a="1"/>
  <c r="AH200" i="1" s="1"/>
  <c r="AG200" i="1" a="1"/>
  <c r="AG200" i="1" s="1"/>
  <c r="AF200" i="1" a="1"/>
  <c r="AF200" i="1" s="1"/>
  <c r="AE200" i="1" a="1"/>
  <c r="AE200" i="1" s="1"/>
  <c r="AD200" i="1" a="1"/>
  <c r="AD200" i="1" s="1"/>
  <c r="AC200" i="1" a="1"/>
  <c r="AC200" i="1" s="1"/>
  <c r="AB200" i="1" a="1"/>
  <c r="AB200" i="1" s="1"/>
  <c r="AM199" i="1" a="1"/>
  <c r="AM199" i="1" s="1"/>
  <c r="AL199" i="1" a="1"/>
  <c r="AL199" i="1" s="1"/>
  <c r="AK199" i="1" a="1"/>
  <c r="AK199" i="1" s="1"/>
  <c r="AJ199" i="1" a="1"/>
  <c r="AJ199" i="1" s="1"/>
  <c r="AI199" i="1" a="1"/>
  <c r="AI199" i="1" s="1"/>
  <c r="AH199" i="1" a="1"/>
  <c r="AH199" i="1" s="1"/>
  <c r="AG199" i="1" a="1"/>
  <c r="AG199" i="1" s="1"/>
  <c r="AF199" i="1" a="1"/>
  <c r="AF199" i="1" s="1"/>
  <c r="AE199" i="1" a="1"/>
  <c r="AE199" i="1" s="1"/>
  <c r="AD199" i="1" a="1"/>
  <c r="AD199" i="1" s="1"/>
  <c r="AC199" i="1" a="1"/>
  <c r="AC199" i="1" s="1"/>
  <c r="AB199" i="1" a="1"/>
  <c r="AB199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C186" i="4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 s="1"/>
  <c r="AJ197" i="1" a="1"/>
  <c r="AJ197" i="1" s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96" i="1" a="1"/>
  <c r="AM196" i="1" s="1"/>
  <c r="AL196" i="1" a="1"/>
  <c r="AL196" i="1" s="1"/>
  <c r="AK196" i="1" a="1"/>
  <c r="AK196" i="1" s="1"/>
  <c r="AJ196" i="1" a="1"/>
  <c r="AJ196" i="1" s="1"/>
  <c r="AI196" i="1" a="1"/>
  <c r="AI196" i="1" s="1"/>
  <c r="AH196" i="1" a="1"/>
  <c r="AH196" i="1" s="1"/>
  <c r="AG196" i="1" a="1"/>
  <c r="AG196" i="1" s="1"/>
  <c r="AF196" i="1" a="1"/>
  <c r="AF196" i="1" s="1"/>
  <c r="AE196" i="1" a="1"/>
  <c r="AE196" i="1" s="1"/>
  <c r="AD196" i="1" a="1"/>
  <c r="AD196" i="1" s="1"/>
  <c r="C184" i="4" s="1"/>
  <c r="AC196" i="1" a="1"/>
  <c r="AC196" i="1" s="1"/>
  <c r="AB196" i="1" a="1"/>
  <c r="AB196" i="1" s="1"/>
  <c r="AM195" i="1" a="1"/>
  <c r="AM195" i="1" s="1"/>
  <c r="AL195" i="1" a="1"/>
  <c r="AL195" i="1" s="1"/>
  <c r="AK195" i="1" a="1"/>
  <c r="AK195" i="1" s="1"/>
  <c r="AJ195" i="1" a="1"/>
  <c r="AJ195" i="1" s="1"/>
  <c r="AI195" i="1" a="1"/>
  <c r="AI195" i="1" s="1"/>
  <c r="AH195" i="1" a="1"/>
  <c r="AH195" i="1" s="1"/>
  <c r="AG195" i="1" a="1"/>
  <c r="AG195" i="1" s="1"/>
  <c r="AF195" i="1" a="1"/>
  <c r="AF195" i="1" s="1"/>
  <c r="AE195" i="1" a="1"/>
  <c r="AE195" i="1" s="1"/>
  <c r="AD195" i="1" a="1"/>
  <c r="AD195" i="1" s="1"/>
  <c r="AC195" i="1" a="1"/>
  <c r="AC195" i="1" s="1"/>
  <c r="AB195" i="1" a="1"/>
  <c r="AB195" i="1" s="1"/>
  <c r="AM194" i="1" a="1"/>
  <c r="AM194" i="1" s="1"/>
  <c r="AL194" i="1" a="1"/>
  <c r="AL194" i="1" s="1"/>
  <c r="AK194" i="1" a="1"/>
  <c r="AK194" i="1" s="1"/>
  <c r="AJ194" i="1" a="1"/>
  <c r="AJ194" i="1" s="1"/>
  <c r="AI194" i="1" a="1"/>
  <c r="AI194" i="1" s="1"/>
  <c r="AH194" i="1" a="1"/>
  <c r="AH194" i="1" s="1"/>
  <c r="AG194" i="1" a="1"/>
  <c r="AG194" i="1" s="1"/>
  <c r="AF194" i="1" a="1"/>
  <c r="AF194" i="1" s="1"/>
  <c r="AE194" i="1" a="1"/>
  <c r="AE194" i="1" s="1"/>
  <c r="AD194" i="1" a="1"/>
  <c r="AD194" i="1" s="1"/>
  <c r="AC194" i="1" a="1"/>
  <c r="AC194" i="1" s="1"/>
  <c r="AB194" i="1" a="1"/>
  <c r="AB194" i="1" s="1"/>
  <c r="AM193" i="1" a="1"/>
  <c r="AM193" i="1" s="1"/>
  <c r="AL193" i="1" a="1"/>
  <c r="AL193" i="1" s="1"/>
  <c r="AK193" i="1" a="1"/>
  <c r="AK193" i="1" s="1"/>
  <c r="AJ193" i="1" a="1"/>
  <c r="AJ193" i="1" s="1"/>
  <c r="AI193" i="1" a="1"/>
  <c r="AI193" i="1" s="1"/>
  <c r="AH193" i="1" a="1"/>
  <c r="AH193" i="1" s="1"/>
  <c r="AG193" i="1" a="1"/>
  <c r="AG193" i="1" s="1"/>
  <c r="AF193" i="1" a="1"/>
  <c r="AF193" i="1" s="1"/>
  <c r="AE193" i="1" a="1"/>
  <c r="AE193" i="1" s="1"/>
  <c r="AD193" i="1" a="1"/>
  <c r="AD193" i="1" s="1"/>
  <c r="AC193" i="1" a="1"/>
  <c r="AC193" i="1" s="1"/>
  <c r="AB193" i="1" a="1"/>
  <c r="AB193" i="1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 s="1"/>
  <c r="AG182" i="1" a="1"/>
  <c r="AG182" i="1" s="1"/>
  <c r="AF182" i="1" a="1"/>
  <c r="AF182" i="1" s="1"/>
  <c r="AE182" i="1" a="1"/>
  <c r="AE182" i="1" s="1"/>
  <c r="AD182" i="1" a="1"/>
  <c r="AD182" i="1" s="1"/>
  <c r="AC182" i="1" a="1"/>
  <c r="AC182" i="1" s="1"/>
  <c r="AB182" i="1" a="1"/>
  <c r="AB182" i="1" s="1"/>
  <c r="AM181" i="1" a="1"/>
  <c r="AM181" i="1" s="1"/>
  <c r="AL181" i="1" a="1"/>
  <c r="AL181" i="1" s="1"/>
  <c r="AK181" i="1" a="1"/>
  <c r="AK181" i="1" s="1"/>
  <c r="AJ181" i="1" a="1"/>
  <c r="AJ181" i="1" s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AD180" i="1" a="1"/>
  <c r="AD180" i="1" s="1"/>
  <c r="AC180" i="1" a="1"/>
  <c r="AC180" i="1" s="1"/>
  <c r="AB180" i="1" a="1"/>
  <c r="AB180" i="1" s="1"/>
  <c r="AM179" i="1" a="1"/>
  <c r="AM179" i="1" s="1"/>
  <c r="AL179" i="1" a="1"/>
  <c r="AL179" i="1" s="1"/>
  <c r="AK179" i="1" a="1"/>
  <c r="AK179" i="1" s="1"/>
  <c r="AJ179" i="1" a="1"/>
  <c r="AJ179" i="1" s="1"/>
  <c r="AI179" i="1" a="1"/>
  <c r="AI179" i="1" s="1"/>
  <c r="AH179" i="1" a="1"/>
  <c r="AH179" i="1" s="1"/>
  <c r="AG179" i="1" a="1"/>
  <c r="AG179" i="1" s="1"/>
  <c r="AF179" i="1" a="1"/>
  <c r="AF179" i="1" s="1"/>
  <c r="AE179" i="1" a="1"/>
  <c r="AE179" i="1" s="1"/>
  <c r="AD179" i="1" a="1"/>
  <c r="AD179" i="1" s="1"/>
  <c r="AC179" i="1" a="1"/>
  <c r="AC179" i="1" s="1"/>
  <c r="AB179" i="1" a="1"/>
  <c r="AB179" i="1" s="1"/>
  <c r="AM178" i="1" a="1"/>
  <c r="AM178" i="1" s="1"/>
  <c r="AL178" i="1" a="1"/>
  <c r="AL178" i="1" s="1"/>
  <c r="AK178" i="1" a="1"/>
  <c r="AK178" i="1" s="1"/>
  <c r="AJ178" i="1" a="1"/>
  <c r="AJ178" i="1" s="1"/>
  <c r="AI178" i="1" a="1"/>
  <c r="AI178" i="1" s="1"/>
  <c r="AH178" i="1" a="1"/>
  <c r="AH178" i="1" s="1"/>
  <c r="AG178" i="1" a="1"/>
  <c r="AG178" i="1" s="1"/>
  <c r="AF178" i="1" a="1"/>
  <c r="AF178" i="1" s="1"/>
  <c r="AE178" i="1" a="1"/>
  <c r="AE178" i="1" s="1"/>
  <c r="AD178" i="1" a="1"/>
  <c r="AD178" i="1" s="1"/>
  <c r="AC178" i="1" a="1"/>
  <c r="AC178" i="1" s="1"/>
  <c r="AB178" i="1" a="1"/>
  <c r="AB178" i="1" s="1"/>
  <c r="AM177" i="1" a="1"/>
  <c r="AM177" i="1" s="1"/>
  <c r="AL177" i="1" a="1"/>
  <c r="AL177" i="1" s="1"/>
  <c r="AK177" i="1" a="1"/>
  <c r="AK177" i="1" s="1"/>
  <c r="AJ177" i="1" a="1"/>
  <c r="AJ177" i="1" s="1"/>
  <c r="AI177" i="1" a="1"/>
  <c r="AI177" i="1" s="1"/>
  <c r="AH177" i="1" a="1"/>
  <c r="AH177" i="1" s="1"/>
  <c r="AG177" i="1" a="1"/>
  <c r="AG177" i="1" s="1"/>
  <c r="AF177" i="1" a="1"/>
  <c r="AF177" i="1" s="1"/>
  <c r="AE177" i="1" a="1"/>
  <c r="AE177" i="1" s="1"/>
  <c r="AD177" i="1" a="1"/>
  <c r="AD177" i="1" s="1"/>
  <c r="AC177" i="1" a="1"/>
  <c r="AC177" i="1" s="1"/>
  <c r="AB177" i="1" a="1"/>
  <c r="AB177" i="1" s="1"/>
  <c r="AM176" i="1" a="1"/>
  <c r="AM176" i="1" s="1"/>
  <c r="AL176" i="1" a="1"/>
  <c r="AL176" i="1" s="1"/>
  <c r="AK176" i="1" a="1"/>
  <c r="AK176" i="1" s="1"/>
  <c r="AJ176" i="1" a="1"/>
  <c r="AJ176" i="1" s="1"/>
  <c r="AI176" i="1" a="1"/>
  <c r="AI176" i="1" s="1"/>
  <c r="AH176" i="1" a="1"/>
  <c r="AH176" i="1" s="1"/>
  <c r="AG176" i="1" a="1"/>
  <c r="AG176" i="1" s="1"/>
  <c r="AF176" i="1" a="1"/>
  <c r="AF176" i="1" s="1"/>
  <c r="AE176" i="1" a="1"/>
  <c r="AE176" i="1" s="1"/>
  <c r="AD176" i="1" a="1"/>
  <c r="AD176" i="1" s="1"/>
  <c r="AC176" i="1" a="1"/>
  <c r="AC176" i="1" s="1"/>
  <c r="AB176" i="1" a="1"/>
  <c r="AB176" i="1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 s="1"/>
  <c r="AH175" i="1" a="1"/>
  <c r="AH175" i="1" s="1"/>
  <c r="AG175" i="1" a="1"/>
  <c r="AG175" i="1" s="1"/>
  <c r="AF175" i="1" a="1"/>
  <c r="AF175" i="1" s="1"/>
  <c r="AE175" i="1" a="1"/>
  <c r="AE175" i="1" s="1"/>
  <c r="AD175" i="1" a="1"/>
  <c r="AD175" i="1" s="1"/>
  <c r="AC175" i="1" a="1"/>
  <c r="AC175" i="1" s="1"/>
  <c r="AB175" i="1" a="1"/>
  <c r="AB175" i="1" s="1"/>
  <c r="AM171" i="1" a="1"/>
  <c r="AM171" i="1" s="1"/>
  <c r="AL171" i="1" a="1"/>
  <c r="AL171" i="1" s="1"/>
  <c r="AK171" i="1" a="1"/>
  <c r="AK171" i="1" s="1"/>
  <c r="AJ171" i="1" a="1"/>
  <c r="AJ171" i="1" s="1"/>
  <c r="AI171" i="1" a="1"/>
  <c r="AI171" i="1" s="1"/>
  <c r="AH171" i="1" a="1"/>
  <c r="AH171" i="1" s="1"/>
  <c r="AG171" i="1" a="1"/>
  <c r="AG171" i="1" s="1"/>
  <c r="AF171" i="1" a="1"/>
  <c r="AF171" i="1" s="1"/>
  <c r="AE171" i="1" a="1"/>
  <c r="AE171" i="1" s="1"/>
  <c r="AD171" i="1" a="1"/>
  <c r="AD171" i="1" s="1"/>
  <c r="AC171" i="1" a="1"/>
  <c r="AC171" i="1" s="1"/>
  <c r="AB171" i="1" a="1"/>
  <c r="AB171" i="1" s="1"/>
  <c r="AM170" i="1" a="1"/>
  <c r="AM170" i="1" s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AD170" i="1" a="1"/>
  <c r="AD170" i="1" s="1"/>
  <c r="AC170" i="1" a="1"/>
  <c r="AC170" i="1" s="1"/>
  <c r="AB170" i="1" a="1"/>
  <c r="AB170" i="1" s="1"/>
  <c r="AM169" i="1" a="1"/>
  <c r="AM169" i="1" s="1"/>
  <c r="AL169" i="1" a="1"/>
  <c r="AL169" i="1" s="1"/>
  <c r="AK169" i="1" a="1"/>
  <c r="AK169" i="1" s="1"/>
  <c r="AJ169" i="1" a="1"/>
  <c r="AJ169" i="1" s="1"/>
  <c r="AI169" i="1" a="1"/>
  <c r="AI169" i="1" s="1"/>
  <c r="AH169" i="1" a="1"/>
  <c r="AH169" i="1" s="1"/>
  <c r="AG169" i="1" a="1"/>
  <c r="AG169" i="1" s="1"/>
  <c r="AF169" i="1" a="1"/>
  <c r="AF169" i="1" s="1"/>
  <c r="AE169" i="1" a="1"/>
  <c r="AE169" i="1" s="1"/>
  <c r="AD169" i="1" a="1"/>
  <c r="AD169" i="1" s="1"/>
  <c r="AC169" i="1" a="1"/>
  <c r="AC169" i="1" s="1"/>
  <c r="AB169" i="1" a="1"/>
  <c r="AB169" i="1" s="1"/>
  <c r="AM168" i="1" a="1"/>
  <c r="AM168" i="1" s="1"/>
  <c r="AL168" i="1" a="1"/>
  <c r="AL168" i="1" s="1"/>
  <c r="AK168" i="1" a="1"/>
  <c r="AK168" i="1" s="1"/>
  <c r="AJ168" i="1" a="1"/>
  <c r="AJ168" i="1" s="1"/>
  <c r="AI168" i="1" a="1"/>
  <c r="AI168" i="1" s="1"/>
  <c r="AH168" i="1" a="1"/>
  <c r="AH168" i="1" s="1"/>
  <c r="AG168" i="1" a="1"/>
  <c r="AG168" i="1" s="1"/>
  <c r="AF168" i="1" a="1"/>
  <c r="AF168" i="1" s="1"/>
  <c r="AE168" i="1" a="1"/>
  <c r="AE168" i="1" s="1"/>
  <c r="AD168" i="1" a="1"/>
  <c r="AD168" i="1" s="1"/>
  <c r="AC168" i="1" a="1"/>
  <c r="AC168" i="1" s="1"/>
  <c r="AB168" i="1" a="1"/>
  <c r="AB168" i="1" s="1"/>
  <c r="AM167" i="1" a="1"/>
  <c r="AM167" i="1" s="1"/>
  <c r="AL167" i="1" a="1"/>
  <c r="AL167" i="1" s="1"/>
  <c r="AK167" i="1" a="1"/>
  <c r="AK167" i="1" s="1"/>
  <c r="AJ167" i="1" a="1"/>
  <c r="AJ167" i="1" s="1"/>
  <c r="AI167" i="1" a="1"/>
  <c r="AI167" i="1" s="1"/>
  <c r="AH167" i="1" a="1"/>
  <c r="AH167" i="1" s="1"/>
  <c r="AG167" i="1" a="1"/>
  <c r="AG167" i="1" s="1"/>
  <c r="AF167" i="1" a="1"/>
  <c r="AF167" i="1" s="1"/>
  <c r="AE167" i="1" a="1"/>
  <c r="AE167" i="1" s="1"/>
  <c r="AD167" i="1" a="1"/>
  <c r="AD167" i="1" s="1"/>
  <c r="AC167" i="1" a="1"/>
  <c r="AC167" i="1" s="1"/>
  <c r="AB167" i="1" a="1"/>
  <c r="AB167" i="1" s="1"/>
  <c r="AM166" i="1" a="1"/>
  <c r="AM166" i="1" s="1"/>
  <c r="AL166" i="1" a="1"/>
  <c r="AL166" i="1" s="1"/>
  <c r="AK166" i="1" a="1"/>
  <c r="AK166" i="1" s="1"/>
  <c r="AJ166" i="1" a="1"/>
  <c r="AJ166" i="1" s="1"/>
  <c r="AI166" i="1" a="1"/>
  <c r="AI166" i="1" s="1"/>
  <c r="AH166" i="1" a="1"/>
  <c r="AH166" i="1" s="1"/>
  <c r="AG166" i="1" a="1"/>
  <c r="AG166" i="1" s="1"/>
  <c r="AF166" i="1" a="1"/>
  <c r="AF166" i="1" s="1"/>
  <c r="AE166" i="1" a="1"/>
  <c r="AE166" i="1" s="1"/>
  <c r="D157" i="4" s="1"/>
  <c r="AD166" i="1" a="1"/>
  <c r="AD166" i="1" s="1"/>
  <c r="AC166" i="1" a="1"/>
  <c r="AC166" i="1" s="1"/>
  <c r="AB166" i="1" a="1"/>
  <c r="AB166" i="1" s="1"/>
  <c r="AM165" i="1" a="1"/>
  <c r="AM165" i="1" s="1"/>
  <c r="AL165" i="1" a="1"/>
  <c r="AL165" i="1" s="1"/>
  <c r="AK165" i="1" a="1"/>
  <c r="AK165" i="1" s="1"/>
  <c r="AJ165" i="1" a="1"/>
  <c r="AJ165" i="1" s="1"/>
  <c r="AI165" i="1" a="1"/>
  <c r="AI165" i="1" s="1"/>
  <c r="AH165" i="1" a="1"/>
  <c r="AH165" i="1" s="1"/>
  <c r="AG165" i="1" a="1"/>
  <c r="AG165" i="1" s="1"/>
  <c r="AF165" i="1" a="1"/>
  <c r="AF165" i="1" s="1"/>
  <c r="AE165" i="1" a="1"/>
  <c r="AE165" i="1" s="1"/>
  <c r="AD165" i="1" a="1"/>
  <c r="AD165" i="1" s="1"/>
  <c r="AC165" i="1" a="1"/>
  <c r="AC165" i="1" s="1"/>
  <c r="AB165" i="1" a="1"/>
  <c r="AB165" i="1" s="1"/>
  <c r="AM164" i="1" a="1"/>
  <c r="AM164" i="1" s="1"/>
  <c r="AL164" i="1" a="1"/>
  <c r="AL164" i="1" s="1"/>
  <c r="AK164" i="1" a="1"/>
  <c r="AK164" i="1" s="1"/>
  <c r="AJ164" i="1" a="1"/>
  <c r="AJ164" i="1" s="1"/>
  <c r="AI164" i="1" a="1"/>
  <c r="AI164" i="1" s="1"/>
  <c r="AH164" i="1" a="1"/>
  <c r="AH164" i="1" s="1"/>
  <c r="AG164" i="1" a="1"/>
  <c r="AG164" i="1" s="1"/>
  <c r="AF164" i="1" a="1"/>
  <c r="AF164" i="1" s="1"/>
  <c r="AE164" i="1" a="1"/>
  <c r="AE164" i="1" s="1"/>
  <c r="AD164" i="1" a="1"/>
  <c r="AD164" i="1" s="1"/>
  <c r="AC164" i="1" a="1"/>
  <c r="AC164" i="1" s="1"/>
  <c r="AB164" i="1" a="1"/>
  <c r="AB164" i="1" s="1"/>
  <c r="AM163" i="1" a="1"/>
  <c r="AM163" i="1" s="1"/>
  <c r="AL163" i="1" a="1"/>
  <c r="AL163" i="1" s="1"/>
  <c r="AK163" i="1" a="1"/>
  <c r="AK163" i="1" s="1"/>
  <c r="AJ163" i="1" a="1"/>
  <c r="AJ163" i="1" s="1"/>
  <c r="AI163" i="1" a="1"/>
  <c r="AI163" i="1" s="1"/>
  <c r="AH163" i="1" a="1"/>
  <c r="AH163" i="1" s="1"/>
  <c r="AG163" i="1" a="1"/>
  <c r="AG163" i="1" s="1"/>
  <c r="AF163" i="1" a="1"/>
  <c r="AF163" i="1" s="1"/>
  <c r="AE163" i="1" a="1"/>
  <c r="AE163" i="1" s="1"/>
  <c r="AD163" i="1" a="1"/>
  <c r="AD163" i="1" s="1"/>
  <c r="AC163" i="1" a="1"/>
  <c r="AC163" i="1" s="1"/>
  <c r="AB163" i="1" a="1"/>
  <c r="AB163" i="1" s="1"/>
  <c r="AM162" i="1" a="1"/>
  <c r="AM162" i="1" s="1"/>
  <c r="AL162" i="1" a="1"/>
  <c r="AL162" i="1" s="1"/>
  <c r="AK162" i="1" a="1"/>
  <c r="AK162" i="1" s="1"/>
  <c r="AJ162" i="1" a="1"/>
  <c r="AJ162" i="1" s="1"/>
  <c r="AI162" i="1" a="1"/>
  <c r="AI162" i="1" s="1"/>
  <c r="AH162" i="1" a="1"/>
  <c r="AH162" i="1" s="1"/>
  <c r="AG162" i="1" a="1"/>
  <c r="AG162" i="1" s="1"/>
  <c r="AF162" i="1" a="1"/>
  <c r="AF162" i="1" s="1"/>
  <c r="AE162" i="1" a="1"/>
  <c r="AE162" i="1" s="1"/>
  <c r="AD162" i="1" a="1"/>
  <c r="AD162" i="1" s="1"/>
  <c r="AC162" i="1" a="1"/>
  <c r="AC162" i="1" s="1"/>
  <c r="AB162" i="1" a="1"/>
  <c r="AB162" i="1" s="1"/>
  <c r="AM161" i="1" a="1"/>
  <c r="AM161" i="1" s="1"/>
  <c r="AL161" i="1" a="1"/>
  <c r="AL161" i="1" s="1"/>
  <c r="AK161" i="1" a="1"/>
  <c r="AK161" i="1" s="1"/>
  <c r="AJ161" i="1" a="1"/>
  <c r="AJ161" i="1" s="1"/>
  <c r="AI161" i="1" a="1"/>
  <c r="AI161" i="1" s="1"/>
  <c r="AH161" i="1" a="1"/>
  <c r="AH161" i="1" s="1"/>
  <c r="AG161" i="1" a="1"/>
  <c r="AG161" i="1" s="1"/>
  <c r="AF161" i="1" a="1"/>
  <c r="AF161" i="1" s="1"/>
  <c r="AE161" i="1" a="1"/>
  <c r="AE161" i="1" s="1"/>
  <c r="AD161" i="1" a="1"/>
  <c r="AD161" i="1" s="1"/>
  <c r="AC161" i="1" a="1"/>
  <c r="AC161" i="1" s="1"/>
  <c r="AB161" i="1" a="1"/>
  <c r="AB161" i="1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AH160" i="1" a="1"/>
  <c r="AH160" i="1" s="1"/>
  <c r="AG160" i="1" a="1"/>
  <c r="AG160" i="1" s="1"/>
  <c r="AF160" i="1" a="1"/>
  <c r="AF160" i="1" s="1"/>
  <c r="AE160" i="1" a="1"/>
  <c r="AE160" i="1" s="1"/>
  <c r="AD160" i="1" a="1"/>
  <c r="AD160" i="1" s="1"/>
  <c r="AC160" i="1" a="1"/>
  <c r="AC160" i="1" s="1"/>
  <c r="AB160" i="1" a="1"/>
  <c r="AB160" i="1" s="1"/>
  <c r="AM159" i="1" a="1"/>
  <c r="AM159" i="1" s="1"/>
  <c r="AL159" i="1" a="1"/>
  <c r="AL159" i="1" s="1"/>
  <c r="AK159" i="1" a="1"/>
  <c r="AK159" i="1" s="1"/>
  <c r="AJ159" i="1" a="1"/>
  <c r="AJ159" i="1" s="1"/>
  <c r="AI159" i="1" a="1"/>
  <c r="AI159" i="1" s="1"/>
  <c r="AH159" i="1" a="1"/>
  <c r="AH159" i="1" s="1"/>
  <c r="AG159" i="1" a="1"/>
  <c r="AG159" i="1" s="1"/>
  <c r="AF159" i="1" a="1"/>
  <c r="AF159" i="1" s="1"/>
  <c r="AE159" i="1" a="1"/>
  <c r="AE159" i="1" s="1"/>
  <c r="AD159" i="1" a="1"/>
  <c r="AD159" i="1" s="1"/>
  <c r="AC159" i="1" a="1"/>
  <c r="AC159" i="1" s="1"/>
  <c r="AB159" i="1" a="1"/>
  <c r="AB159" i="1" s="1"/>
  <c r="AM158" i="1" a="1"/>
  <c r="AM158" i="1" s="1"/>
  <c r="AL158" i="1" a="1"/>
  <c r="AL158" i="1" s="1"/>
  <c r="AK158" i="1" a="1"/>
  <c r="AK158" i="1" s="1"/>
  <c r="AJ158" i="1" a="1"/>
  <c r="AJ158" i="1" s="1"/>
  <c r="AI158" i="1" a="1"/>
  <c r="AI158" i="1" s="1"/>
  <c r="AH158" i="1" a="1"/>
  <c r="AH158" i="1" s="1"/>
  <c r="AG158" i="1" a="1"/>
  <c r="AG158" i="1" s="1"/>
  <c r="AF158" i="1" a="1"/>
  <c r="AF158" i="1" s="1"/>
  <c r="AE158" i="1" a="1"/>
  <c r="AE158" i="1" s="1"/>
  <c r="AD158" i="1" a="1"/>
  <c r="AD158" i="1" s="1"/>
  <c r="AC158" i="1" a="1"/>
  <c r="AC158" i="1" s="1"/>
  <c r="AB158" i="1" a="1"/>
  <c r="AB158" i="1" s="1"/>
  <c r="AM157" i="1" a="1"/>
  <c r="AM157" i="1" s="1"/>
  <c r="AL157" i="1" a="1"/>
  <c r="AL157" i="1" s="1"/>
  <c r="AK157" i="1" a="1"/>
  <c r="AK157" i="1" s="1"/>
  <c r="AJ157" i="1" a="1"/>
  <c r="AJ157" i="1" s="1"/>
  <c r="AI157" i="1" a="1"/>
  <c r="AI157" i="1" s="1"/>
  <c r="AH157" i="1" a="1"/>
  <c r="AH157" i="1" s="1"/>
  <c r="AG157" i="1" a="1"/>
  <c r="AG157" i="1" s="1"/>
  <c r="AF157" i="1" a="1"/>
  <c r="AF157" i="1" s="1"/>
  <c r="AE157" i="1" a="1"/>
  <c r="AE157" i="1" s="1"/>
  <c r="AD157" i="1" a="1"/>
  <c r="AD157" i="1" s="1"/>
  <c r="AC157" i="1" a="1"/>
  <c r="AC157" i="1" s="1"/>
  <c r="AB157" i="1" a="1"/>
  <c r="AB157" i="1" s="1"/>
  <c r="AM156" i="1" a="1"/>
  <c r="AM156" i="1" s="1"/>
  <c r="AL156" i="1" a="1"/>
  <c r="AL156" i="1" s="1"/>
  <c r="AK156" i="1" a="1"/>
  <c r="AK156" i="1" s="1"/>
  <c r="AJ156" i="1" a="1"/>
  <c r="AJ156" i="1" s="1"/>
  <c r="AI156" i="1" a="1"/>
  <c r="AI156" i="1" s="1"/>
  <c r="AH156" i="1" a="1"/>
  <c r="AH156" i="1" s="1"/>
  <c r="AG156" i="1" a="1"/>
  <c r="AG156" i="1" s="1"/>
  <c r="AF156" i="1" a="1"/>
  <c r="AF156" i="1" s="1"/>
  <c r="AE156" i="1" a="1"/>
  <c r="AE156" i="1" s="1"/>
  <c r="AD156" i="1" a="1"/>
  <c r="AD156" i="1" s="1"/>
  <c r="AC156" i="1" a="1"/>
  <c r="AC156" i="1" s="1"/>
  <c r="AB156" i="1" a="1"/>
  <c r="AB156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 s="1"/>
  <c r="AB149" i="1" a="1"/>
  <c r="AB149" i="1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7" i="1" a="1"/>
  <c r="AM147" i="1" s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 s="1"/>
  <c r="AD147" i="1" a="1"/>
  <c r="AD147" i="1" s="1"/>
  <c r="AC147" i="1" a="1"/>
  <c r="AC147" i="1" s="1"/>
  <c r="AB147" i="1" a="1"/>
  <c r="AB147" i="1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44" i="1" a="1"/>
  <c r="AM144" i="1" s="1"/>
  <c r="AL144" i="1" a="1"/>
  <c r="AL144" i="1" s="1"/>
  <c r="AK144" i="1" a="1"/>
  <c r="AK144" i="1" s="1"/>
  <c r="AJ144" i="1" a="1"/>
  <c r="AJ144" i="1" s="1"/>
  <c r="AI144" i="1" a="1"/>
  <c r="AI144" i="1" s="1"/>
  <c r="AH144" i="1" a="1"/>
  <c r="AH144" i="1" s="1"/>
  <c r="AG144" i="1" a="1"/>
  <c r="AG144" i="1" s="1"/>
  <c r="AF144" i="1" a="1"/>
  <c r="AF144" i="1" s="1"/>
  <c r="AE144" i="1" a="1"/>
  <c r="AE144" i="1" s="1"/>
  <c r="AD144" i="1" a="1"/>
  <c r="AD144" i="1" s="1"/>
  <c r="AC144" i="1" a="1"/>
  <c r="AC144" i="1" s="1"/>
  <c r="AB144" i="1" a="1"/>
  <c r="AB144" i="1" s="1"/>
  <c r="AM143" i="1" a="1"/>
  <c r="AM143" i="1" s="1"/>
  <c r="AL143" i="1" a="1"/>
  <c r="AL143" i="1" s="1"/>
  <c r="AK143" i="1" a="1"/>
  <c r="AK143" i="1" s="1"/>
  <c r="AJ143" i="1" a="1"/>
  <c r="AJ143" i="1" s="1"/>
  <c r="AI143" i="1" a="1"/>
  <c r="AI143" i="1" s="1"/>
  <c r="AH143" i="1" a="1"/>
  <c r="AH143" i="1" s="1"/>
  <c r="AG143" i="1" a="1"/>
  <c r="AG143" i="1" s="1"/>
  <c r="AF143" i="1" a="1"/>
  <c r="AF143" i="1" s="1"/>
  <c r="AE143" i="1" a="1"/>
  <c r="AE143" i="1" s="1"/>
  <c r="AD143" i="1" a="1"/>
  <c r="AD143" i="1" s="1"/>
  <c r="AC143" i="1" a="1"/>
  <c r="AC143" i="1" s="1"/>
  <c r="AB143" i="1" a="1"/>
  <c r="AB143" i="1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 s="1"/>
  <c r="AG128" i="1" a="1"/>
  <c r="AG128" i="1" s="1"/>
  <c r="AF128" i="1" a="1"/>
  <c r="AF128" i="1" s="1"/>
  <c r="AE128" i="1" a="1"/>
  <c r="AE128" i="1" s="1"/>
  <c r="AD128" i="1" a="1"/>
  <c r="AD128" i="1" s="1"/>
  <c r="AC128" i="1" a="1"/>
  <c r="AC128" i="1" s="1"/>
  <c r="AB128" i="1" a="1"/>
  <c r="AB128" i="1" s="1"/>
  <c r="AM127" i="1" a="1"/>
  <c r="AM127" i="1" s="1"/>
  <c r="AL127" i="1" a="1"/>
  <c r="AL127" i="1" s="1"/>
  <c r="AK127" i="1" a="1"/>
  <c r="AK127" i="1" s="1"/>
  <c r="AJ127" i="1" a="1"/>
  <c r="AJ127" i="1" s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AD127" i="1" a="1"/>
  <c r="AD127" i="1" s="1"/>
  <c r="AC127" i="1" a="1"/>
  <c r="AC127" i="1" s="1"/>
  <c r="AB127" i="1" a="1"/>
  <c r="AB127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25" i="1" a="1"/>
  <c r="AM125" i="1" s="1"/>
  <c r="AL125" i="1" a="1"/>
  <c r="AL125" i="1" s="1"/>
  <c r="AK125" i="1" a="1"/>
  <c r="AK125" i="1" s="1"/>
  <c r="AJ125" i="1" a="1"/>
  <c r="AJ125" i="1" s="1"/>
  <c r="AI125" i="1" a="1"/>
  <c r="AI125" i="1" s="1"/>
  <c r="AH125" i="1" a="1"/>
  <c r="AH125" i="1" s="1"/>
  <c r="AG125" i="1" a="1"/>
  <c r="AG125" i="1" s="1"/>
  <c r="AF125" i="1" a="1"/>
  <c r="AF125" i="1" s="1"/>
  <c r="AE125" i="1" a="1"/>
  <c r="AE125" i="1" s="1"/>
  <c r="AD125" i="1" a="1"/>
  <c r="AD125" i="1" s="1"/>
  <c r="AC125" i="1" a="1"/>
  <c r="AC125" i="1" s="1"/>
  <c r="AB125" i="1" a="1"/>
  <c r="AB125" i="1" s="1"/>
  <c r="AM124" i="1" a="1"/>
  <c r="AM124" i="1" s="1"/>
  <c r="AL124" i="1" a="1"/>
  <c r="AL124" i="1" s="1"/>
  <c r="AK124" i="1" a="1"/>
  <c r="AK124" i="1" s="1"/>
  <c r="AJ124" i="1" a="1"/>
  <c r="AJ124" i="1" s="1"/>
  <c r="AI124" i="1" a="1"/>
  <c r="AI124" i="1" s="1"/>
  <c r="AH124" i="1" a="1"/>
  <c r="AH124" i="1" s="1"/>
  <c r="AG124" i="1" a="1"/>
  <c r="AG124" i="1" s="1"/>
  <c r="AF124" i="1" a="1"/>
  <c r="AF124" i="1" s="1"/>
  <c r="AE124" i="1" a="1"/>
  <c r="AE124" i="1" s="1"/>
  <c r="AD124" i="1" a="1"/>
  <c r="AD124" i="1" s="1"/>
  <c r="AC124" i="1" a="1"/>
  <c r="AC124" i="1" s="1"/>
  <c r="AB124" i="1" a="1"/>
  <c r="AB124" i="1" s="1"/>
  <c r="AM123" i="1" a="1"/>
  <c r="AM123" i="1" s="1"/>
  <c r="AL123" i="1" a="1"/>
  <c r="AL123" i="1" s="1"/>
  <c r="AK123" i="1" a="1"/>
  <c r="AK123" i="1" s="1"/>
  <c r="AJ123" i="1" a="1"/>
  <c r="AJ123" i="1" s="1"/>
  <c r="AI123" i="1" a="1"/>
  <c r="AI123" i="1" s="1"/>
  <c r="AH123" i="1" a="1"/>
  <c r="AH123" i="1" s="1"/>
  <c r="AG123" i="1" a="1"/>
  <c r="AG123" i="1" s="1"/>
  <c r="AF123" i="1" a="1"/>
  <c r="AF123" i="1" s="1"/>
  <c r="AE123" i="1" a="1"/>
  <c r="AE123" i="1" s="1"/>
  <c r="AD123" i="1" a="1"/>
  <c r="AD123" i="1" s="1"/>
  <c r="AC123" i="1" a="1"/>
  <c r="AC123" i="1" s="1"/>
  <c r="AB123" i="1" a="1"/>
  <c r="AB123" i="1" s="1"/>
  <c r="AM122" i="1" a="1"/>
  <c r="AM122" i="1" s="1"/>
  <c r="AL122" i="1" a="1"/>
  <c r="AL122" i="1" s="1"/>
  <c r="AK122" i="1" a="1"/>
  <c r="AK122" i="1" s="1"/>
  <c r="AJ122" i="1" a="1"/>
  <c r="AJ122" i="1" s="1"/>
  <c r="AI122" i="1" a="1"/>
  <c r="AI122" i="1" s="1"/>
  <c r="AH122" i="1" a="1"/>
  <c r="AH122" i="1" s="1"/>
  <c r="AG122" i="1" a="1"/>
  <c r="AG122" i="1" s="1"/>
  <c r="AF122" i="1" a="1"/>
  <c r="AF122" i="1" s="1"/>
  <c r="AE122" i="1" a="1"/>
  <c r="AE122" i="1" s="1"/>
  <c r="AD122" i="1" a="1"/>
  <c r="AD122" i="1" s="1"/>
  <c r="AC122" i="1" a="1"/>
  <c r="AC122" i="1" s="1"/>
  <c r="AB122" i="1" a="1"/>
  <c r="AB122" i="1" s="1"/>
  <c r="AM121" i="1" a="1"/>
  <c r="AM121" i="1" s="1"/>
  <c r="AL121" i="1" a="1"/>
  <c r="AL121" i="1" s="1"/>
  <c r="AK121" i="1" a="1"/>
  <c r="AK121" i="1" s="1"/>
  <c r="AJ121" i="1" a="1"/>
  <c r="AJ121" i="1" s="1"/>
  <c r="AI121" i="1" a="1"/>
  <c r="AI121" i="1" s="1"/>
  <c r="AH121" i="1" a="1"/>
  <c r="AH121" i="1" s="1"/>
  <c r="AG121" i="1" a="1"/>
  <c r="AG121" i="1" s="1"/>
  <c r="AF121" i="1" a="1"/>
  <c r="AF121" i="1" s="1"/>
  <c r="AE121" i="1" a="1"/>
  <c r="AE121" i="1" s="1"/>
  <c r="AD121" i="1" a="1"/>
  <c r="AD121" i="1" s="1"/>
  <c r="AC121" i="1" a="1"/>
  <c r="AC121" i="1" s="1"/>
  <c r="AB121" i="1" a="1"/>
  <c r="AB121" i="1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 s="1"/>
  <c r="AM116" i="1" a="1"/>
  <c r="AM116" i="1" s="1"/>
  <c r="AL116" i="1" a="1"/>
  <c r="AL116" i="1" s="1"/>
  <c r="AK116" i="1" a="1"/>
  <c r="AK116" i="1" s="1"/>
  <c r="AJ116" i="1" a="1"/>
  <c r="AJ116" i="1" s="1"/>
  <c r="AI116" i="1" a="1"/>
  <c r="AI116" i="1" s="1"/>
  <c r="AH116" i="1" a="1"/>
  <c r="AH116" i="1" s="1"/>
  <c r="AG116" i="1" a="1"/>
  <c r="AG116" i="1" s="1"/>
  <c r="AF116" i="1" a="1"/>
  <c r="AF116" i="1" s="1"/>
  <c r="AE116" i="1" a="1"/>
  <c r="AE116" i="1" s="1"/>
  <c r="AD116" i="1" a="1"/>
  <c r="AD116" i="1" s="1"/>
  <c r="AC116" i="1" a="1"/>
  <c r="AC116" i="1" s="1"/>
  <c r="AB116" i="1" a="1"/>
  <c r="AB116" i="1" s="1"/>
  <c r="AM115" i="1" a="1"/>
  <c r="AM115" i="1" s="1"/>
  <c r="AL115" i="1" a="1"/>
  <c r="AL115" i="1" s="1"/>
  <c r="AK115" i="1" a="1"/>
  <c r="AK115" i="1" s="1"/>
  <c r="AJ115" i="1" a="1"/>
  <c r="AJ115" i="1" s="1"/>
  <c r="AI115" i="1" a="1"/>
  <c r="AI115" i="1" s="1"/>
  <c r="AH115" i="1" a="1"/>
  <c r="AH115" i="1" s="1"/>
  <c r="AG115" i="1" a="1"/>
  <c r="AG115" i="1" s="1"/>
  <c r="AF115" i="1" a="1"/>
  <c r="AF115" i="1" s="1"/>
  <c r="AE115" i="1" a="1"/>
  <c r="AE115" i="1" s="1"/>
  <c r="AD115" i="1" a="1"/>
  <c r="AD115" i="1" s="1"/>
  <c r="AC115" i="1" a="1"/>
  <c r="AC115" i="1" s="1"/>
  <c r="AB115" i="1" a="1"/>
  <c r="AB115" i="1" s="1"/>
  <c r="AM114" i="1" a="1"/>
  <c r="AM114" i="1" s="1"/>
  <c r="AL114" i="1" a="1"/>
  <c r="AL114" i="1" s="1"/>
  <c r="AK114" i="1" a="1"/>
  <c r="AK114" i="1" s="1"/>
  <c r="AJ114" i="1" a="1"/>
  <c r="AJ114" i="1" s="1"/>
  <c r="AI114" i="1" a="1"/>
  <c r="AI114" i="1" s="1"/>
  <c r="AH114" i="1" a="1"/>
  <c r="AH114" i="1" s="1"/>
  <c r="AG114" i="1" a="1"/>
  <c r="AG114" i="1" s="1"/>
  <c r="AF114" i="1" a="1"/>
  <c r="AF114" i="1" s="1"/>
  <c r="AE114" i="1" a="1"/>
  <c r="AE114" i="1" s="1"/>
  <c r="AD114" i="1" a="1"/>
  <c r="AD114" i="1" s="1"/>
  <c r="AC114" i="1" a="1"/>
  <c r="AC114" i="1" s="1"/>
  <c r="AB114" i="1" a="1"/>
  <c r="AB114" i="1" s="1"/>
  <c r="AM113" i="1" a="1"/>
  <c r="AM113" i="1" s="1"/>
  <c r="AL113" i="1" a="1"/>
  <c r="AL113" i="1" s="1"/>
  <c r="AK113" i="1" a="1"/>
  <c r="AK113" i="1" s="1"/>
  <c r="AJ113" i="1" a="1"/>
  <c r="AJ113" i="1" s="1"/>
  <c r="AI113" i="1" a="1"/>
  <c r="AI113" i="1" s="1"/>
  <c r="AH113" i="1" a="1"/>
  <c r="AH113" i="1" s="1"/>
  <c r="AG113" i="1" a="1"/>
  <c r="AG113" i="1" s="1"/>
  <c r="AF113" i="1" a="1"/>
  <c r="AF113" i="1" s="1"/>
  <c r="AE113" i="1" a="1"/>
  <c r="AE113" i="1" s="1"/>
  <c r="AD113" i="1" a="1"/>
  <c r="AD113" i="1" s="1"/>
  <c r="AC113" i="1" a="1"/>
  <c r="AC113" i="1" s="1"/>
  <c r="AB113" i="1" a="1"/>
  <c r="AB113" i="1" s="1"/>
  <c r="AM112" i="1" a="1"/>
  <c r="AM112" i="1" s="1"/>
  <c r="AL112" i="1" a="1"/>
  <c r="AL112" i="1" s="1"/>
  <c r="AK112" i="1" a="1"/>
  <c r="AK112" i="1" s="1"/>
  <c r="AJ112" i="1" a="1"/>
  <c r="AJ112" i="1" s="1"/>
  <c r="AI112" i="1" a="1"/>
  <c r="AI112" i="1" s="1"/>
  <c r="AH112" i="1" a="1"/>
  <c r="AH112" i="1" s="1"/>
  <c r="AG112" i="1" a="1"/>
  <c r="AG112" i="1" s="1"/>
  <c r="AF112" i="1" a="1"/>
  <c r="AF112" i="1" s="1"/>
  <c r="AE112" i="1" a="1"/>
  <c r="AE112" i="1" s="1"/>
  <c r="AD112" i="1" a="1"/>
  <c r="AD112" i="1" s="1"/>
  <c r="AC112" i="1" a="1"/>
  <c r="AC112" i="1" s="1"/>
  <c r="AB112" i="1" a="1"/>
  <c r="AB112" i="1" s="1"/>
  <c r="AM111" i="1" a="1"/>
  <c r="AM111" i="1" s="1"/>
  <c r="AL111" i="1" a="1"/>
  <c r="AL111" i="1" s="1"/>
  <c r="AK111" i="1" a="1"/>
  <c r="AK111" i="1" s="1"/>
  <c r="AJ111" i="1" a="1"/>
  <c r="AJ111" i="1" s="1"/>
  <c r="AI111" i="1" a="1"/>
  <c r="AI111" i="1" s="1"/>
  <c r="AH111" i="1" a="1"/>
  <c r="AH111" i="1" s="1"/>
  <c r="AG111" i="1" a="1"/>
  <c r="AG111" i="1" s="1"/>
  <c r="AF111" i="1" a="1"/>
  <c r="AF111" i="1" s="1"/>
  <c r="AE111" i="1" a="1"/>
  <c r="AE111" i="1" s="1"/>
  <c r="AD111" i="1" a="1"/>
  <c r="AD111" i="1" s="1"/>
  <c r="AC111" i="1" a="1"/>
  <c r="AC111" i="1" s="1"/>
  <c r="AB111" i="1" a="1"/>
  <c r="AB111" i="1" s="1"/>
  <c r="AM110" i="1" a="1"/>
  <c r="AM110" i="1" s="1"/>
  <c r="AL110" i="1" a="1"/>
  <c r="AL110" i="1" s="1"/>
  <c r="AK110" i="1" a="1"/>
  <c r="AK110" i="1" s="1"/>
  <c r="AJ110" i="1" a="1"/>
  <c r="AJ110" i="1" s="1"/>
  <c r="AI110" i="1" a="1"/>
  <c r="AI110" i="1" s="1"/>
  <c r="AH110" i="1" a="1"/>
  <c r="AH110" i="1" s="1"/>
  <c r="AG110" i="1" a="1"/>
  <c r="AG110" i="1" s="1"/>
  <c r="AF110" i="1" a="1"/>
  <c r="AF110" i="1" s="1"/>
  <c r="AE110" i="1" a="1"/>
  <c r="AE110" i="1" s="1"/>
  <c r="AD110" i="1" a="1"/>
  <c r="AD110" i="1" s="1"/>
  <c r="AC110" i="1" a="1"/>
  <c r="AC110" i="1" s="1"/>
  <c r="AB110" i="1" a="1"/>
  <c r="AB110" i="1" s="1"/>
  <c r="AM97" i="1" a="1"/>
  <c r="AM97" i="1" s="1"/>
  <c r="AL97" i="1" a="1"/>
  <c r="AL97" i="1" s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AD96" i="1" a="1"/>
  <c r="AD96" i="1" s="1"/>
  <c r="AC96" i="1" a="1"/>
  <c r="AC96" i="1" s="1"/>
  <c r="AB96" i="1" a="1"/>
  <c r="AB96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AD92" i="1" a="1"/>
  <c r="AD92" i="1" s="1"/>
  <c r="AC92" i="1" a="1"/>
  <c r="AC92" i="1" s="1"/>
  <c r="AB92" i="1" a="1"/>
  <c r="AB92" i="1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AH91" i="1" a="1"/>
  <c r="AH91" i="1" s="1"/>
  <c r="AG91" i="1" a="1"/>
  <c r="AG91" i="1" s="1"/>
  <c r="AF91" i="1" a="1"/>
  <c r="AF91" i="1" s="1"/>
  <c r="AE91" i="1" a="1"/>
  <c r="AE91" i="1" s="1"/>
  <c r="AD91" i="1" a="1"/>
  <c r="AD91" i="1" s="1"/>
  <c r="AC91" i="1" a="1"/>
  <c r="AC91" i="1" s="1"/>
  <c r="AB91" i="1" a="1"/>
  <c r="AB91" i="1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AH90" i="1" a="1"/>
  <c r="AH90" i="1" s="1"/>
  <c r="AG90" i="1" a="1"/>
  <c r="AG90" i="1" s="1"/>
  <c r="AF90" i="1" a="1"/>
  <c r="AF90" i="1" s="1"/>
  <c r="AE90" i="1" a="1"/>
  <c r="AE90" i="1" s="1"/>
  <c r="AD90" i="1" a="1"/>
  <c r="AD90" i="1" s="1"/>
  <c r="AC90" i="1" a="1"/>
  <c r="AC90" i="1" s="1"/>
  <c r="AB90" i="1" a="1"/>
  <c r="AB90" i="1" s="1"/>
  <c r="AM87" i="1" a="1"/>
  <c r="AM87" i="1" s="1"/>
  <c r="AL87" i="1" a="1"/>
  <c r="AL87" i="1" s="1"/>
  <c r="AK87" i="1" a="1"/>
  <c r="AK87" i="1" s="1"/>
  <c r="AJ87" i="1" a="1"/>
  <c r="AJ87" i="1" s="1"/>
  <c r="AI87" i="1" a="1"/>
  <c r="AI87" i="1" s="1"/>
  <c r="AH87" i="1" a="1"/>
  <c r="AH87" i="1" s="1"/>
  <c r="AG87" i="1" a="1"/>
  <c r="AG87" i="1" s="1"/>
  <c r="AF87" i="1" a="1"/>
  <c r="AF87" i="1" s="1"/>
  <c r="AE87" i="1" a="1"/>
  <c r="AE87" i="1" s="1"/>
  <c r="AD87" i="1" a="1"/>
  <c r="AD87" i="1" s="1"/>
  <c r="AC87" i="1" a="1"/>
  <c r="AC87" i="1" s="1"/>
  <c r="AB87" i="1" a="1"/>
  <c r="AB87" i="1" s="1"/>
  <c r="AM86" i="1" a="1"/>
  <c r="AM86" i="1" s="1"/>
  <c r="AL86" i="1" a="1"/>
  <c r="AL86" i="1" s="1"/>
  <c r="AK86" i="1" a="1"/>
  <c r="AK86" i="1" s="1"/>
  <c r="AJ86" i="1" a="1"/>
  <c r="AJ86" i="1" s="1"/>
  <c r="AI86" i="1" a="1"/>
  <c r="AI86" i="1" s="1"/>
  <c r="AH86" i="1" a="1"/>
  <c r="AH86" i="1" s="1"/>
  <c r="AG86" i="1" a="1"/>
  <c r="AG86" i="1" s="1"/>
  <c r="AF86" i="1" a="1"/>
  <c r="AF86" i="1" s="1"/>
  <c r="AE86" i="1" a="1"/>
  <c r="AE86" i="1" s="1"/>
  <c r="AD86" i="1" a="1"/>
  <c r="AD86" i="1" s="1"/>
  <c r="AC86" i="1" a="1"/>
  <c r="AC86" i="1" s="1"/>
  <c r="AB86" i="1" a="1"/>
  <c r="AB86" i="1" s="1"/>
  <c r="AM85" i="1" a="1"/>
  <c r="AM85" i="1" s="1"/>
  <c r="AL85" i="1" a="1"/>
  <c r="AL85" i="1" s="1"/>
  <c r="AK85" i="1" a="1"/>
  <c r="AK85" i="1" s="1"/>
  <c r="AJ85" i="1" a="1"/>
  <c r="AJ85" i="1" s="1"/>
  <c r="AI85" i="1" a="1"/>
  <c r="AI85" i="1" s="1"/>
  <c r="AH85" i="1" a="1"/>
  <c r="AH85" i="1" s="1"/>
  <c r="AG85" i="1" a="1"/>
  <c r="AG85" i="1" s="1"/>
  <c r="AF85" i="1" a="1"/>
  <c r="AF85" i="1" s="1"/>
  <c r="AE85" i="1" a="1"/>
  <c r="AE85" i="1" s="1"/>
  <c r="AD85" i="1" a="1"/>
  <c r="AD85" i="1" s="1"/>
  <c r="AC85" i="1" a="1"/>
  <c r="AC85" i="1" s="1"/>
  <c r="AB85" i="1" a="1"/>
  <c r="AB85" i="1" s="1"/>
  <c r="AM84" i="1" a="1"/>
  <c r="AM84" i="1" s="1"/>
  <c r="AL84" i="1" a="1"/>
  <c r="AL84" i="1" s="1"/>
  <c r="AK84" i="1" a="1"/>
  <c r="AK84" i="1" s="1"/>
  <c r="AJ84" i="1" a="1"/>
  <c r="AJ84" i="1" s="1"/>
  <c r="AI84" i="1" a="1"/>
  <c r="AI84" i="1" s="1"/>
  <c r="AH84" i="1" a="1"/>
  <c r="AH84" i="1" s="1"/>
  <c r="AG84" i="1" a="1"/>
  <c r="AG84" i="1" s="1"/>
  <c r="AF84" i="1" a="1"/>
  <c r="AF84" i="1" s="1"/>
  <c r="AE84" i="1" a="1"/>
  <c r="AE84" i="1" s="1"/>
  <c r="AD84" i="1" a="1"/>
  <c r="AD84" i="1" s="1"/>
  <c r="AC84" i="1" a="1"/>
  <c r="AC84" i="1" s="1"/>
  <c r="AB84" i="1" a="1"/>
  <c r="AB84" i="1" s="1"/>
  <c r="AM83" i="1" a="1"/>
  <c r="AM83" i="1" s="1"/>
  <c r="AL83" i="1" a="1"/>
  <c r="AL83" i="1" s="1"/>
  <c r="AK83" i="1" a="1"/>
  <c r="AK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 s="1"/>
  <c r="AE83" i="1" a="1"/>
  <c r="AE83" i="1" s="1"/>
  <c r="AD83" i="1" a="1"/>
  <c r="AD83" i="1" s="1"/>
  <c r="AC83" i="1" a="1"/>
  <c r="AC83" i="1" s="1"/>
  <c r="AB83" i="1" a="1"/>
  <c r="AB83" i="1" s="1"/>
  <c r="AM82" i="1" a="1"/>
  <c r="AM82" i="1" s="1"/>
  <c r="AL82" i="1" a="1"/>
  <c r="AL82" i="1" s="1"/>
  <c r="AK82" i="1" a="1"/>
  <c r="AK82" i="1" s="1"/>
  <c r="AJ82" i="1" a="1"/>
  <c r="AJ82" i="1" s="1"/>
  <c r="AI82" i="1" a="1"/>
  <c r="AI82" i="1" s="1"/>
  <c r="AH82" i="1" a="1"/>
  <c r="AH82" i="1" s="1"/>
  <c r="AG82" i="1" a="1"/>
  <c r="AG82" i="1" s="1"/>
  <c r="AF82" i="1" a="1"/>
  <c r="AF82" i="1" s="1"/>
  <c r="AE82" i="1" a="1"/>
  <c r="AE82" i="1" s="1"/>
  <c r="AD82" i="1" a="1"/>
  <c r="AD82" i="1" s="1"/>
  <c r="AC82" i="1" a="1"/>
  <c r="AC82" i="1" s="1"/>
  <c r="AB82" i="1" a="1"/>
  <c r="AB82" i="1" s="1"/>
  <c r="AM81" i="1" a="1"/>
  <c r="AM81" i="1" s="1"/>
  <c r="AL81" i="1" a="1"/>
  <c r="AL81" i="1" s="1"/>
  <c r="AK81" i="1" a="1"/>
  <c r="AK81" i="1" s="1"/>
  <c r="AJ81" i="1" a="1"/>
  <c r="AJ81" i="1" s="1"/>
  <c r="AI81" i="1" a="1"/>
  <c r="AI81" i="1" s="1"/>
  <c r="AH81" i="1" a="1"/>
  <c r="AH81" i="1" s="1"/>
  <c r="AG81" i="1" a="1"/>
  <c r="AG81" i="1" s="1"/>
  <c r="AF81" i="1" a="1"/>
  <c r="AF81" i="1" s="1"/>
  <c r="AE81" i="1" a="1"/>
  <c r="AE81" i="1" s="1"/>
  <c r="AD81" i="1" a="1"/>
  <c r="AD81" i="1" s="1"/>
  <c r="AC81" i="1" a="1"/>
  <c r="AC81" i="1" s="1"/>
  <c r="AB81" i="1" a="1"/>
  <c r="AB81" i="1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 s="1"/>
  <c r="AC69" i="1" a="1"/>
  <c r="AC69" i="1" s="1"/>
  <c r="AB69" i="1" a="1"/>
  <c r="AB69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AD67" i="1" a="1"/>
  <c r="AD67" i="1" s="1"/>
  <c r="AC67" i="1" a="1"/>
  <c r="AC67" i="1" s="1"/>
  <c r="AB67" i="1" a="1"/>
  <c r="AB67" i="1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AH59" i="1" a="1"/>
  <c r="AH59" i="1" s="1"/>
  <c r="AG59" i="1" a="1"/>
  <c r="AG59" i="1" s="1"/>
  <c r="AF59" i="1" a="1"/>
  <c r="AF59" i="1" s="1"/>
  <c r="AE59" i="1" a="1"/>
  <c r="AE59" i="1" s="1"/>
  <c r="AD59" i="1" a="1"/>
  <c r="AD59" i="1" s="1"/>
  <c r="AC59" i="1" a="1"/>
  <c r="AC59" i="1" s="1"/>
  <c r="AB59" i="1" a="1"/>
  <c r="AB59" i="1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 s="1"/>
  <c r="AH58" i="1" a="1"/>
  <c r="AH58" i="1" s="1"/>
  <c r="AG58" i="1" a="1"/>
  <c r="AG58" i="1" s="1"/>
  <c r="AF58" i="1" a="1"/>
  <c r="AF58" i="1" s="1"/>
  <c r="AE58" i="1" a="1"/>
  <c r="AE58" i="1" s="1"/>
  <c r="AD58" i="1" a="1"/>
  <c r="AD58" i="1" s="1"/>
  <c r="AC58" i="1" a="1"/>
  <c r="AC58" i="1" s="1"/>
  <c r="AB58" i="1" a="1"/>
  <c r="AB58" i="1" s="1"/>
  <c r="AM57" i="1" a="1"/>
  <c r="AM57" i="1" s="1"/>
  <c r="AL57" i="1" a="1"/>
  <c r="AL57" i="1" s="1"/>
  <c r="AK57" i="1" a="1"/>
  <c r="AK57" i="1" s="1"/>
  <c r="AJ57" i="1" a="1"/>
  <c r="AJ57" i="1" s="1"/>
  <c r="AI57" i="1" a="1"/>
  <c r="AI57" i="1" s="1"/>
  <c r="AH57" i="1" a="1"/>
  <c r="AH57" i="1" s="1"/>
  <c r="AG57" i="1" a="1"/>
  <c r="AG57" i="1" s="1"/>
  <c r="AF57" i="1" a="1"/>
  <c r="AF57" i="1" s="1"/>
  <c r="AE57" i="1" a="1"/>
  <c r="AE57" i="1" s="1"/>
  <c r="AD57" i="1" a="1"/>
  <c r="AD57" i="1" s="1"/>
  <c r="AC57" i="1" a="1"/>
  <c r="AC57" i="1" s="1"/>
  <c r="AB57" i="1" a="1"/>
  <c r="AB57" i="1" s="1"/>
  <c r="AM56" i="1" a="1"/>
  <c r="AM56" i="1" s="1"/>
  <c r="AL56" i="1" a="1"/>
  <c r="AL56" i="1" s="1"/>
  <c r="AK56" i="1" a="1"/>
  <c r="AK56" i="1" s="1"/>
  <c r="AJ56" i="1" a="1"/>
  <c r="AJ56" i="1" s="1"/>
  <c r="AI56" i="1" a="1"/>
  <c r="AI56" i="1" s="1"/>
  <c r="AH56" i="1" a="1"/>
  <c r="AH56" i="1" s="1"/>
  <c r="AG56" i="1" a="1"/>
  <c r="AG56" i="1" s="1"/>
  <c r="AF56" i="1" a="1"/>
  <c r="AF56" i="1" s="1"/>
  <c r="AE56" i="1" a="1"/>
  <c r="AE56" i="1" s="1"/>
  <c r="AD56" i="1" a="1"/>
  <c r="AD56" i="1" s="1"/>
  <c r="AC56" i="1" a="1"/>
  <c r="AC56" i="1" s="1"/>
  <c r="AB56" i="1" a="1"/>
  <c r="AB56" i="1" s="1"/>
  <c r="AM55" i="1" a="1"/>
  <c r="AM55" i="1" s="1"/>
  <c r="AL55" i="1" a="1"/>
  <c r="AL55" i="1" s="1"/>
  <c r="AK55" i="1" a="1"/>
  <c r="AK55" i="1" s="1"/>
  <c r="AJ55" i="1" a="1"/>
  <c r="AJ55" i="1" s="1"/>
  <c r="AI55" i="1" a="1"/>
  <c r="AI55" i="1" s="1"/>
  <c r="AH55" i="1" a="1"/>
  <c r="AH55" i="1" s="1"/>
  <c r="AG55" i="1" a="1"/>
  <c r="AG55" i="1" s="1"/>
  <c r="AF55" i="1" a="1"/>
  <c r="AF55" i="1" s="1"/>
  <c r="AE55" i="1" a="1"/>
  <c r="AE55" i="1" s="1"/>
  <c r="AD55" i="1" a="1"/>
  <c r="AD55" i="1" s="1"/>
  <c r="AC55" i="1" a="1"/>
  <c r="AC55" i="1" s="1"/>
  <c r="AB55" i="1" a="1"/>
  <c r="AB55" i="1" s="1"/>
  <c r="AM54" i="1" a="1"/>
  <c r="AM54" i="1" s="1"/>
  <c r="AL54" i="1" a="1"/>
  <c r="AL54" i="1" s="1"/>
  <c r="AK54" i="1" a="1"/>
  <c r="AK54" i="1" s="1"/>
  <c r="AJ54" i="1" a="1"/>
  <c r="AJ54" i="1" s="1"/>
  <c r="AI54" i="1" a="1"/>
  <c r="AI54" i="1" s="1"/>
  <c r="AH54" i="1" a="1"/>
  <c r="AH54" i="1" s="1"/>
  <c r="AG54" i="1" a="1"/>
  <c r="AG54" i="1" s="1"/>
  <c r="AF54" i="1" a="1"/>
  <c r="AF54" i="1" s="1"/>
  <c r="AE54" i="1" a="1"/>
  <c r="AE54" i="1" s="1"/>
  <c r="AD54" i="1" a="1"/>
  <c r="AD54" i="1" s="1"/>
  <c r="AC54" i="1" a="1"/>
  <c r="AC54" i="1" s="1"/>
  <c r="AB54" i="1" a="1"/>
  <c r="AB54" i="1" s="1"/>
  <c r="AM53" i="1" a="1"/>
  <c r="AM53" i="1" s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AD53" i="1" a="1"/>
  <c r="AD53" i="1" s="1"/>
  <c r="AC53" i="1" a="1"/>
  <c r="AC53" i="1" s="1"/>
  <c r="AB53" i="1" a="1"/>
  <c r="AB53" i="1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AD52" i="1" a="1"/>
  <c r="AD52" i="1" s="1"/>
  <c r="AC52" i="1" a="1"/>
  <c r="AC52" i="1" s="1"/>
  <c r="AB52" i="1" a="1"/>
  <c r="AB52" i="1" s="1"/>
  <c r="AM48" i="1" a="1"/>
  <c r="AM48" i="1" s="1"/>
  <c r="AL48" i="1" a="1"/>
  <c r="AL48" i="1" s="1"/>
  <c r="AK48" i="1" a="1"/>
  <c r="AK48" i="1" s="1"/>
  <c r="AJ48" i="1" a="1"/>
  <c r="AJ48" i="1" s="1"/>
  <c r="AI48" i="1" a="1"/>
  <c r="AI48" i="1" s="1"/>
  <c r="AH48" i="1" a="1"/>
  <c r="AH48" i="1" s="1"/>
  <c r="AG48" i="1" a="1"/>
  <c r="AG48" i="1" s="1"/>
  <c r="AF48" i="1" a="1"/>
  <c r="AF48" i="1" s="1"/>
  <c r="AE48" i="1" a="1"/>
  <c r="AE48" i="1" s="1"/>
  <c r="AD48" i="1" a="1"/>
  <c r="AD48" i="1" s="1"/>
  <c r="AC48" i="1" a="1"/>
  <c r="AC48" i="1" s="1"/>
  <c r="AB48" i="1" a="1"/>
  <c r="AB48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 s="1"/>
  <c r="AD47" i="1" a="1"/>
  <c r="AD47" i="1" s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5" i="1" a="1"/>
  <c r="AM45" i="1" s="1"/>
  <c r="AL45" i="1" a="1"/>
  <c r="AL45" i="1" s="1"/>
  <c r="AK45" i="1" a="1"/>
  <c r="AK45" i="1" s="1"/>
  <c r="AJ45" i="1" a="1"/>
  <c r="AJ45" i="1" s="1"/>
  <c r="AI45" i="1" a="1"/>
  <c r="AI45" i="1" s="1"/>
  <c r="AH45" i="1" a="1"/>
  <c r="AH45" i="1" s="1"/>
  <c r="AG45" i="1" a="1"/>
  <c r="AG45" i="1" s="1"/>
  <c r="AF45" i="1" a="1"/>
  <c r="AF45" i="1" s="1"/>
  <c r="AE45" i="1" a="1"/>
  <c r="AE45" i="1" s="1"/>
  <c r="AD45" i="1" a="1"/>
  <c r="AD45" i="1" s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36" i="1" a="1"/>
  <c r="AM36" i="1" s="1"/>
  <c r="AL36" i="1" a="1"/>
  <c r="AL36" i="1" s="1"/>
  <c r="AK36" i="1" a="1"/>
  <c r="AK36" i="1" s="1"/>
  <c r="AJ36" i="1" a="1"/>
  <c r="AJ36" i="1" s="1"/>
  <c r="AI36" i="1" a="1"/>
  <c r="AI36" i="1" s="1"/>
  <c r="AH36" i="1" a="1"/>
  <c r="AH36" i="1" s="1"/>
  <c r="AG36" i="1" a="1"/>
  <c r="AG36" i="1" s="1"/>
  <c r="AF36" i="1" a="1"/>
  <c r="AF36" i="1" s="1"/>
  <c r="AE36" i="1" a="1"/>
  <c r="AE36" i="1" s="1"/>
  <c r="AD36" i="1" a="1"/>
  <c r="AD36" i="1" s="1"/>
  <c r="AC36" i="1" a="1"/>
  <c r="AC36" i="1" s="1"/>
  <c r="AB36" i="1" a="1"/>
  <c r="AB36" i="1" s="1"/>
  <c r="AM35" i="1" a="1"/>
  <c r="AM35" i="1" s="1"/>
  <c r="AL35" i="1" a="1"/>
  <c r="AL35" i="1" s="1"/>
  <c r="AK35" i="1" a="1"/>
  <c r="AK35" i="1" s="1"/>
  <c r="AJ35" i="1" a="1"/>
  <c r="AJ35" i="1" s="1"/>
  <c r="AI35" i="1" a="1"/>
  <c r="AI35" i="1" s="1"/>
  <c r="AH35" i="1" a="1"/>
  <c r="AH35" i="1" s="1"/>
  <c r="AG35" i="1" a="1"/>
  <c r="AG35" i="1" s="1"/>
  <c r="AF35" i="1" a="1"/>
  <c r="AF35" i="1" s="1"/>
  <c r="AE35" i="1" a="1"/>
  <c r="AE35" i="1" s="1"/>
  <c r="AD35" i="1" a="1"/>
  <c r="AD35" i="1" s="1"/>
  <c r="AC35" i="1" a="1"/>
  <c r="AC35" i="1" s="1"/>
  <c r="AB35" i="1" a="1"/>
  <c r="AB35" i="1" s="1"/>
  <c r="AM34" i="1" a="1"/>
  <c r="AM34" i="1" s="1"/>
  <c r="AL34" i="1" a="1"/>
  <c r="AL34" i="1" s="1"/>
  <c r="AK34" i="1" a="1"/>
  <c r="AK34" i="1" s="1"/>
  <c r="AJ34" i="1" a="1"/>
  <c r="AJ34" i="1" s="1"/>
  <c r="AI34" i="1" a="1"/>
  <c r="AI34" i="1" s="1"/>
  <c r="AH34" i="1" a="1"/>
  <c r="AH34" i="1" s="1"/>
  <c r="AG34" i="1" a="1"/>
  <c r="AG34" i="1" s="1"/>
  <c r="AF34" i="1" a="1"/>
  <c r="AF34" i="1" s="1"/>
  <c r="AE34" i="1" a="1"/>
  <c r="AE34" i="1" s="1"/>
  <c r="AD34" i="1" a="1"/>
  <c r="AD34" i="1" s="1"/>
  <c r="AC34" i="1" a="1"/>
  <c r="AC34" i="1" s="1"/>
  <c r="AB34" i="1" a="1"/>
  <c r="AB34" i="1" s="1"/>
  <c r="AM33" i="1" a="1"/>
  <c r="AM33" i="1" s="1"/>
  <c r="AL33" i="1" a="1"/>
  <c r="AL33" i="1" s="1"/>
  <c r="AK33" i="1" a="1"/>
  <c r="AK33" i="1" s="1"/>
  <c r="AJ33" i="1" a="1"/>
  <c r="AJ33" i="1" s="1"/>
  <c r="AI33" i="1" a="1"/>
  <c r="AI33" i="1" s="1"/>
  <c r="AH33" i="1" a="1"/>
  <c r="AH33" i="1" s="1"/>
  <c r="AG33" i="1" a="1"/>
  <c r="AG33" i="1" s="1"/>
  <c r="AF33" i="1" a="1"/>
  <c r="AF33" i="1" s="1"/>
  <c r="AE33" i="1" a="1"/>
  <c r="AE33" i="1" s="1"/>
  <c r="AD33" i="1" a="1"/>
  <c r="AD33" i="1" s="1"/>
  <c r="AC33" i="1" a="1"/>
  <c r="AC33" i="1" s="1"/>
  <c r="AB33" i="1" a="1"/>
  <c r="AB33" i="1" s="1"/>
  <c r="AM32" i="1" a="1"/>
  <c r="AM32" i="1" s="1"/>
  <c r="AL32" i="1" a="1"/>
  <c r="AL32" i="1" s="1"/>
  <c r="AK32" i="1" a="1"/>
  <c r="AK32" i="1" s="1"/>
  <c r="AJ32" i="1" a="1"/>
  <c r="AJ32" i="1" s="1"/>
  <c r="AI32" i="1" a="1"/>
  <c r="AI32" i="1" s="1"/>
  <c r="AH32" i="1" a="1"/>
  <c r="AH32" i="1" s="1"/>
  <c r="AG32" i="1" a="1"/>
  <c r="AG32" i="1" s="1"/>
  <c r="AF32" i="1" a="1"/>
  <c r="AF32" i="1" s="1"/>
  <c r="AE32" i="1" a="1"/>
  <c r="AE32" i="1" s="1"/>
  <c r="AD32" i="1" a="1"/>
  <c r="AD32" i="1" s="1"/>
  <c r="AC32" i="1" a="1"/>
  <c r="AC32" i="1" s="1"/>
  <c r="AB32" i="1" a="1"/>
  <c r="AB32" i="1" s="1"/>
  <c r="AM31" i="1" a="1"/>
  <c r="AM31" i="1" s="1"/>
  <c r="AL31" i="1" a="1"/>
  <c r="AL31" i="1" s="1"/>
  <c r="AK31" i="1" a="1"/>
  <c r="AK31" i="1" s="1"/>
  <c r="AJ31" i="1" a="1"/>
  <c r="AJ31" i="1" s="1"/>
  <c r="AI31" i="1" a="1"/>
  <c r="AI31" i="1" s="1"/>
  <c r="AH31" i="1" a="1"/>
  <c r="AH31" i="1" s="1"/>
  <c r="AG31" i="1" a="1"/>
  <c r="AG31" i="1" s="1"/>
  <c r="AF31" i="1" a="1"/>
  <c r="AF31" i="1" s="1"/>
  <c r="AE31" i="1" a="1"/>
  <c r="AE31" i="1" s="1"/>
  <c r="AD31" i="1" a="1"/>
  <c r="AD31" i="1" s="1"/>
  <c r="AC31" i="1" a="1"/>
  <c r="AC31" i="1" s="1"/>
  <c r="AB31" i="1" a="1"/>
  <c r="AB31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S25" i="7" l="1"/>
  <c r="S26" i="7" s="1"/>
  <c r="Z194" i="4"/>
  <c r="Z181" i="4"/>
  <c r="Z90" i="4"/>
  <c r="Z25" i="5"/>
  <c r="Z12" i="5"/>
  <c r="Z142" i="4"/>
  <c r="Z142" i="5"/>
  <c r="Z64" i="4"/>
  <c r="Z220" i="4"/>
  <c r="Z207" i="4"/>
  <c r="Z103" i="4"/>
  <c r="Z155" i="5"/>
  <c r="Z77" i="4"/>
  <c r="Z51" i="4"/>
  <c r="L31" i="6"/>
  <c r="L32" i="6" s="1"/>
  <c r="Z168" i="4"/>
  <c r="Z77" i="5"/>
  <c r="Z233" i="4"/>
  <c r="Z129" i="4"/>
  <c r="Z129" i="5"/>
  <c r="Z155" i="4"/>
  <c r="O62" i="8"/>
  <c r="T31" i="6"/>
  <c r="T32" i="6" s="1"/>
  <c r="O100" i="8"/>
  <c r="O118" i="8"/>
  <c r="O197" i="2"/>
  <c r="O118" i="3"/>
  <c r="O26" i="2"/>
  <c r="O38" i="3"/>
  <c r="O161" i="2"/>
  <c r="O160" i="2"/>
  <c r="O146" i="3"/>
  <c r="O143" i="3"/>
  <c r="O83" i="2"/>
  <c r="O238" i="2"/>
  <c r="O237" i="2"/>
  <c r="O221" i="2"/>
  <c r="O142" i="2"/>
  <c r="O305" i="8"/>
  <c r="X31" i="6"/>
  <c r="X32" i="6" s="1"/>
  <c r="O93" i="3"/>
  <c r="O132" i="3"/>
  <c r="O234" i="2"/>
  <c r="O130" i="2"/>
  <c r="O28" i="3"/>
  <c r="O195" i="2"/>
  <c r="O79" i="2"/>
  <c r="O14" i="2"/>
  <c r="O41" i="2"/>
  <c r="O191" i="8"/>
  <c r="O28" i="8"/>
  <c r="O134" i="8"/>
  <c r="O63" i="8"/>
  <c r="O308" i="8"/>
  <c r="O264" i="8"/>
  <c r="O175" i="2"/>
  <c r="O174" i="2"/>
  <c r="O172" i="2"/>
  <c r="O237" i="8"/>
  <c r="O76" i="8"/>
  <c r="O247" i="8"/>
  <c r="O44" i="3"/>
  <c r="O94" i="2"/>
  <c r="O312" i="8"/>
  <c r="O335" i="8"/>
  <c r="O29" i="8"/>
  <c r="O249" i="8"/>
  <c r="O292" i="8"/>
  <c r="O222" i="2"/>
  <c r="O119" i="3"/>
  <c r="O129" i="2"/>
  <c r="O144" i="3"/>
  <c r="O39" i="2"/>
  <c r="O69" i="2"/>
  <c r="O28" i="2"/>
  <c r="O27" i="3"/>
  <c r="O155" i="3"/>
  <c r="O200" i="2"/>
  <c r="O196" i="2"/>
  <c r="O149" i="8"/>
  <c r="O15" i="8"/>
  <c r="O18" i="8"/>
  <c r="O139" i="8"/>
  <c r="O301" i="8"/>
  <c r="O289" i="8"/>
  <c r="O194" i="8"/>
  <c r="O166" i="8"/>
  <c r="O234" i="8"/>
  <c r="O303" i="8"/>
  <c r="O224" i="8"/>
  <c r="O110" i="8"/>
  <c r="O119" i="8"/>
  <c r="O26" i="8"/>
  <c r="O307" i="8"/>
  <c r="O179" i="8"/>
  <c r="O84" i="8"/>
  <c r="O177" i="8"/>
  <c r="O60" i="8"/>
  <c r="O325" i="8"/>
  <c r="O227" i="8"/>
  <c r="O313" i="8"/>
  <c r="O54" i="8"/>
  <c r="O241" i="8"/>
  <c r="O24" i="8"/>
  <c r="O184" i="2"/>
  <c r="O130" i="3"/>
  <c r="O96" i="2"/>
  <c r="O133" i="2"/>
  <c r="O132" i="2"/>
  <c r="O96" i="8"/>
  <c r="O41" i="8"/>
  <c r="O103" i="8"/>
  <c r="O333" i="8"/>
  <c r="O112" i="8"/>
  <c r="O196" i="8"/>
  <c r="O280" i="8"/>
  <c r="O267" i="8"/>
  <c r="O291" i="8"/>
  <c r="O150" i="8"/>
  <c r="O258" i="8"/>
  <c r="O138" i="8"/>
  <c r="O223" i="8"/>
  <c r="O216" i="8"/>
  <c r="O251" i="8"/>
  <c r="O35" i="8"/>
  <c r="O195" i="8"/>
  <c r="O282" i="8"/>
  <c r="O44" i="8"/>
  <c r="O209" i="8"/>
  <c r="O147" i="8"/>
  <c r="O242" i="8"/>
  <c r="O290" i="8"/>
  <c r="O214" i="8"/>
  <c r="O299" i="8"/>
  <c r="O208" i="8"/>
  <c r="O178" i="8"/>
  <c r="O332" i="8"/>
  <c r="O203" i="8"/>
  <c r="O154" i="8"/>
  <c r="O85" i="8"/>
  <c r="O252" i="8"/>
  <c r="O122" i="8"/>
  <c r="O91" i="8"/>
  <c r="O42" i="8"/>
  <c r="Y31" i="6"/>
  <c r="Y32" i="6" s="1"/>
  <c r="O92" i="3"/>
  <c r="O147" i="2"/>
  <c r="O144" i="2"/>
  <c r="O104" i="8"/>
  <c r="O173" i="8"/>
  <c r="O156" i="8"/>
  <c r="O254" i="8"/>
  <c r="O255" i="8"/>
  <c r="O200" i="8"/>
  <c r="O127" i="8"/>
  <c r="O298" i="8"/>
  <c r="O165" i="8"/>
  <c r="O101" i="8"/>
  <c r="O245" i="8"/>
  <c r="O34" i="8"/>
  <c r="O20" i="8"/>
  <c r="O311" i="8"/>
  <c r="O261" i="8"/>
  <c r="O225" i="8"/>
  <c r="O58" i="8"/>
  <c r="O80" i="8"/>
  <c r="O92" i="8"/>
  <c r="O287" i="8"/>
  <c r="O266" i="8"/>
  <c r="O281" i="8"/>
  <c r="O296" i="8"/>
  <c r="O88" i="8"/>
  <c r="O136" i="8"/>
  <c r="O168" i="8"/>
  <c r="O318" i="8"/>
  <c r="O229" i="8"/>
  <c r="O197" i="8"/>
  <c r="O218" i="8"/>
  <c r="O142" i="8"/>
  <c r="O169" i="8"/>
  <c r="O246" i="8"/>
  <c r="O57" i="8"/>
  <c r="O309" i="8"/>
  <c r="O51" i="8"/>
  <c r="O151" i="8"/>
  <c r="O16" i="8"/>
  <c r="O70" i="8"/>
  <c r="Y25" i="7"/>
  <c r="Y26" i="7" s="1"/>
  <c r="O105" i="2"/>
  <c r="O29" i="2"/>
  <c r="O25" i="2"/>
  <c r="O214" i="2"/>
  <c r="O210" i="2"/>
  <c r="O13" i="3"/>
  <c r="O16" i="2"/>
  <c r="O225" i="2"/>
  <c r="O54" i="2"/>
  <c r="O122" i="3"/>
  <c r="O121" i="3"/>
  <c r="O120" i="2"/>
  <c r="O156" i="3"/>
  <c r="O270" i="8"/>
  <c r="O144" i="8"/>
  <c r="O50" i="8"/>
  <c r="O160" i="8"/>
  <c r="O55" i="8"/>
  <c r="O79" i="8"/>
  <c r="O140" i="8"/>
  <c r="O59" i="8"/>
  <c r="O174" i="8"/>
  <c r="O272" i="8"/>
  <c r="O317" i="8"/>
  <c r="O146" i="8"/>
  <c r="O52" i="8"/>
  <c r="O72" i="8"/>
  <c r="O82" i="8"/>
  <c r="O98" i="8"/>
  <c r="O120" i="8"/>
  <c r="O279" i="8"/>
  <c r="O93" i="8"/>
  <c r="O171" i="8"/>
  <c r="O263" i="8"/>
  <c r="O198" i="8"/>
  <c r="O95" i="8"/>
  <c r="O274" i="8"/>
  <c r="O283" i="8"/>
  <c r="O207" i="8"/>
  <c r="O212" i="8"/>
  <c r="O148" i="8"/>
  <c r="O297" i="8"/>
  <c r="O190" i="8"/>
  <c r="O21" i="8"/>
  <c r="O181" i="8"/>
  <c r="O162" i="8"/>
  <c r="O74" i="8"/>
  <c r="O199" i="8"/>
  <c r="O135" i="8"/>
  <c r="O226" i="8"/>
  <c r="O159" i="8"/>
  <c r="O222" i="8"/>
  <c r="O253" i="8"/>
  <c r="O184" i="8"/>
  <c r="O53" i="8"/>
  <c r="O328" i="8"/>
  <c r="O306" i="8"/>
  <c r="O115" i="8"/>
  <c r="O32" i="8"/>
  <c r="O99" i="8"/>
  <c r="O205" i="8"/>
  <c r="O206" i="8"/>
  <c r="O269" i="8"/>
  <c r="O238" i="8"/>
  <c r="O152" i="8"/>
  <c r="O89" i="8"/>
  <c r="O126" i="8"/>
  <c r="O36" i="8"/>
  <c r="O107" i="8"/>
  <c r="O163" i="8"/>
  <c r="O38" i="8"/>
  <c r="O106" i="8"/>
  <c r="O71" i="8"/>
  <c r="O90" i="8"/>
  <c r="O31" i="8"/>
  <c r="O213" i="8"/>
  <c r="O164" i="8"/>
  <c r="O217" i="8"/>
  <c r="O314" i="8"/>
  <c r="O244" i="8"/>
  <c r="O67" i="8"/>
  <c r="O186" i="8"/>
  <c r="O75" i="8"/>
  <c r="O187" i="8"/>
  <c r="O324" i="8"/>
  <c r="O39" i="8"/>
  <c r="O157" i="8"/>
  <c r="O30" i="8"/>
  <c r="O64" i="8"/>
  <c r="O310" i="8"/>
  <c r="O61" i="8"/>
  <c r="O105" i="8"/>
  <c r="O17" i="8"/>
  <c r="O33" i="8"/>
  <c r="O334" i="8"/>
  <c r="O268" i="8"/>
  <c r="O326" i="8"/>
  <c r="O45" i="8"/>
  <c r="O97" i="8"/>
  <c r="O81" i="8"/>
  <c r="O321" i="8"/>
  <c r="O141" i="8"/>
  <c r="O155" i="8"/>
  <c r="O117" i="8"/>
  <c r="O25" i="8"/>
  <c r="O143" i="8"/>
  <c r="O68" i="8"/>
  <c r="O86" i="8"/>
  <c r="O193" i="8"/>
  <c r="O271" i="8"/>
  <c r="O256" i="8"/>
  <c r="O182" i="8"/>
  <c r="O331" i="8"/>
  <c r="O231" i="8"/>
  <c r="O302" i="8"/>
  <c r="O233" i="8"/>
  <c r="O295" i="8"/>
  <c r="O170" i="8"/>
  <c r="O230" i="8"/>
  <c r="O175" i="8"/>
  <c r="O221" i="8"/>
  <c r="O323" i="8"/>
  <c r="O239" i="8"/>
  <c r="O286" i="8"/>
  <c r="O48" i="8"/>
  <c r="O94" i="8"/>
  <c r="O288" i="8"/>
  <c r="O43" i="3"/>
  <c r="O66" i="3"/>
  <c r="O65" i="3"/>
  <c r="O135" i="2"/>
  <c r="O170" i="2"/>
  <c r="O82" i="3"/>
  <c r="O80" i="3"/>
  <c r="O103" i="2"/>
  <c r="O12" i="3"/>
  <c r="O45" i="2"/>
  <c r="O223" i="2"/>
  <c r="O129" i="3"/>
  <c r="M140" i="3"/>
  <c r="O186" i="2"/>
  <c r="O181" i="2"/>
  <c r="O67" i="2"/>
  <c r="O142" i="3"/>
  <c r="O158" i="2"/>
  <c r="O122" i="2"/>
  <c r="O117" i="3"/>
  <c r="O157" i="3"/>
  <c r="O277" i="8"/>
  <c r="O125" i="8"/>
  <c r="O133" i="8"/>
  <c r="O172" i="8"/>
  <c r="O322" i="8"/>
  <c r="O188" i="8"/>
  <c r="O275" i="8"/>
  <c r="O192" i="8"/>
  <c r="O304" i="8"/>
  <c r="O180" i="8"/>
  <c r="O113" i="8"/>
  <c r="O102" i="8"/>
  <c r="O260" i="8"/>
  <c r="O161" i="8"/>
  <c r="O211" i="8"/>
  <c r="O114" i="8"/>
  <c r="O300" i="8"/>
  <c r="O158" i="8"/>
  <c r="O111" i="8"/>
  <c r="O278" i="8"/>
  <c r="O176" i="8"/>
  <c r="O13" i="8"/>
  <c r="O189" i="8"/>
  <c r="O201" i="8"/>
  <c r="O257" i="8"/>
  <c r="O250" i="8"/>
  <c r="O23" i="8"/>
  <c r="O131" i="8"/>
  <c r="O248" i="8"/>
  <c r="O243" i="8"/>
  <c r="O185" i="8"/>
  <c r="O27" i="8"/>
  <c r="O315" i="8"/>
  <c r="O109" i="8"/>
  <c r="O37" i="8"/>
  <c r="O265" i="8"/>
  <c r="O77" i="8"/>
  <c r="O130" i="8"/>
  <c r="O215" i="8"/>
  <c r="O19" i="8"/>
  <c r="O204" i="8"/>
  <c r="O219" i="8"/>
  <c r="O47" i="8"/>
  <c r="O66" i="8"/>
  <c r="O210" i="8"/>
  <c r="O329" i="8"/>
  <c r="O22" i="8"/>
  <c r="O236" i="8"/>
  <c r="O284" i="8"/>
  <c r="O316" i="8"/>
  <c r="O132" i="8"/>
  <c r="O330" i="8"/>
  <c r="O145" i="8"/>
  <c r="O235" i="8"/>
  <c r="O276" i="8"/>
  <c r="O83" i="8"/>
  <c r="O108" i="8"/>
  <c r="O202" i="8"/>
  <c r="O49" i="8"/>
  <c r="O137" i="8"/>
  <c r="O65" i="8"/>
  <c r="O293" i="8"/>
  <c r="O294" i="8"/>
  <c r="O56" i="8"/>
  <c r="O123" i="8"/>
  <c r="O69" i="8"/>
  <c r="O319" i="8"/>
  <c r="O320" i="8"/>
  <c r="O14" i="8"/>
  <c r="O167" i="8"/>
  <c r="O259" i="8"/>
  <c r="O240" i="8"/>
  <c r="O116" i="8"/>
  <c r="O40" i="8"/>
  <c r="O228" i="8"/>
  <c r="O124" i="8"/>
  <c r="O121" i="8"/>
  <c r="O73" i="8"/>
  <c r="O220" i="8"/>
  <c r="O327" i="8"/>
  <c r="O46" i="8"/>
  <c r="O128" i="8"/>
  <c r="O87" i="8"/>
  <c r="O262" i="8"/>
  <c r="O43" i="8"/>
  <c r="O232" i="8"/>
  <c r="O285" i="8"/>
  <c r="O183" i="8"/>
  <c r="J26" i="6"/>
  <c r="O39" i="3"/>
  <c r="O97" i="2"/>
  <c r="O95" i="2"/>
  <c r="O91" i="2"/>
  <c r="V31" i="6"/>
  <c r="V32" i="6" s="1"/>
  <c r="O235" i="2"/>
  <c r="O27" i="2"/>
  <c r="O182" i="2"/>
  <c r="O158" i="3"/>
  <c r="O131" i="2"/>
  <c r="O117" i="2"/>
  <c r="O212" i="2"/>
  <c r="O211" i="2"/>
  <c r="O209" i="2"/>
  <c r="O82" i="2"/>
  <c r="O77" i="2"/>
  <c r="O156" i="2"/>
  <c r="N166" i="2"/>
  <c r="O145" i="2"/>
  <c r="O67" i="3"/>
  <c r="O56" i="2"/>
  <c r="O17" i="2"/>
  <c r="O120" i="3"/>
  <c r="N49" i="2"/>
  <c r="J28" i="6"/>
  <c r="M231" i="2"/>
  <c r="M36" i="3"/>
  <c r="N114" i="3"/>
  <c r="Z38" i="5"/>
  <c r="Z64" i="5"/>
  <c r="AA21" i="6"/>
  <c r="AA22" i="6"/>
  <c r="AA17" i="6"/>
  <c r="AA23" i="6"/>
  <c r="AA25" i="6"/>
  <c r="AA16" i="6"/>
  <c r="AA12" i="6"/>
  <c r="AA29" i="6"/>
  <c r="AA28" i="6"/>
  <c r="AA27" i="6"/>
  <c r="AA13" i="6"/>
  <c r="AA24" i="6"/>
  <c r="AA20" i="6"/>
  <c r="AA15" i="6"/>
  <c r="O25" i="7"/>
  <c r="O26" i="7" s="1"/>
  <c r="W25" i="7"/>
  <c r="W26" i="7" s="1"/>
  <c r="O155" i="2"/>
  <c r="M179" i="2"/>
  <c r="J14" i="7"/>
  <c r="O103" i="3"/>
  <c r="J23" i="7"/>
  <c r="Z90" i="5"/>
  <c r="J40" i="6"/>
  <c r="P25" i="7"/>
  <c r="P26" i="7" s="1"/>
  <c r="X25" i="7"/>
  <c r="X26" i="7" s="1"/>
  <c r="M62" i="3"/>
  <c r="Q25" i="7"/>
  <c r="Q26" i="7" s="1"/>
  <c r="M36" i="2"/>
  <c r="M114" i="2"/>
  <c r="M75" i="3"/>
  <c r="N31" i="6"/>
  <c r="N32" i="6" s="1"/>
  <c r="J19" i="7"/>
  <c r="Z12" i="4"/>
  <c r="Z25" i="4"/>
  <c r="Z38" i="4"/>
  <c r="AA17" i="7"/>
  <c r="AA14" i="7"/>
  <c r="K25" i="7"/>
  <c r="K26" i="7" s="1"/>
  <c r="AA13" i="7"/>
  <c r="AA16" i="7"/>
  <c r="AA12" i="7"/>
  <c r="AA18" i="7"/>
  <c r="O38" i="2"/>
  <c r="M244" i="2"/>
  <c r="J15" i="6"/>
  <c r="M101" i="3"/>
  <c r="Q31" i="6"/>
  <c r="Q32" i="6" s="1"/>
  <c r="M23" i="2"/>
  <c r="M153" i="2"/>
  <c r="M166" i="2"/>
  <c r="D157" i="2"/>
  <c r="C91" i="4"/>
  <c r="C91" i="2"/>
  <c r="D42" i="5"/>
  <c r="D42" i="3"/>
  <c r="C44" i="5"/>
  <c r="C44" i="3"/>
  <c r="D65" i="5"/>
  <c r="D65" i="3"/>
  <c r="D77" i="5"/>
  <c r="D77" i="3"/>
  <c r="B13" i="4"/>
  <c r="B13" i="2"/>
  <c r="B15" i="4"/>
  <c r="B15" i="2"/>
  <c r="B17" i="4"/>
  <c r="B17" i="2"/>
  <c r="B19" i="4"/>
  <c r="B19" i="2"/>
  <c r="B26" i="4"/>
  <c r="B26" i="2"/>
  <c r="B28" i="4"/>
  <c r="B28" i="2"/>
  <c r="B30" i="4"/>
  <c r="B30" i="2"/>
  <c r="B32" i="4"/>
  <c r="B32" i="2"/>
  <c r="B39" i="4"/>
  <c r="B39" i="2"/>
  <c r="B41" i="4"/>
  <c r="B41" i="2"/>
  <c r="D43" i="4"/>
  <c r="D43" i="2"/>
  <c r="B52" i="4"/>
  <c r="B52" i="2"/>
  <c r="D14" i="5"/>
  <c r="D14" i="3"/>
  <c r="D56" i="2"/>
  <c r="D56" i="4"/>
  <c r="B18" i="5"/>
  <c r="B18" i="3"/>
  <c r="B65" i="4"/>
  <c r="B65" i="2"/>
  <c r="D27" i="5"/>
  <c r="D27" i="3"/>
  <c r="D69" i="4"/>
  <c r="D69" i="2"/>
  <c r="B31" i="5"/>
  <c r="B31" i="3"/>
  <c r="B78" i="4"/>
  <c r="B78" i="2"/>
  <c r="D91" i="4"/>
  <c r="D91" i="2"/>
  <c r="C93" i="4"/>
  <c r="C93" i="2"/>
  <c r="C94" i="4"/>
  <c r="C94" i="2"/>
  <c r="C95" i="4"/>
  <c r="C95" i="2"/>
  <c r="D44" i="5"/>
  <c r="D44" i="3"/>
  <c r="D107" i="4"/>
  <c r="D107" i="2"/>
  <c r="D29" i="4"/>
  <c r="D29" i="2"/>
  <c r="D40" i="4"/>
  <c r="D40" i="2"/>
  <c r="D44" i="4"/>
  <c r="D44" i="2"/>
  <c r="B32" i="5"/>
  <c r="B32" i="3"/>
  <c r="D13" i="5"/>
  <c r="D13" i="3"/>
  <c r="D55" i="4"/>
  <c r="D55" i="2"/>
  <c r="D26" i="5"/>
  <c r="D26" i="3"/>
  <c r="B30" i="5"/>
  <c r="B30" i="3"/>
  <c r="D93" i="4"/>
  <c r="D93" i="2"/>
  <c r="D45" i="5"/>
  <c r="D45" i="3"/>
  <c r="B45" i="4"/>
  <c r="B45" i="2"/>
  <c r="D12" i="5"/>
  <c r="D12" i="3"/>
  <c r="D54" i="4"/>
  <c r="D54" i="2"/>
  <c r="B16" i="3"/>
  <c r="B16" i="5"/>
  <c r="B58" i="4"/>
  <c r="B58" i="2"/>
  <c r="D25" i="5"/>
  <c r="D25" i="3"/>
  <c r="D67" i="4"/>
  <c r="D67" i="2"/>
  <c r="B29" i="5"/>
  <c r="B29" i="3"/>
  <c r="B71" i="4"/>
  <c r="B71" i="2"/>
  <c r="D16" i="4"/>
  <c r="D16" i="2"/>
  <c r="B53" i="4"/>
  <c r="B53" i="2"/>
  <c r="D15" i="5"/>
  <c r="D15" i="3"/>
  <c r="D28" i="5"/>
  <c r="D28" i="3"/>
  <c r="D70" i="4"/>
  <c r="D70" i="2"/>
  <c r="B17" i="5"/>
  <c r="B17" i="3"/>
  <c r="C13" i="4"/>
  <c r="C13" i="2"/>
  <c r="C15" i="4"/>
  <c r="C15" i="2"/>
  <c r="C26" i="4"/>
  <c r="C26" i="2"/>
  <c r="D13" i="4"/>
  <c r="D13" i="2"/>
  <c r="D15" i="4"/>
  <c r="D15" i="2"/>
  <c r="D17" i="4"/>
  <c r="D17" i="2"/>
  <c r="D19" i="4"/>
  <c r="D19" i="2"/>
  <c r="D26" i="4"/>
  <c r="D26" i="2"/>
  <c r="D28" i="4"/>
  <c r="D28" i="2"/>
  <c r="D30" i="4"/>
  <c r="D30" i="2"/>
  <c r="D32" i="4"/>
  <c r="D32" i="2"/>
  <c r="D39" i="4"/>
  <c r="D39" i="2"/>
  <c r="D41" i="2"/>
  <c r="D41" i="4"/>
  <c r="B44" i="4"/>
  <c r="B44" i="2"/>
  <c r="D53" i="4"/>
  <c r="D53" i="2"/>
  <c r="B15" i="5"/>
  <c r="B15" i="3"/>
  <c r="B57" i="4"/>
  <c r="B57" i="2"/>
  <c r="D19" i="5"/>
  <c r="D19" i="3"/>
  <c r="D66" i="4"/>
  <c r="D66" i="2"/>
  <c r="B28" i="5"/>
  <c r="B28" i="3"/>
  <c r="B70" i="4"/>
  <c r="B70" i="2"/>
  <c r="D32" i="5"/>
  <c r="D32" i="3"/>
  <c r="C80" i="4"/>
  <c r="C80" i="2"/>
  <c r="C81" i="4"/>
  <c r="C81" i="2"/>
  <c r="C82" i="4"/>
  <c r="C82" i="2"/>
  <c r="D52" i="5"/>
  <c r="D52" i="3"/>
  <c r="C54" i="5"/>
  <c r="C54" i="3"/>
  <c r="D97" i="4"/>
  <c r="D97" i="2"/>
  <c r="D91" i="5"/>
  <c r="D91" i="3"/>
  <c r="D123" i="4"/>
  <c r="D123" i="2"/>
  <c r="D25" i="4"/>
  <c r="D25" i="2"/>
  <c r="D31" i="4"/>
  <c r="D31" i="2"/>
  <c r="D38" i="4"/>
  <c r="D38" i="2"/>
  <c r="B19" i="5"/>
  <c r="B19" i="3"/>
  <c r="B66" i="4"/>
  <c r="B66" i="2"/>
  <c r="C17" i="4"/>
  <c r="C17" i="2"/>
  <c r="C19" i="4"/>
  <c r="C19" i="2"/>
  <c r="C28" i="4"/>
  <c r="C28" i="2"/>
  <c r="C30" i="4"/>
  <c r="C30" i="2"/>
  <c r="C32" i="4"/>
  <c r="C32" i="2"/>
  <c r="C39" i="4"/>
  <c r="C39" i="2"/>
  <c r="C41" i="4"/>
  <c r="C41" i="2"/>
  <c r="B12" i="4"/>
  <c r="B12" i="2"/>
  <c r="B14" i="4"/>
  <c r="B14" i="2"/>
  <c r="B16" i="4"/>
  <c r="B16" i="2"/>
  <c r="B18" i="4"/>
  <c r="B18" i="2"/>
  <c r="B25" i="4"/>
  <c r="B25" i="2"/>
  <c r="B27" i="4"/>
  <c r="B27" i="2"/>
  <c r="B29" i="4"/>
  <c r="B29" i="2"/>
  <c r="B31" i="4"/>
  <c r="B31" i="2"/>
  <c r="B38" i="4"/>
  <c r="B38" i="2"/>
  <c r="B40" i="4"/>
  <c r="B40" i="2"/>
  <c r="B43" i="4"/>
  <c r="B43" i="2"/>
  <c r="D52" i="4"/>
  <c r="D52" i="2"/>
  <c r="B14" i="5"/>
  <c r="B14" i="3"/>
  <c r="B56" i="4"/>
  <c r="B56" i="2"/>
  <c r="D18" i="5"/>
  <c r="D18" i="3"/>
  <c r="D65" i="4"/>
  <c r="D65" i="2"/>
  <c r="B27" i="3"/>
  <c r="B27" i="5"/>
  <c r="B69" i="4"/>
  <c r="B69" i="2"/>
  <c r="D31" i="5"/>
  <c r="D31" i="3"/>
  <c r="D78" i="4"/>
  <c r="D78" i="2"/>
  <c r="D79" i="4"/>
  <c r="D79" i="2"/>
  <c r="D80" i="4"/>
  <c r="D80" i="2"/>
  <c r="C38" i="5"/>
  <c r="C38" i="3"/>
  <c r="C39" i="5"/>
  <c r="C39" i="3"/>
  <c r="C40" i="5"/>
  <c r="C40" i="3"/>
  <c r="D54" i="5"/>
  <c r="D54" i="3"/>
  <c r="C56" i="5"/>
  <c r="C56" i="3"/>
  <c r="C57" i="5"/>
  <c r="C57" i="3"/>
  <c r="C58" i="5"/>
  <c r="C58" i="3"/>
  <c r="D110" i="4"/>
  <c r="D110" i="2"/>
  <c r="D14" i="4"/>
  <c r="D14" i="2"/>
  <c r="D18" i="4"/>
  <c r="D18" i="2"/>
  <c r="D27" i="4"/>
  <c r="D27" i="2"/>
  <c r="D57" i="4"/>
  <c r="D57" i="2"/>
  <c r="D42" i="4"/>
  <c r="D42" i="2"/>
  <c r="B51" i="4"/>
  <c r="B51" i="2"/>
  <c r="B64" i="4"/>
  <c r="B64" i="2"/>
  <c r="D68" i="4"/>
  <c r="D68" i="2"/>
  <c r="B77" i="4"/>
  <c r="B77" i="2"/>
  <c r="D92" i="4"/>
  <c r="D92" i="2"/>
  <c r="B42" i="2"/>
  <c r="B42" i="4"/>
  <c r="D51" i="4"/>
  <c r="D51" i="2"/>
  <c r="B13" i="3"/>
  <c r="B13" i="5"/>
  <c r="B55" i="4"/>
  <c r="B55" i="2"/>
  <c r="D17" i="5"/>
  <c r="D17" i="3"/>
  <c r="D64" i="4"/>
  <c r="D64" i="2"/>
  <c r="B26" i="5"/>
  <c r="B26" i="3"/>
  <c r="B68" i="4"/>
  <c r="B68" i="2"/>
  <c r="D30" i="5"/>
  <c r="D30" i="3"/>
  <c r="D77" i="4"/>
  <c r="D77" i="2"/>
  <c r="D38" i="5"/>
  <c r="D38" i="3"/>
  <c r="D55" i="5"/>
  <c r="D55" i="3"/>
  <c r="D56" i="5"/>
  <c r="D56" i="3"/>
  <c r="D68" i="5"/>
  <c r="D68" i="3"/>
  <c r="D120" i="4"/>
  <c r="D120" i="2"/>
  <c r="D12" i="4"/>
  <c r="D12" i="2"/>
  <c r="C12" i="4"/>
  <c r="C12" i="2"/>
  <c r="C14" i="4"/>
  <c r="C14" i="2"/>
  <c r="C16" i="4"/>
  <c r="C16" i="2"/>
  <c r="C18" i="4"/>
  <c r="C18" i="2"/>
  <c r="C25" i="4"/>
  <c r="C25" i="2"/>
  <c r="C27" i="4"/>
  <c r="C27" i="2"/>
  <c r="C29" i="4"/>
  <c r="C29" i="2"/>
  <c r="C31" i="4"/>
  <c r="C31" i="2"/>
  <c r="C38" i="4"/>
  <c r="C38" i="2"/>
  <c r="C40" i="4"/>
  <c r="C40" i="2"/>
  <c r="D45" i="4"/>
  <c r="D45" i="2"/>
  <c r="B12" i="5"/>
  <c r="B12" i="3"/>
  <c r="B54" i="4"/>
  <c r="B54" i="2"/>
  <c r="D16" i="5"/>
  <c r="D16" i="3"/>
  <c r="D58" i="4"/>
  <c r="D58" i="2"/>
  <c r="B25" i="5"/>
  <c r="B25" i="3"/>
  <c r="B67" i="4"/>
  <c r="B67" i="2"/>
  <c r="D29" i="5"/>
  <c r="D29" i="3"/>
  <c r="D71" i="4"/>
  <c r="D71" i="2"/>
  <c r="D84" i="4"/>
  <c r="D84" i="2"/>
  <c r="D96" i="5"/>
  <c r="D96" i="3"/>
  <c r="C92" i="4"/>
  <c r="C92" i="2"/>
  <c r="C55" i="5"/>
  <c r="C55" i="3"/>
  <c r="B44" i="5"/>
  <c r="B44" i="3"/>
  <c r="B64" i="5"/>
  <c r="B64" i="3"/>
  <c r="C78" i="5"/>
  <c r="C78" i="3"/>
  <c r="B121" i="4"/>
  <c r="B121" i="2"/>
  <c r="D82" i="5"/>
  <c r="D82" i="3"/>
  <c r="C84" i="3"/>
  <c r="C84" i="5"/>
  <c r="D133" i="4"/>
  <c r="D133" i="2"/>
  <c r="D146" i="4"/>
  <c r="D146" i="2"/>
  <c r="D147" i="4"/>
  <c r="D147" i="2"/>
  <c r="D148" i="4"/>
  <c r="D148" i="2"/>
  <c r="C103" i="5"/>
  <c r="C103" i="3"/>
  <c r="D104" i="5"/>
  <c r="D104" i="3"/>
  <c r="C173" i="2"/>
  <c r="C173" i="4"/>
  <c r="C123" i="5"/>
  <c r="C123" i="3"/>
  <c r="B181" i="2"/>
  <c r="B181" i="4"/>
  <c r="D183" i="4"/>
  <c r="D183" i="2"/>
  <c r="B136" i="5"/>
  <c r="B136" i="3"/>
  <c r="C142" i="5"/>
  <c r="C142" i="3"/>
  <c r="C196" i="4"/>
  <c r="C196" i="2"/>
  <c r="C147" i="5"/>
  <c r="C147" i="3"/>
  <c r="D148" i="5"/>
  <c r="D148" i="3"/>
  <c r="C209" i="4"/>
  <c r="C209" i="2"/>
  <c r="C212" i="4"/>
  <c r="C212" i="2"/>
  <c r="C233" i="4"/>
  <c r="C233" i="2"/>
  <c r="C157" i="5"/>
  <c r="C157" i="3"/>
  <c r="C236" i="4"/>
  <c r="C236" i="2"/>
  <c r="D237" i="4"/>
  <c r="D237" i="2"/>
  <c r="C160" i="5"/>
  <c r="C160" i="3"/>
  <c r="C239" i="2"/>
  <c r="C239" i="4"/>
  <c r="B162" i="5"/>
  <c r="B162" i="3"/>
  <c r="C42" i="4"/>
  <c r="C42" i="2"/>
  <c r="C43" i="4"/>
  <c r="C43" i="2"/>
  <c r="C44" i="4"/>
  <c r="C44" i="2"/>
  <c r="C45" i="4"/>
  <c r="C45" i="2"/>
  <c r="C51" i="4"/>
  <c r="C51" i="2"/>
  <c r="C12" i="5"/>
  <c r="C12" i="3"/>
  <c r="C52" i="4"/>
  <c r="C52" i="2"/>
  <c r="C13" i="5"/>
  <c r="C13" i="3"/>
  <c r="C53" i="4"/>
  <c r="C53" i="2"/>
  <c r="C14" i="5"/>
  <c r="C14" i="3"/>
  <c r="C54" i="4"/>
  <c r="C54" i="2"/>
  <c r="C15" i="5"/>
  <c r="C15" i="3"/>
  <c r="C55" i="4"/>
  <c r="C55" i="2"/>
  <c r="C16" i="3"/>
  <c r="C16" i="5"/>
  <c r="C56" i="4"/>
  <c r="C56" i="2"/>
  <c r="C17" i="5"/>
  <c r="C17" i="3"/>
  <c r="C57" i="4"/>
  <c r="C57" i="2"/>
  <c r="C18" i="5"/>
  <c r="C18" i="3"/>
  <c r="C58" i="4"/>
  <c r="C58" i="2"/>
  <c r="C19" i="5"/>
  <c r="C19" i="3"/>
  <c r="C64" i="4"/>
  <c r="C64" i="2"/>
  <c r="C25" i="5"/>
  <c r="C25" i="3"/>
  <c r="C65" i="4"/>
  <c r="C65" i="2"/>
  <c r="C26" i="5"/>
  <c r="C26" i="3"/>
  <c r="C66" i="4"/>
  <c r="C66" i="2"/>
  <c r="C27" i="5"/>
  <c r="C27" i="3"/>
  <c r="C67" i="2"/>
  <c r="C67" i="4"/>
  <c r="C28" i="5"/>
  <c r="C28" i="3"/>
  <c r="C68" i="4"/>
  <c r="C68" i="2"/>
  <c r="C29" i="5"/>
  <c r="C29" i="3"/>
  <c r="C69" i="4"/>
  <c r="C69" i="2"/>
  <c r="C30" i="5"/>
  <c r="C30" i="3"/>
  <c r="C70" i="4"/>
  <c r="C70" i="2"/>
  <c r="C31" i="5"/>
  <c r="C31" i="3"/>
  <c r="C71" i="4"/>
  <c r="C71" i="2"/>
  <c r="C32" i="5"/>
  <c r="C32" i="3"/>
  <c r="C77" i="4"/>
  <c r="C77" i="2"/>
  <c r="C78" i="4"/>
  <c r="C78" i="2"/>
  <c r="D82" i="4"/>
  <c r="D82" i="2"/>
  <c r="B83" i="4"/>
  <c r="B83" i="2"/>
  <c r="C84" i="4"/>
  <c r="C84" i="2"/>
  <c r="B51" i="5"/>
  <c r="B51" i="3"/>
  <c r="C52" i="5"/>
  <c r="C52" i="3"/>
  <c r="D40" i="5"/>
  <c r="D40" i="3"/>
  <c r="B41" i="5"/>
  <c r="B41" i="3"/>
  <c r="C42" i="5"/>
  <c r="C42" i="3"/>
  <c r="D95" i="4"/>
  <c r="D95" i="2"/>
  <c r="B96" i="4"/>
  <c r="B96" i="2"/>
  <c r="C97" i="4"/>
  <c r="C97" i="2"/>
  <c r="D58" i="5"/>
  <c r="D58" i="3"/>
  <c r="C69" i="5"/>
  <c r="C69" i="3"/>
  <c r="B117" i="4"/>
  <c r="B117" i="2"/>
  <c r="D78" i="5"/>
  <c r="D78" i="3"/>
  <c r="B118" i="2"/>
  <c r="B118" i="4"/>
  <c r="C79" i="5"/>
  <c r="C79" i="3"/>
  <c r="C80" i="5"/>
  <c r="C80" i="3"/>
  <c r="D81" i="5"/>
  <c r="D81" i="3"/>
  <c r="D83" i="5"/>
  <c r="D83" i="3"/>
  <c r="D84" i="5"/>
  <c r="D84" i="3"/>
  <c r="C129" i="4"/>
  <c r="C129" i="2"/>
  <c r="B143" i="4"/>
  <c r="B143" i="2"/>
  <c r="B155" i="4"/>
  <c r="B155" i="2"/>
  <c r="B105" i="5"/>
  <c r="B105" i="3"/>
  <c r="B158" i="4"/>
  <c r="B158" i="2"/>
  <c r="C106" i="3"/>
  <c r="C106" i="5"/>
  <c r="D107" i="5"/>
  <c r="D107" i="3"/>
  <c r="C161" i="4"/>
  <c r="C161" i="2"/>
  <c r="D162" i="4"/>
  <c r="D162" i="2"/>
  <c r="B116" i="5"/>
  <c r="B116" i="3"/>
  <c r="B171" i="4"/>
  <c r="B171" i="2"/>
  <c r="C119" i="5"/>
  <c r="C119" i="3"/>
  <c r="N101" i="2"/>
  <c r="O90" i="2"/>
  <c r="B67" i="5"/>
  <c r="B67" i="3"/>
  <c r="D90" i="5"/>
  <c r="D90" i="3"/>
  <c r="B122" i="2"/>
  <c r="B122" i="4"/>
  <c r="B80" i="4"/>
  <c r="B80" i="2"/>
  <c r="B38" i="5"/>
  <c r="B38" i="3"/>
  <c r="B93" i="4"/>
  <c r="B93" i="2"/>
  <c r="B56" i="5"/>
  <c r="B56" i="3"/>
  <c r="C65" i="5"/>
  <c r="C65" i="3"/>
  <c r="B108" i="4"/>
  <c r="B108" i="2"/>
  <c r="D69" i="3"/>
  <c r="D69" i="5"/>
  <c r="B109" i="4"/>
  <c r="B109" i="2"/>
  <c r="C70" i="5"/>
  <c r="C70" i="3"/>
  <c r="C71" i="5"/>
  <c r="C71" i="3"/>
  <c r="D79" i="5"/>
  <c r="D79" i="3"/>
  <c r="D80" i="5"/>
  <c r="D80" i="3"/>
  <c r="C120" i="4"/>
  <c r="C120" i="2"/>
  <c r="B97" i="5"/>
  <c r="B97" i="3"/>
  <c r="D129" i="4"/>
  <c r="D129" i="2"/>
  <c r="C130" i="4"/>
  <c r="C130" i="2"/>
  <c r="C131" i="4"/>
  <c r="C131" i="2"/>
  <c r="D132" i="4"/>
  <c r="D132" i="2"/>
  <c r="D145" i="4"/>
  <c r="D145" i="2"/>
  <c r="O52" i="2"/>
  <c r="N62" i="2"/>
  <c r="D90" i="4"/>
  <c r="D90" i="2"/>
  <c r="D53" i="5"/>
  <c r="D53" i="3"/>
  <c r="D43" i="5"/>
  <c r="D43" i="3"/>
  <c r="C45" i="5"/>
  <c r="C45" i="3"/>
  <c r="B66" i="5"/>
  <c r="B66" i="3"/>
  <c r="C83" i="5"/>
  <c r="C83" i="3"/>
  <c r="D134" i="4"/>
  <c r="D134" i="2"/>
  <c r="D135" i="4"/>
  <c r="D135" i="2"/>
  <c r="B144" i="4"/>
  <c r="B144" i="2"/>
  <c r="B90" i="4"/>
  <c r="B90" i="2"/>
  <c r="B53" i="5"/>
  <c r="B53" i="3"/>
  <c r="B43" i="5"/>
  <c r="B43" i="3"/>
  <c r="B104" i="4"/>
  <c r="B104" i="2"/>
  <c r="B105" i="4"/>
  <c r="B105" i="2"/>
  <c r="C66" i="5"/>
  <c r="C66" i="3"/>
  <c r="C67" i="5"/>
  <c r="C67" i="3"/>
  <c r="D70" i="5"/>
  <c r="D70" i="3"/>
  <c r="D71" i="5"/>
  <c r="D71" i="3"/>
  <c r="C116" i="4"/>
  <c r="C116" i="2"/>
  <c r="B93" i="5"/>
  <c r="B93" i="3"/>
  <c r="B94" i="5"/>
  <c r="B94" i="3"/>
  <c r="C121" i="4"/>
  <c r="C121" i="2"/>
  <c r="C122" i="4"/>
  <c r="C122" i="2"/>
  <c r="D130" i="4"/>
  <c r="D130" i="2"/>
  <c r="D131" i="4"/>
  <c r="D131" i="2"/>
  <c r="C143" i="4"/>
  <c r="C143" i="2"/>
  <c r="C144" i="4"/>
  <c r="C144" i="2"/>
  <c r="C155" i="4"/>
  <c r="C155" i="2"/>
  <c r="D156" i="4"/>
  <c r="D156" i="2"/>
  <c r="C79" i="4"/>
  <c r="C79" i="2"/>
  <c r="B54" i="5"/>
  <c r="B54" i="3"/>
  <c r="D81" i="4"/>
  <c r="D81" i="2"/>
  <c r="B82" i="2"/>
  <c r="B82" i="4"/>
  <c r="D39" i="3"/>
  <c r="D39" i="5"/>
  <c r="B40" i="5"/>
  <c r="B40" i="3"/>
  <c r="D94" i="4"/>
  <c r="D94" i="2"/>
  <c r="B95" i="4"/>
  <c r="B95" i="2"/>
  <c r="C96" i="4"/>
  <c r="C96" i="2"/>
  <c r="D57" i="5"/>
  <c r="D57" i="3"/>
  <c r="B58" i="5"/>
  <c r="B58" i="3"/>
  <c r="D64" i="5"/>
  <c r="D64" i="3"/>
  <c r="D66" i="5"/>
  <c r="D66" i="3"/>
  <c r="D67" i="5"/>
  <c r="D67" i="3"/>
  <c r="C107" i="4"/>
  <c r="C107" i="2"/>
  <c r="D116" i="4"/>
  <c r="D116" i="2"/>
  <c r="B90" i="5"/>
  <c r="B90" i="3"/>
  <c r="C117" i="4"/>
  <c r="C117" i="2"/>
  <c r="C118" i="4"/>
  <c r="C118" i="2"/>
  <c r="D119" i="4"/>
  <c r="D119" i="2"/>
  <c r="D121" i="4"/>
  <c r="D121" i="2"/>
  <c r="D122" i="4"/>
  <c r="D122" i="2"/>
  <c r="C96" i="5"/>
  <c r="C96" i="3"/>
  <c r="B135" i="4"/>
  <c r="B135" i="2"/>
  <c r="D142" i="4"/>
  <c r="D142" i="2"/>
  <c r="D143" i="4"/>
  <c r="D143" i="2"/>
  <c r="D144" i="4"/>
  <c r="D144" i="2"/>
  <c r="B148" i="4"/>
  <c r="B148" i="2"/>
  <c r="C158" i="4"/>
  <c r="C158" i="2"/>
  <c r="D159" i="4"/>
  <c r="D159" i="2"/>
  <c r="B108" i="5"/>
  <c r="B108" i="3"/>
  <c r="B91" i="4"/>
  <c r="B91" i="2"/>
  <c r="C83" i="4"/>
  <c r="C83" i="2"/>
  <c r="C51" i="3"/>
  <c r="C51" i="5"/>
  <c r="C41" i="5"/>
  <c r="C41" i="3"/>
  <c r="B79" i="4"/>
  <c r="B79" i="2"/>
  <c r="B92" i="4"/>
  <c r="B92" i="2"/>
  <c r="B55" i="5"/>
  <c r="B55" i="3"/>
  <c r="B45" i="5"/>
  <c r="B45" i="3"/>
  <c r="C103" i="4"/>
  <c r="C103" i="2"/>
  <c r="C108" i="4"/>
  <c r="C108" i="2"/>
  <c r="C109" i="4"/>
  <c r="C109" i="2"/>
  <c r="D117" i="4"/>
  <c r="D117" i="2"/>
  <c r="D118" i="2"/>
  <c r="D118" i="4"/>
  <c r="C92" i="5"/>
  <c r="C92" i="3"/>
  <c r="B83" i="5"/>
  <c r="B83" i="3"/>
  <c r="B84" i="3"/>
  <c r="B84" i="5"/>
  <c r="C97" i="5"/>
  <c r="C97" i="3"/>
  <c r="B134" i="4"/>
  <c r="B134" i="2"/>
  <c r="B147" i="4"/>
  <c r="B147" i="2"/>
  <c r="B103" i="5"/>
  <c r="B103" i="3"/>
  <c r="D83" i="4"/>
  <c r="D83" i="2"/>
  <c r="B84" i="4"/>
  <c r="B84" i="2"/>
  <c r="D51" i="3"/>
  <c r="D51" i="5"/>
  <c r="B52" i="5"/>
  <c r="B52" i="3"/>
  <c r="B42" i="5"/>
  <c r="B42" i="3"/>
  <c r="C43" i="5"/>
  <c r="C43" i="3"/>
  <c r="D96" i="4"/>
  <c r="D96" i="2"/>
  <c r="B97" i="4"/>
  <c r="B97" i="2"/>
  <c r="D103" i="4"/>
  <c r="D103" i="2"/>
  <c r="C104" i="4"/>
  <c r="C104" i="2"/>
  <c r="C105" i="2"/>
  <c r="C105" i="4"/>
  <c r="D106" i="4"/>
  <c r="D106" i="2"/>
  <c r="D108" i="4"/>
  <c r="D108" i="2"/>
  <c r="D109" i="4"/>
  <c r="D109" i="2"/>
  <c r="B79" i="5"/>
  <c r="B79" i="3"/>
  <c r="D92" i="5"/>
  <c r="D92" i="3"/>
  <c r="B80" i="5"/>
  <c r="B80" i="3"/>
  <c r="C93" i="5"/>
  <c r="C93" i="3"/>
  <c r="C94" i="5"/>
  <c r="C94" i="3"/>
  <c r="D95" i="5"/>
  <c r="D95" i="3"/>
  <c r="D97" i="5"/>
  <c r="D97" i="3"/>
  <c r="D136" i="4"/>
  <c r="D136" i="2"/>
  <c r="D149" i="4"/>
  <c r="D149" i="2"/>
  <c r="C120" i="5"/>
  <c r="C120" i="3"/>
  <c r="B123" i="5"/>
  <c r="B123" i="3"/>
  <c r="C129" i="5"/>
  <c r="C129" i="3"/>
  <c r="C183" i="4"/>
  <c r="C183" i="2"/>
  <c r="C134" i="5"/>
  <c r="C134" i="3"/>
  <c r="D135" i="5"/>
  <c r="D135" i="3"/>
  <c r="B142" i="5"/>
  <c r="B142" i="3"/>
  <c r="B196" i="4"/>
  <c r="B196" i="2"/>
  <c r="C144" i="5"/>
  <c r="C144" i="3"/>
  <c r="C197" i="4"/>
  <c r="C197" i="2"/>
  <c r="B147" i="5"/>
  <c r="B147" i="3"/>
  <c r="D149" i="5"/>
  <c r="D149" i="3"/>
  <c r="C207" i="4"/>
  <c r="C207" i="2"/>
  <c r="B209" i="4"/>
  <c r="B209" i="2"/>
  <c r="C223" i="4"/>
  <c r="C223" i="2"/>
  <c r="D226" i="4"/>
  <c r="D226" i="2"/>
  <c r="B233" i="4"/>
  <c r="B233" i="2"/>
  <c r="D158" i="3"/>
  <c r="D158" i="5"/>
  <c r="C237" i="4"/>
  <c r="C237" i="2"/>
  <c r="B160" i="5"/>
  <c r="B160" i="3"/>
  <c r="C240" i="4"/>
  <c r="C240" i="2"/>
  <c r="C90" i="4"/>
  <c r="C90" i="2"/>
  <c r="C53" i="5"/>
  <c r="C53" i="3"/>
  <c r="D41" i="5"/>
  <c r="D41" i="3"/>
  <c r="B81" i="4"/>
  <c r="B81" i="2"/>
  <c r="B39" i="5"/>
  <c r="B39" i="3"/>
  <c r="B94" i="4"/>
  <c r="B94" i="2"/>
  <c r="B57" i="5"/>
  <c r="B57" i="3"/>
  <c r="D104" i="4"/>
  <c r="D104" i="2"/>
  <c r="D105" i="4"/>
  <c r="D105" i="2"/>
  <c r="B70" i="3"/>
  <c r="B70" i="5"/>
  <c r="B71" i="5"/>
  <c r="B71" i="3"/>
  <c r="C90" i="3"/>
  <c r="C90" i="5"/>
  <c r="D93" i="5"/>
  <c r="D93" i="3"/>
  <c r="D94" i="5"/>
  <c r="D94" i="3"/>
  <c r="C82" i="5"/>
  <c r="C82" i="3"/>
  <c r="B130" i="4"/>
  <c r="B130" i="2"/>
  <c r="B131" i="2"/>
  <c r="B131" i="4"/>
  <c r="C134" i="4"/>
  <c r="C134" i="2"/>
  <c r="C135" i="4"/>
  <c r="C135" i="2"/>
  <c r="C147" i="4"/>
  <c r="C147" i="2"/>
  <c r="C148" i="4"/>
  <c r="C148" i="2"/>
  <c r="B160" i="4"/>
  <c r="B160" i="2"/>
  <c r="C108" i="5"/>
  <c r="C108" i="3"/>
  <c r="D109" i="3"/>
  <c r="D109" i="5"/>
  <c r="C168" i="4"/>
  <c r="C168" i="2"/>
  <c r="D169" i="4"/>
  <c r="D169" i="2"/>
  <c r="B118" i="5"/>
  <c r="B118" i="3"/>
  <c r="C133" i="4"/>
  <c r="C133" i="2"/>
  <c r="C142" i="4"/>
  <c r="C142" i="2"/>
  <c r="C146" i="4"/>
  <c r="C146" i="2"/>
  <c r="D155" i="4"/>
  <c r="D155" i="2"/>
  <c r="B104" i="5"/>
  <c r="B104" i="3"/>
  <c r="B159" i="4"/>
  <c r="B159" i="2"/>
  <c r="C107" i="5"/>
  <c r="C107" i="3"/>
  <c r="D108" i="5"/>
  <c r="D108" i="3"/>
  <c r="C162" i="4"/>
  <c r="C162" i="2"/>
  <c r="D168" i="4"/>
  <c r="D168" i="2"/>
  <c r="B117" i="5"/>
  <c r="B117" i="3"/>
  <c r="B172" i="4"/>
  <c r="B172" i="2"/>
  <c r="D174" i="4"/>
  <c r="D174" i="2"/>
  <c r="B132" i="5"/>
  <c r="B132" i="3"/>
  <c r="C133" i="3"/>
  <c r="C133" i="5"/>
  <c r="C187" i="4"/>
  <c r="C187" i="2"/>
  <c r="C143" i="5"/>
  <c r="C143" i="3"/>
  <c r="D144" i="5"/>
  <c r="D144" i="3"/>
  <c r="B146" i="5"/>
  <c r="B146" i="3"/>
  <c r="B200" i="4"/>
  <c r="B200" i="2"/>
  <c r="C148" i="5"/>
  <c r="C148" i="3"/>
  <c r="C201" i="4"/>
  <c r="C201" i="2"/>
  <c r="C220" i="4"/>
  <c r="C220" i="2"/>
  <c r="B222" i="4"/>
  <c r="B222" i="2"/>
  <c r="B157" i="4"/>
  <c r="B157" i="2"/>
  <c r="C105" i="5"/>
  <c r="C105" i="3"/>
  <c r="D106" i="5"/>
  <c r="D106" i="3"/>
  <c r="C160" i="4"/>
  <c r="C160" i="2"/>
  <c r="D161" i="4"/>
  <c r="D161" i="2"/>
  <c r="B110" i="5"/>
  <c r="B110" i="3"/>
  <c r="B170" i="4"/>
  <c r="B170" i="2"/>
  <c r="C118" i="5"/>
  <c r="C118" i="3"/>
  <c r="D119" i="5"/>
  <c r="D119" i="3"/>
  <c r="C172" i="4"/>
  <c r="C172" i="2"/>
  <c r="D173" i="4"/>
  <c r="D173" i="2"/>
  <c r="B175" i="4"/>
  <c r="B175" i="2"/>
  <c r="C182" i="4"/>
  <c r="C182" i="2"/>
  <c r="C132" i="5"/>
  <c r="C132" i="3"/>
  <c r="B185" i="4"/>
  <c r="B185" i="2"/>
  <c r="D187" i="4"/>
  <c r="D187" i="2"/>
  <c r="B145" i="5"/>
  <c r="B145" i="3"/>
  <c r="C146" i="5"/>
  <c r="C146" i="3"/>
  <c r="C200" i="4"/>
  <c r="C200" i="2"/>
  <c r="C222" i="4"/>
  <c r="C222" i="2"/>
  <c r="C225" i="4"/>
  <c r="C225" i="2"/>
  <c r="B235" i="4"/>
  <c r="B235" i="2"/>
  <c r="D239" i="4"/>
  <c r="D239" i="2"/>
  <c r="B106" i="4"/>
  <c r="B106" i="2"/>
  <c r="B68" i="5"/>
  <c r="B68" i="3"/>
  <c r="B110" i="4"/>
  <c r="B110" i="2"/>
  <c r="B77" i="5"/>
  <c r="B77" i="3"/>
  <c r="B91" i="5"/>
  <c r="B91" i="3"/>
  <c r="B119" i="4"/>
  <c r="B119" i="2"/>
  <c r="B81" i="5"/>
  <c r="B81" i="3"/>
  <c r="B95" i="5"/>
  <c r="B95" i="3"/>
  <c r="B123" i="4"/>
  <c r="B123" i="2"/>
  <c r="B132" i="4"/>
  <c r="B132" i="2"/>
  <c r="B136" i="4"/>
  <c r="B136" i="2"/>
  <c r="B145" i="4"/>
  <c r="B145" i="2"/>
  <c r="B149" i="4"/>
  <c r="B149" i="2"/>
  <c r="B156" i="4"/>
  <c r="B156" i="2"/>
  <c r="C104" i="5"/>
  <c r="C104" i="3"/>
  <c r="D105" i="5"/>
  <c r="D105" i="3"/>
  <c r="C159" i="4"/>
  <c r="C159" i="2"/>
  <c r="D160" i="4"/>
  <c r="D160" i="2"/>
  <c r="B109" i="5"/>
  <c r="B109" i="3"/>
  <c r="B169" i="4"/>
  <c r="B169" i="2"/>
  <c r="C117" i="5"/>
  <c r="C117" i="3"/>
  <c r="D118" i="5"/>
  <c r="D118" i="3"/>
  <c r="B121" i="5"/>
  <c r="B121" i="3"/>
  <c r="D123" i="5"/>
  <c r="D123" i="3"/>
  <c r="C181" i="4"/>
  <c r="C181" i="2"/>
  <c r="D182" i="4"/>
  <c r="D182" i="2"/>
  <c r="B184" i="4"/>
  <c r="B184" i="2"/>
  <c r="C136" i="5"/>
  <c r="C136" i="3"/>
  <c r="B194" i="4"/>
  <c r="B194" i="2"/>
  <c r="D196" i="2"/>
  <c r="D196" i="4"/>
  <c r="B149" i="5"/>
  <c r="B149" i="3"/>
  <c r="C211" i="4"/>
  <c r="C211" i="2"/>
  <c r="C214" i="4"/>
  <c r="C214" i="2"/>
  <c r="C156" i="5"/>
  <c r="C156" i="3"/>
  <c r="C162" i="5"/>
  <c r="C162" i="3"/>
  <c r="B168" i="4"/>
  <c r="B168" i="2"/>
  <c r="C116" i="5"/>
  <c r="C116" i="3"/>
  <c r="D117" i="5"/>
  <c r="D117" i="3"/>
  <c r="C171" i="4"/>
  <c r="C171" i="2"/>
  <c r="B120" i="5"/>
  <c r="B120" i="3"/>
  <c r="B174" i="4"/>
  <c r="B174" i="2"/>
  <c r="C122" i="5"/>
  <c r="C122" i="3"/>
  <c r="C175" i="4"/>
  <c r="C175" i="2"/>
  <c r="B130" i="5"/>
  <c r="B130" i="3"/>
  <c r="D132" i="5"/>
  <c r="D132" i="3"/>
  <c r="C185" i="4"/>
  <c r="C185" i="2"/>
  <c r="D186" i="4"/>
  <c r="D186" i="2"/>
  <c r="B188" i="4"/>
  <c r="B188" i="2"/>
  <c r="C195" i="4"/>
  <c r="C195" i="2"/>
  <c r="C145" i="5"/>
  <c r="C145" i="3"/>
  <c r="B198" i="4"/>
  <c r="B198" i="2"/>
  <c r="D200" i="2"/>
  <c r="D200" i="4"/>
  <c r="C224" i="4"/>
  <c r="C224" i="2"/>
  <c r="C227" i="4"/>
  <c r="C227" i="2"/>
  <c r="C235" i="2"/>
  <c r="C235" i="4"/>
  <c r="C159" i="5"/>
  <c r="C159" i="3"/>
  <c r="B103" i="4"/>
  <c r="B103" i="2"/>
  <c r="B65" i="3"/>
  <c r="B65" i="5"/>
  <c r="B107" i="4"/>
  <c r="B107" i="2"/>
  <c r="B69" i="5"/>
  <c r="B69" i="3"/>
  <c r="B116" i="4"/>
  <c r="B116" i="2"/>
  <c r="B78" i="5"/>
  <c r="B78" i="3"/>
  <c r="B92" i="5"/>
  <c r="B92" i="3"/>
  <c r="B120" i="4"/>
  <c r="B120" i="2"/>
  <c r="B82" i="5"/>
  <c r="B82" i="3"/>
  <c r="B96" i="5"/>
  <c r="B96" i="3"/>
  <c r="B129" i="4"/>
  <c r="B129" i="2"/>
  <c r="B133" i="4"/>
  <c r="B133" i="2"/>
  <c r="B142" i="4"/>
  <c r="B142" i="2"/>
  <c r="B146" i="4"/>
  <c r="B146" i="2"/>
  <c r="D103" i="5"/>
  <c r="D103" i="3"/>
  <c r="C157" i="4"/>
  <c r="C157" i="2"/>
  <c r="D158" i="4"/>
  <c r="D158" i="2"/>
  <c r="B107" i="5"/>
  <c r="B107" i="3"/>
  <c r="B162" i="4"/>
  <c r="B162" i="2"/>
  <c r="C110" i="5"/>
  <c r="C110" i="3"/>
  <c r="D116" i="5"/>
  <c r="D116" i="3"/>
  <c r="C170" i="4"/>
  <c r="C170" i="2"/>
  <c r="D171" i="4"/>
  <c r="D171" i="2"/>
  <c r="C121" i="5"/>
  <c r="C121" i="3"/>
  <c r="D122" i="5"/>
  <c r="D122" i="3"/>
  <c r="B129" i="5"/>
  <c r="B129" i="3"/>
  <c r="B183" i="4"/>
  <c r="B183" i="2"/>
  <c r="C131" i="5"/>
  <c r="C131" i="3"/>
  <c r="B134" i="5"/>
  <c r="B134" i="3"/>
  <c r="D136" i="5"/>
  <c r="D136" i="3"/>
  <c r="C194" i="4"/>
  <c r="C194" i="2"/>
  <c r="D195" i="4"/>
  <c r="D195" i="2"/>
  <c r="B197" i="4"/>
  <c r="B197" i="2"/>
  <c r="C199" i="4"/>
  <c r="C199" i="2"/>
  <c r="C149" i="5"/>
  <c r="C149" i="3"/>
  <c r="B207" i="4"/>
  <c r="B207" i="2"/>
  <c r="D211" i="4"/>
  <c r="D211" i="2"/>
  <c r="C213" i="4"/>
  <c r="C213" i="2"/>
  <c r="C155" i="5"/>
  <c r="C155" i="3"/>
  <c r="D156" i="5"/>
  <c r="D156" i="3"/>
  <c r="C238" i="4"/>
  <c r="C238" i="2"/>
  <c r="C184" i="2"/>
  <c r="C186" i="2"/>
  <c r="C64" i="5"/>
  <c r="C64" i="3"/>
  <c r="C106" i="4"/>
  <c r="C106" i="2"/>
  <c r="C68" i="5"/>
  <c r="C68" i="3"/>
  <c r="C110" i="4"/>
  <c r="C110" i="2"/>
  <c r="C77" i="5"/>
  <c r="C77" i="3"/>
  <c r="C91" i="5"/>
  <c r="C91" i="3"/>
  <c r="C119" i="4"/>
  <c r="C119" i="2"/>
  <c r="C81" i="5"/>
  <c r="C81" i="3"/>
  <c r="C95" i="5"/>
  <c r="C95" i="3"/>
  <c r="C123" i="4"/>
  <c r="C123" i="2"/>
  <c r="C132" i="4"/>
  <c r="C132" i="2"/>
  <c r="C136" i="4"/>
  <c r="C136" i="2"/>
  <c r="C145" i="4"/>
  <c r="C145" i="2"/>
  <c r="C149" i="4"/>
  <c r="C149" i="2"/>
  <c r="C156" i="4"/>
  <c r="C156" i="2"/>
  <c r="B106" i="5"/>
  <c r="B106" i="3"/>
  <c r="B161" i="4"/>
  <c r="B161" i="2"/>
  <c r="C109" i="5"/>
  <c r="C109" i="3"/>
  <c r="D110" i="5"/>
  <c r="D110" i="3"/>
  <c r="C169" i="4"/>
  <c r="C169" i="2"/>
  <c r="D170" i="4"/>
  <c r="D170" i="2"/>
  <c r="B119" i="5"/>
  <c r="B119" i="3"/>
  <c r="B173" i="4"/>
  <c r="B173" i="2"/>
  <c r="C174" i="4"/>
  <c r="C174" i="2"/>
  <c r="C130" i="5"/>
  <c r="C130" i="3"/>
  <c r="D131" i="5"/>
  <c r="D131" i="3"/>
  <c r="B133" i="5"/>
  <c r="B133" i="3"/>
  <c r="B187" i="4"/>
  <c r="B187" i="2"/>
  <c r="C135" i="5"/>
  <c r="C135" i="3"/>
  <c r="C188" i="4"/>
  <c r="C188" i="2"/>
  <c r="B143" i="5"/>
  <c r="B143" i="3"/>
  <c r="D145" i="5"/>
  <c r="D145" i="3"/>
  <c r="C198" i="4"/>
  <c r="C198" i="2"/>
  <c r="D199" i="4"/>
  <c r="D199" i="2"/>
  <c r="B201" i="2"/>
  <c r="B201" i="4"/>
  <c r="C210" i="4"/>
  <c r="C210" i="2"/>
  <c r="D213" i="4"/>
  <c r="D213" i="2"/>
  <c r="B220" i="4"/>
  <c r="B220" i="2"/>
  <c r="D224" i="4"/>
  <c r="D224" i="2"/>
  <c r="C226" i="4"/>
  <c r="C226" i="2"/>
  <c r="B208" i="4"/>
  <c r="B208" i="2"/>
  <c r="D212" i="4"/>
  <c r="D212" i="2"/>
  <c r="B221" i="4"/>
  <c r="B221" i="2"/>
  <c r="D225" i="4"/>
  <c r="D225" i="2"/>
  <c r="B234" i="4"/>
  <c r="B234" i="2"/>
  <c r="D157" i="5"/>
  <c r="D157" i="3"/>
  <c r="D238" i="4"/>
  <c r="D238" i="2"/>
  <c r="B161" i="5"/>
  <c r="B161" i="3"/>
  <c r="D201" i="2"/>
  <c r="O45" i="3"/>
  <c r="N49" i="3"/>
  <c r="B122" i="5"/>
  <c r="B122" i="3"/>
  <c r="B182" i="4"/>
  <c r="B182" i="2"/>
  <c r="B131" i="5"/>
  <c r="B131" i="3"/>
  <c r="B186" i="4"/>
  <c r="B186" i="2"/>
  <c r="B135" i="5"/>
  <c r="B135" i="3"/>
  <c r="B195" i="4"/>
  <c r="B195" i="2"/>
  <c r="B144" i="5"/>
  <c r="B144" i="3"/>
  <c r="B199" i="4"/>
  <c r="B199" i="2"/>
  <c r="B148" i="5"/>
  <c r="B148" i="3"/>
  <c r="C208" i="4"/>
  <c r="C208" i="2"/>
  <c r="D210" i="4"/>
  <c r="D210" i="2"/>
  <c r="B214" i="4"/>
  <c r="B214" i="2"/>
  <c r="C221" i="4"/>
  <c r="C221" i="2"/>
  <c r="D223" i="4"/>
  <c r="D223" i="2"/>
  <c r="B227" i="4"/>
  <c r="B227" i="2"/>
  <c r="D155" i="5"/>
  <c r="D155" i="3"/>
  <c r="C234" i="4"/>
  <c r="C234" i="2"/>
  <c r="D236" i="4"/>
  <c r="D236" i="2"/>
  <c r="B159" i="5"/>
  <c r="B159" i="3"/>
  <c r="C161" i="5"/>
  <c r="C161" i="3"/>
  <c r="B240" i="4"/>
  <c r="B240" i="2"/>
  <c r="N36" i="2"/>
  <c r="B225" i="2"/>
  <c r="D227" i="2"/>
  <c r="D233" i="4"/>
  <c r="D120" i="5"/>
  <c r="D120" i="3"/>
  <c r="D175" i="2"/>
  <c r="D175" i="4"/>
  <c r="D129" i="5"/>
  <c r="D129" i="3"/>
  <c r="D184" i="4"/>
  <c r="D184" i="2"/>
  <c r="D133" i="5"/>
  <c r="D133" i="3"/>
  <c r="D188" i="4"/>
  <c r="D188" i="2"/>
  <c r="D142" i="5"/>
  <c r="D142" i="3"/>
  <c r="D197" i="4"/>
  <c r="D197" i="2"/>
  <c r="D146" i="5"/>
  <c r="D146" i="3"/>
  <c r="D209" i="2"/>
  <c r="D209" i="4"/>
  <c r="D222" i="4"/>
  <c r="D222" i="2"/>
  <c r="B226" i="4"/>
  <c r="B226" i="2"/>
  <c r="D235" i="4"/>
  <c r="D235" i="2"/>
  <c r="B158" i="5"/>
  <c r="B158" i="3"/>
  <c r="B239" i="4"/>
  <c r="B239" i="2"/>
  <c r="D162" i="5"/>
  <c r="D162" i="3"/>
  <c r="N23" i="2"/>
  <c r="O12" i="2"/>
  <c r="F18" i="6"/>
  <c r="F31" i="6" s="1"/>
  <c r="F32" i="6" s="1"/>
  <c r="I249" i="2"/>
  <c r="I250" i="2" s="1"/>
  <c r="J21" i="6"/>
  <c r="D208" i="4"/>
  <c r="D208" i="2"/>
  <c r="B212" i="4"/>
  <c r="B212" i="2"/>
  <c r="D234" i="4"/>
  <c r="D234" i="2"/>
  <c r="B157" i="5"/>
  <c r="B157" i="3"/>
  <c r="B238" i="4"/>
  <c r="B238" i="2"/>
  <c r="D161" i="5"/>
  <c r="D161" i="3"/>
  <c r="G18" i="6"/>
  <c r="G31" i="6" s="1"/>
  <c r="G32" i="6" s="1"/>
  <c r="J249" i="2"/>
  <c r="J250" i="2" s="1"/>
  <c r="M140" i="2"/>
  <c r="D221" i="2"/>
  <c r="D172" i="4"/>
  <c r="D172" i="2"/>
  <c r="D121" i="5"/>
  <c r="D121" i="3"/>
  <c r="D181" i="4"/>
  <c r="D181" i="2"/>
  <c r="D130" i="5"/>
  <c r="D130" i="3"/>
  <c r="D185" i="4"/>
  <c r="D185" i="2"/>
  <c r="D134" i="5"/>
  <c r="D134" i="3"/>
  <c r="D194" i="4"/>
  <c r="D194" i="2"/>
  <c r="D143" i="5"/>
  <c r="D143" i="3"/>
  <c r="D198" i="4"/>
  <c r="D198" i="2"/>
  <c r="D147" i="5"/>
  <c r="D147" i="3"/>
  <c r="D207" i="4"/>
  <c r="D207" i="2"/>
  <c r="B211" i="4"/>
  <c r="B211" i="2"/>
  <c r="D220" i="4"/>
  <c r="D220" i="2"/>
  <c r="B224" i="4"/>
  <c r="B224" i="2"/>
  <c r="B156" i="5"/>
  <c r="B156" i="3"/>
  <c r="C158" i="5"/>
  <c r="C158" i="3"/>
  <c r="B237" i="4"/>
  <c r="B237" i="2"/>
  <c r="D160" i="5"/>
  <c r="D160" i="3"/>
  <c r="H18" i="6"/>
  <c r="H31" i="6" s="1"/>
  <c r="H32" i="6" s="1"/>
  <c r="K249" i="2"/>
  <c r="K250" i="2" s="1"/>
  <c r="M75" i="2"/>
  <c r="J12" i="6"/>
  <c r="B213" i="2"/>
  <c r="B210" i="4"/>
  <c r="B210" i="2"/>
  <c r="D214" i="4"/>
  <c r="D214" i="2"/>
  <c r="B223" i="4"/>
  <c r="B223" i="2"/>
  <c r="B155" i="5"/>
  <c r="B155" i="3"/>
  <c r="B236" i="4"/>
  <c r="B236" i="2"/>
  <c r="D159" i="5"/>
  <c r="D159" i="3"/>
  <c r="D240" i="4"/>
  <c r="D240" i="2"/>
  <c r="M49" i="2"/>
  <c r="N231" i="2"/>
  <c r="I18" i="6"/>
  <c r="I31" i="6" s="1"/>
  <c r="I32" i="6" s="1"/>
  <c r="L249" i="2"/>
  <c r="L250" i="2" s="1"/>
  <c r="M62" i="2"/>
  <c r="N75" i="2"/>
  <c r="O64" i="2"/>
  <c r="N127" i="2"/>
  <c r="M218" i="2"/>
  <c r="M205" i="2"/>
  <c r="N218" i="2"/>
  <c r="N140" i="2"/>
  <c r="M192" i="2"/>
  <c r="N205" i="2"/>
  <c r="O194" i="2"/>
  <c r="D31" i="6"/>
  <c r="D32" i="6" s="1"/>
  <c r="M88" i="2"/>
  <c r="N114" i="2"/>
  <c r="O104" i="2"/>
  <c r="N192" i="2"/>
  <c r="N244" i="2"/>
  <c r="O15" i="3"/>
  <c r="N23" i="3"/>
  <c r="E18" i="6"/>
  <c r="E31" i="6" s="1"/>
  <c r="E32" i="6" s="1"/>
  <c r="H249" i="2"/>
  <c r="H250" i="2" s="1"/>
  <c r="J19" i="6"/>
  <c r="N88" i="2"/>
  <c r="M101" i="2"/>
  <c r="M127" i="2"/>
  <c r="N179" i="2"/>
  <c r="O168" i="2"/>
  <c r="G249" i="2"/>
  <c r="G250" i="2" s="1"/>
  <c r="J29" i="6"/>
  <c r="N153" i="2"/>
  <c r="M23" i="3"/>
  <c r="N127" i="3"/>
  <c r="N153" i="3"/>
  <c r="J22" i="6"/>
  <c r="AB22" i="6" s="1"/>
  <c r="J27" i="6"/>
  <c r="M88" i="3"/>
  <c r="M114" i="3"/>
  <c r="M127" i="3"/>
  <c r="M153" i="3"/>
  <c r="J17" i="6"/>
  <c r="J14" i="6"/>
  <c r="O207" i="2"/>
  <c r="E17" i="7"/>
  <c r="E25" i="7" s="1"/>
  <c r="E26" i="7" s="1"/>
  <c r="H171" i="3"/>
  <c r="H172" i="3" s="1"/>
  <c r="M49" i="3"/>
  <c r="N62" i="3"/>
  <c r="O51" i="3"/>
  <c r="N88" i="3"/>
  <c r="O77" i="3"/>
  <c r="I171" i="3"/>
  <c r="I172" i="3" s="1"/>
  <c r="J23" i="6"/>
  <c r="J13" i="6"/>
  <c r="O220" i="2"/>
  <c r="N75" i="3"/>
  <c r="N101" i="3"/>
  <c r="J25" i="6"/>
  <c r="J24" i="6"/>
  <c r="O233" i="2"/>
  <c r="J21" i="7"/>
  <c r="J16" i="6"/>
  <c r="J20" i="6"/>
  <c r="AB20" i="6" s="1"/>
  <c r="D25" i="7"/>
  <c r="D26" i="7" s="1"/>
  <c r="N36" i="3"/>
  <c r="J12" i="7"/>
  <c r="N140" i="3"/>
  <c r="J171" i="3"/>
  <c r="J172" i="3" s="1"/>
  <c r="F25" i="7"/>
  <c r="F26" i="7" s="1"/>
  <c r="J15" i="7"/>
  <c r="J18" i="7"/>
  <c r="G25" i="7"/>
  <c r="G26" i="7" s="1"/>
  <c r="J22" i="7"/>
  <c r="H17" i="7"/>
  <c r="H25" i="7" s="1"/>
  <c r="H26" i="7" s="1"/>
  <c r="K171" i="3"/>
  <c r="K172" i="3" s="1"/>
  <c r="J20" i="7"/>
  <c r="Z116" i="4"/>
  <c r="I17" i="7"/>
  <c r="I25" i="7" s="1"/>
  <c r="I26" i="7" s="1"/>
  <c r="L171" i="3"/>
  <c r="L172" i="3" s="1"/>
  <c r="J13" i="7"/>
  <c r="M166" i="3"/>
  <c r="G171" i="3"/>
  <c r="G172" i="3" s="1"/>
  <c r="J16" i="7"/>
  <c r="N166" i="3"/>
  <c r="Z116" i="5"/>
  <c r="AA19" i="6"/>
  <c r="M25" i="7"/>
  <c r="M26" i="7" s="1"/>
  <c r="U25" i="7"/>
  <c r="U26" i="7" s="1"/>
  <c r="AA15" i="7"/>
  <c r="AA19" i="7"/>
  <c r="N25" i="7"/>
  <c r="N26" i="7" s="1"/>
  <c r="V25" i="7"/>
  <c r="V26" i="7" s="1"/>
  <c r="J34" i="7"/>
  <c r="M345" i="8"/>
  <c r="M346" i="8" s="1"/>
  <c r="K31" i="6"/>
  <c r="K32" i="6" s="1"/>
  <c r="S31" i="6"/>
  <c r="S32" i="6" s="1"/>
  <c r="AA18" i="6"/>
  <c r="AA14" i="6"/>
  <c r="AA21" i="7"/>
  <c r="AA26" i="6"/>
  <c r="AB26" i="6" s="1"/>
  <c r="AA20" i="7"/>
  <c r="AA23" i="7"/>
  <c r="M31" i="6"/>
  <c r="M32" i="6" s="1"/>
  <c r="U31" i="6"/>
  <c r="U32" i="6" s="1"/>
  <c r="R25" i="7"/>
  <c r="R26" i="7" s="1"/>
  <c r="Z25" i="7"/>
  <c r="Z26" i="7" s="1"/>
  <c r="O31" i="6"/>
  <c r="O32" i="6" s="1"/>
  <c r="W31" i="6"/>
  <c r="W32" i="6" s="1"/>
  <c r="L25" i="7"/>
  <c r="L26" i="7" s="1"/>
  <c r="T25" i="7"/>
  <c r="T26" i="7" s="1"/>
  <c r="AA22" i="7"/>
  <c r="I33" i="6" l="1"/>
  <c r="I27" i="7"/>
  <c r="H33" i="6"/>
  <c r="H27" i="7"/>
  <c r="AB27" i="6"/>
  <c r="AB23" i="7"/>
  <c r="G27" i="7"/>
  <c r="G33" i="6"/>
  <c r="AB13" i="7"/>
  <c r="AB18" i="7"/>
  <c r="AB24" i="6"/>
  <c r="AB23" i="6"/>
  <c r="AB12" i="6"/>
  <c r="F27" i="7"/>
  <c r="F33" i="6"/>
  <c r="AB12" i="7"/>
  <c r="AB25" i="6"/>
  <c r="E33" i="6"/>
  <c r="E27" i="7"/>
  <c r="AB17" i="6"/>
  <c r="AB21" i="6"/>
  <c r="AB13" i="6"/>
  <c r="AB28" i="6"/>
  <c r="AB16" i="6"/>
  <c r="AB15" i="6"/>
  <c r="M249" i="2"/>
  <c r="D27" i="7"/>
  <c r="D33" i="6"/>
  <c r="AB29" i="6"/>
  <c r="AB19" i="6"/>
  <c r="AB20" i="7"/>
  <c r="AB16" i="7"/>
  <c r="AB19" i="7"/>
  <c r="AA25" i="7"/>
  <c r="AA26" i="7" s="1"/>
  <c r="AB14" i="7"/>
  <c r="AA31" i="6"/>
  <c r="AA32" i="6" s="1"/>
  <c r="AB22" i="7"/>
  <c r="D50" i="7" s="1"/>
  <c r="N171" i="3"/>
  <c r="J17" i="7"/>
  <c r="J18" i="6"/>
  <c r="N249" i="2"/>
  <c r="AB14" i="6"/>
  <c r="AB15" i="7"/>
  <c r="M171" i="3"/>
  <c r="AB21" i="7"/>
  <c r="D62" i="6" l="1"/>
  <c r="D63" i="6"/>
  <c r="D48" i="6"/>
  <c r="D59" i="6"/>
  <c r="D57" i="6"/>
  <c r="D48" i="7"/>
  <c r="D41" i="7"/>
  <c r="D47" i="7"/>
  <c r="D46" i="7"/>
  <c r="D60" i="6"/>
  <c r="D61" i="6"/>
  <c r="D49" i="7"/>
  <c r="D54" i="6"/>
  <c r="D51" i="7"/>
  <c r="D58" i="6"/>
  <c r="AB18" i="6"/>
  <c r="D49" i="6" s="1"/>
  <c r="J31" i="6"/>
  <c r="J25" i="7"/>
  <c r="AB17" i="7"/>
  <c r="A22" i="7" s="1" a="1"/>
  <c r="A22" i="7" s="1"/>
  <c r="D56" i="6" l="1"/>
  <c r="D55" i="6"/>
  <c r="D53" i="6"/>
  <c r="D52" i="6"/>
  <c r="D51" i="6"/>
  <c r="D47" i="6"/>
  <c r="D45" i="7"/>
  <c r="D42" i="7"/>
  <c r="D44" i="7"/>
  <c r="D43" i="7"/>
  <c r="A14" i="6" a="1"/>
  <c r="A14" i="6" s="1"/>
  <c r="D50" i="6"/>
  <c r="J26" i="7"/>
  <c r="J27" i="7"/>
  <c r="J32" i="6"/>
  <c r="J33" i="6"/>
  <c r="D46" i="6"/>
  <c r="AB31" i="6"/>
  <c r="A18" i="6" a="1"/>
  <c r="A18" i="6" s="1"/>
  <c r="A27" i="6" a="1"/>
  <c r="A27" i="6" s="1"/>
  <c r="A21" i="6" a="1"/>
  <c r="A21" i="6" s="1"/>
  <c r="A23" i="6" a="1"/>
  <c r="A23" i="6" s="1"/>
  <c r="A17" i="6" a="1"/>
  <c r="A17" i="6" s="1"/>
  <c r="A22" i="6" a="1"/>
  <c r="A22" i="6" s="1"/>
  <c r="A16" i="6" a="1"/>
  <c r="A16" i="6" s="1"/>
  <c r="A26" i="6" a="1"/>
  <c r="A26" i="6" s="1"/>
  <c r="A29" i="6" a="1"/>
  <c r="A29" i="6" s="1"/>
  <c r="A19" i="6" a="1"/>
  <c r="A19" i="6" s="1"/>
  <c r="A15" i="6" a="1"/>
  <c r="A15" i="6" s="1"/>
  <c r="A28" i="6" a="1"/>
  <c r="A28" i="6" s="1"/>
  <c r="A20" i="6" a="1"/>
  <c r="A20" i="6" s="1"/>
  <c r="A13" i="6" a="1"/>
  <c r="A13" i="6" s="1"/>
  <c r="A12" i="6" a="1"/>
  <c r="A12" i="6" s="1"/>
  <c r="A24" i="6" a="1"/>
  <c r="A24" i="6" s="1"/>
  <c r="A25" i="6" a="1"/>
  <c r="A25" i="6" s="1"/>
  <c r="D40" i="7"/>
  <c r="AB25" i="7"/>
  <c r="A17" i="7" a="1"/>
  <c r="A17" i="7" s="1"/>
  <c r="A14" i="7" a="1"/>
  <c r="A14" i="7" s="1"/>
  <c r="A13" i="7" a="1"/>
  <c r="A13" i="7" s="1"/>
  <c r="A18" i="7" a="1"/>
  <c r="A18" i="7" s="1"/>
  <c r="A50" i="7" s="1"/>
  <c r="A16" i="7" a="1"/>
  <c r="A16" i="7" s="1"/>
  <c r="A20" i="7" a="1"/>
  <c r="A20" i="7" s="1"/>
  <c r="A19" i="7" a="1"/>
  <c r="A19" i="7" s="1"/>
  <c r="A23" i="7" a="1"/>
  <c r="A23" i="7" s="1"/>
  <c r="A12" i="7" a="1"/>
  <c r="A12" i="7" s="1"/>
  <c r="A15" i="7" a="1"/>
  <c r="A15" i="7" s="1"/>
  <c r="A21" i="7" a="1"/>
  <c r="A21" i="7" s="1"/>
  <c r="A60" i="6" l="1"/>
  <c r="A49" i="6"/>
  <c r="A63" i="6"/>
  <c r="A51" i="7"/>
  <c r="A45" i="7"/>
  <c r="A41" i="7"/>
  <c r="A42" i="7"/>
  <c r="A47" i="7"/>
  <c r="A44" i="7"/>
  <c r="A59" i="6"/>
  <c r="A61" i="6"/>
  <c r="A48" i="7"/>
  <c r="A49" i="7"/>
  <c r="A40" i="7"/>
  <c r="A46" i="7"/>
  <c r="A43" i="7"/>
  <c r="A52" i="6"/>
  <c r="A47" i="6"/>
  <c r="A56" i="6"/>
  <c r="A55" i="6"/>
  <c r="A57" i="6"/>
  <c r="A58" i="6"/>
  <c r="A54" i="6"/>
  <c r="A53" i="6"/>
  <c r="A62" i="6"/>
  <c r="A50" i="6"/>
  <c r="A51" i="6"/>
  <c r="A48" i="6"/>
  <c r="A46" i="6"/>
</calcChain>
</file>

<file path=xl/sharedStrings.xml><?xml version="1.0" encoding="utf-8"?>
<sst xmlns="http://schemas.openxmlformats.org/spreadsheetml/2006/main" count="53600" uniqueCount="823">
  <si>
    <t>Tournament Details - Rosters</t>
  </si>
  <si>
    <t>MSC Brandon Burns Memorial (Men)</t>
  </si>
  <si>
    <t>Tier 2</t>
  </si>
  <si>
    <t>USBC</t>
  </si>
  <si>
    <t>1172</t>
  </si>
  <si>
    <t>6</t>
  </si>
  <si>
    <t>16</t>
  </si>
  <si>
    <t>5</t>
  </si>
  <si>
    <t>2.14</t>
  </si>
  <si>
    <t>7</t>
  </si>
  <si>
    <t>IBCYouth</t>
  </si>
  <si>
    <t>&lt;&lt;Dates&gt;&gt;</t>
  </si>
  <si>
    <t>&lt;&lt;Event#&gt;&gt;</t>
  </si>
  <si>
    <t>11/19/2022 - 11/20/2022</t>
  </si>
  <si>
    <t>V</t>
  </si>
  <si>
    <t>&lt;&lt;Location&gt;&gt;</t>
  </si>
  <si>
    <t>Smyrna, TN</t>
  </si>
  <si>
    <t>JV1</t>
  </si>
  <si>
    <t>JV2</t>
  </si>
  <si>
    <t>Men's Division</t>
  </si>
  <si>
    <t>Cert No:</t>
  </si>
  <si>
    <t>05010</t>
  </si>
  <si>
    <t>School/Team</t>
  </si>
  <si>
    <t>State</t>
  </si>
  <si>
    <t>Bowler ID</t>
  </si>
  <si>
    <t>Bowler</t>
  </si>
  <si>
    <t>Division</t>
  </si>
  <si>
    <t>Belmont Abbey College</t>
  </si>
  <si>
    <t>11-240426</t>
  </si>
  <si>
    <t>Albert Catahan</t>
  </si>
  <si>
    <t xml:space="preserve"> </t>
  </si>
  <si>
    <t>19-70463</t>
  </si>
  <si>
    <t>Andrew Combs</t>
  </si>
  <si>
    <t>11-297075</t>
  </si>
  <si>
    <t>Andrew Singleton</t>
  </si>
  <si>
    <t>7914-4118</t>
  </si>
  <si>
    <t>Austin Jones</t>
  </si>
  <si>
    <t>11-600092</t>
  </si>
  <si>
    <t>Ayden Brutcher</t>
  </si>
  <si>
    <t>11-34796</t>
  </si>
  <si>
    <t>Caleb Huggins</t>
  </si>
  <si>
    <t>11-93370</t>
  </si>
  <si>
    <t>Coleby Mariner</t>
  </si>
  <si>
    <t>11-223993</t>
  </si>
  <si>
    <t>Connor Breaman</t>
  </si>
  <si>
    <t>11-700614</t>
  </si>
  <si>
    <t>Gabriel Scott</t>
  </si>
  <si>
    <t>11-234022</t>
  </si>
  <si>
    <t>Gavin Gucwa</t>
  </si>
  <si>
    <t>11-685615</t>
  </si>
  <si>
    <t>Hunter Hawley</t>
  </si>
  <si>
    <t>18-49861</t>
  </si>
  <si>
    <t>Jacob Glanzer</t>
  </si>
  <si>
    <t>20-47875</t>
  </si>
  <si>
    <t>Jonathan Renyhart</t>
  </si>
  <si>
    <t>17-56907</t>
  </si>
  <si>
    <t>Joshua Atkinson</t>
  </si>
  <si>
    <t>19-6228</t>
  </si>
  <si>
    <t>Nicholas Farulla</t>
  </si>
  <si>
    <t>11-289993</t>
  </si>
  <si>
    <t>Richard Donah</t>
  </si>
  <si>
    <t>18-25243</t>
  </si>
  <si>
    <t>Sean Neidhold</t>
  </si>
  <si>
    <t>7914-21101</t>
  </si>
  <si>
    <t>Tyler Harris</t>
  </si>
  <si>
    <t>10-461155</t>
  </si>
  <si>
    <t>Tyler Michel</t>
  </si>
  <si>
    <t>20-41077</t>
  </si>
  <si>
    <t>William Olberding</t>
  </si>
  <si>
    <t>Bethel University (TN)</t>
  </si>
  <si>
    <t>18-70677</t>
  </si>
  <si>
    <t>Christopher Davenport</t>
  </si>
  <si>
    <t>19-1989</t>
  </si>
  <si>
    <t>Jackson Henderson</t>
  </si>
  <si>
    <t>9281-11588</t>
  </si>
  <si>
    <t>James Johnson</t>
  </si>
  <si>
    <t>11-478125</t>
  </si>
  <si>
    <t>Kaden Yarborough</t>
  </si>
  <si>
    <t>19-86872</t>
  </si>
  <si>
    <t>Lane Flesher</t>
  </si>
  <si>
    <t>11-464349</t>
  </si>
  <si>
    <t>Logan Goodman</t>
  </si>
  <si>
    <t>15-93246</t>
  </si>
  <si>
    <t>Malcolm Porter</t>
  </si>
  <si>
    <t>5569-7185</t>
  </si>
  <si>
    <t>Mathew Crawford</t>
  </si>
  <si>
    <t>11-398807</t>
  </si>
  <si>
    <t>Richard Martin</t>
  </si>
  <si>
    <t>7914-1922</t>
  </si>
  <si>
    <t>Tommy Butler</t>
  </si>
  <si>
    <t>Campbellsville University</t>
  </si>
  <si>
    <t>8985-5022</t>
  </si>
  <si>
    <t>Ambrose Shirk</t>
  </si>
  <si>
    <t>17-69158</t>
  </si>
  <si>
    <t>Andrew McWhorter</t>
  </si>
  <si>
    <t>18-86967</t>
  </si>
  <si>
    <t>Andrew Swift</t>
  </si>
  <si>
    <t>7914-11696</t>
  </si>
  <si>
    <t>Blake Roberts</t>
  </si>
  <si>
    <t>18-50489</t>
  </si>
  <si>
    <t>Jakeb Kelsay</t>
  </si>
  <si>
    <t>22-9987</t>
  </si>
  <si>
    <t>Kristian McKenzie</t>
  </si>
  <si>
    <t>22-9988</t>
  </si>
  <si>
    <t>Nathan Vetter</t>
  </si>
  <si>
    <t>11-591918</t>
  </si>
  <si>
    <t>Nathan Whaley</t>
  </si>
  <si>
    <t>15-181729</t>
  </si>
  <si>
    <t>Noah Mardis</t>
  </si>
  <si>
    <t>21-95421</t>
  </si>
  <si>
    <t>Weston Beckley</t>
  </si>
  <si>
    <t>19-5596</t>
  </si>
  <si>
    <t>Zachary Budd</t>
  </si>
  <si>
    <t>Cumberland University</t>
  </si>
  <si>
    <t>6684-301</t>
  </si>
  <si>
    <t>Andrew Scantland</t>
  </si>
  <si>
    <t>21-31966</t>
  </si>
  <si>
    <t>Benson Montini</t>
  </si>
  <si>
    <t>8546-1764</t>
  </si>
  <si>
    <t>Caleb Gregory</t>
  </si>
  <si>
    <t>18-33878</t>
  </si>
  <si>
    <t>Carter Baylog</t>
  </si>
  <si>
    <t>11-359781</t>
  </si>
  <si>
    <t>Casey Estep</t>
  </si>
  <si>
    <t>20-36721</t>
  </si>
  <si>
    <t>Connor Adams</t>
  </si>
  <si>
    <t>16-168022</t>
  </si>
  <si>
    <t>Frank Koppie</t>
  </si>
  <si>
    <t>18-52843</t>
  </si>
  <si>
    <t>Grayson Hemontolor</t>
  </si>
  <si>
    <t>11-636406</t>
  </si>
  <si>
    <t>Jared Maldonado</t>
  </si>
  <si>
    <t>21-60491</t>
  </si>
  <si>
    <t>Konner Russell</t>
  </si>
  <si>
    <t>11-268044</t>
  </si>
  <si>
    <t>Mark Elmer</t>
  </si>
  <si>
    <t>20-33136</t>
  </si>
  <si>
    <t>Mason Adcok</t>
  </si>
  <si>
    <t>17-77117</t>
  </si>
  <si>
    <t>Matthew Charlton</t>
  </si>
  <si>
    <t>19-23977</t>
  </si>
  <si>
    <t>Michael Greenfield</t>
  </si>
  <si>
    <t>11-360522</t>
  </si>
  <si>
    <t>Wesley Estep</t>
  </si>
  <si>
    <t>Emmanuel College</t>
  </si>
  <si>
    <t>11-774369</t>
  </si>
  <si>
    <t>Ashton Angel</t>
  </si>
  <si>
    <t>9782-2698</t>
  </si>
  <si>
    <t>Bryan Holcomb</t>
  </si>
  <si>
    <t>11-399731</t>
  </si>
  <si>
    <t>David Brock</t>
  </si>
  <si>
    <t>11-640081</t>
  </si>
  <si>
    <t>Hunter Harper</t>
  </si>
  <si>
    <t>22-5841</t>
  </si>
  <si>
    <t>Joseph Agustin</t>
  </si>
  <si>
    <t>6701-3818</t>
  </si>
  <si>
    <t>Logan Mathis</t>
  </si>
  <si>
    <t>8869-1526</t>
  </si>
  <si>
    <t>Michael Wagoner</t>
  </si>
  <si>
    <t>22-5846</t>
  </si>
  <si>
    <t>Nate Gordon</t>
  </si>
  <si>
    <t>11-538574</t>
  </si>
  <si>
    <t>Nick Dischinger</t>
  </si>
  <si>
    <t>11-669551</t>
  </si>
  <si>
    <t>Patrick Phillips</t>
  </si>
  <si>
    <t>11-186499</t>
  </si>
  <si>
    <t>Spencer Song</t>
  </si>
  <si>
    <t>5615-490</t>
  </si>
  <si>
    <t>Tristan Rock-Rolison</t>
  </si>
  <si>
    <t>11-132590</t>
  </si>
  <si>
    <t>Tristin Davis</t>
  </si>
  <si>
    <t>Lindsey Wilson College</t>
  </si>
  <si>
    <t>7914-10905</t>
  </si>
  <si>
    <t>Andrew O'Dell</t>
  </si>
  <si>
    <t>5919-634</t>
  </si>
  <si>
    <t>Brandon Pendley</t>
  </si>
  <si>
    <t>15-181743</t>
  </si>
  <si>
    <t>Dylan Stringer</t>
  </si>
  <si>
    <t>7914-42150</t>
  </si>
  <si>
    <t>Jason Womack</t>
  </si>
  <si>
    <t>17-94542</t>
  </si>
  <si>
    <t>Nick Blakey</t>
  </si>
  <si>
    <t>16-149154</t>
  </si>
  <si>
    <t>Patrick Walker</t>
  </si>
  <si>
    <t>11-448902</t>
  </si>
  <si>
    <t>Payton Redmon</t>
  </si>
  <si>
    <t>16-88860</t>
  </si>
  <si>
    <t>Peyton Huskey</t>
  </si>
  <si>
    <t>9813-4679</t>
  </si>
  <si>
    <t>Seth Ousley</t>
  </si>
  <si>
    <t>7914-23206</t>
  </si>
  <si>
    <t>Tanner Goodman</t>
  </si>
  <si>
    <t>Midway University</t>
  </si>
  <si>
    <t>16-99628</t>
  </si>
  <si>
    <t>Austin Hensley</t>
  </si>
  <si>
    <t>21-3371</t>
  </si>
  <si>
    <t>Austin Mullannix</t>
  </si>
  <si>
    <t>16-118877</t>
  </si>
  <si>
    <t>Brandon Handog</t>
  </si>
  <si>
    <t>15-174075</t>
  </si>
  <si>
    <t>Caleb Marshall</t>
  </si>
  <si>
    <t>17-25988</t>
  </si>
  <si>
    <t>Daekwon Christopher</t>
  </si>
  <si>
    <t>18-21217</t>
  </si>
  <si>
    <t>Deven Hooper</t>
  </si>
  <si>
    <t>18-30569</t>
  </si>
  <si>
    <t>Isiah Gordon</t>
  </si>
  <si>
    <t>11-601145</t>
  </si>
  <si>
    <t>Jackson Ryan</t>
  </si>
  <si>
    <t>9615-47699</t>
  </si>
  <si>
    <t>Judson Tabor</t>
  </si>
  <si>
    <t>11-600526</t>
  </si>
  <si>
    <t>Kevin Allen</t>
  </si>
  <si>
    <t>18-40396</t>
  </si>
  <si>
    <t>Lewis Vice</t>
  </si>
  <si>
    <t>11-700332</t>
  </si>
  <si>
    <t>Logan Shaner</t>
  </si>
  <si>
    <t>11-168335</t>
  </si>
  <si>
    <t>Nathan Shannon</t>
  </si>
  <si>
    <t>11-746293</t>
  </si>
  <si>
    <t>Patrick Harmon</t>
  </si>
  <si>
    <t>15-166182</t>
  </si>
  <si>
    <t>Ryan Tuite</t>
  </si>
  <si>
    <t>11-663760</t>
  </si>
  <si>
    <t>Trevor Bell</t>
  </si>
  <si>
    <t>11-304847</t>
  </si>
  <si>
    <t>Troy Lund</t>
  </si>
  <si>
    <t>19-80564</t>
  </si>
  <si>
    <t>Zach Dickerson</t>
  </si>
  <si>
    <t>18-90002</t>
  </si>
  <si>
    <t>Zachary Beltz</t>
  </si>
  <si>
    <t>8760-3844</t>
  </si>
  <si>
    <t>Zackery Halstead</t>
  </si>
  <si>
    <t>Milligan University</t>
  </si>
  <si>
    <t>16-26818</t>
  </si>
  <si>
    <t>Aiden Bailey</t>
  </si>
  <si>
    <t>16-14362</t>
  </si>
  <si>
    <t>Alexander Stephens</t>
  </si>
  <si>
    <t>19-13885</t>
  </si>
  <si>
    <t>Caleb McDonald</t>
  </si>
  <si>
    <t>11-610505</t>
  </si>
  <si>
    <t>Cameron Shockey</t>
  </si>
  <si>
    <t>17-82506</t>
  </si>
  <si>
    <t>Christian Brown</t>
  </si>
  <si>
    <t>20-10460</t>
  </si>
  <si>
    <t>Cooper Baldwin</t>
  </si>
  <si>
    <t>16-88846</t>
  </si>
  <si>
    <t>Cooper Brackins</t>
  </si>
  <si>
    <t>18-52839</t>
  </si>
  <si>
    <t>Jackson McRae</t>
  </si>
  <si>
    <t>15-169678</t>
  </si>
  <si>
    <t>Jameson Whaley</t>
  </si>
  <si>
    <t>21-2841</t>
  </si>
  <si>
    <t>Matthew Richards</t>
  </si>
  <si>
    <t>17-27173</t>
  </si>
  <si>
    <t>Tristan Crawford</t>
  </si>
  <si>
    <t>Pikeville ,University Of</t>
  </si>
  <si>
    <t>11-433988</t>
  </si>
  <si>
    <t>Al-Tariq Green</t>
  </si>
  <si>
    <t>11-694789</t>
  </si>
  <si>
    <t>Benjamin Bailey</t>
  </si>
  <si>
    <t>18-93372</t>
  </si>
  <si>
    <t>Blake Hisle</t>
  </si>
  <si>
    <t>6490-3115</t>
  </si>
  <si>
    <t>Bryce Oliver</t>
  </si>
  <si>
    <t>15-168085</t>
  </si>
  <si>
    <t>Chris LeSueur</t>
  </si>
  <si>
    <t>18-71233</t>
  </si>
  <si>
    <t>Connor Ostrowski</t>
  </si>
  <si>
    <t>6473-1569</t>
  </si>
  <si>
    <t>Dylan Mishak</t>
  </si>
  <si>
    <t>11-167344</t>
  </si>
  <si>
    <t>Eli Mayberry</t>
  </si>
  <si>
    <t>11-586931</t>
  </si>
  <si>
    <t>Jacob Schrock</t>
  </si>
  <si>
    <t>11-144954</t>
  </si>
  <si>
    <t>Jeffery Dovenbarger</t>
  </si>
  <si>
    <t>18-68167</t>
  </si>
  <si>
    <t>John Holyfield</t>
  </si>
  <si>
    <t>15-41882</t>
  </si>
  <si>
    <t>Joshua Seymore</t>
  </si>
  <si>
    <t>11-279622</t>
  </si>
  <si>
    <t>Joshua Smith</t>
  </si>
  <si>
    <t>9024-106646</t>
  </si>
  <si>
    <t>Kesean Waldon</t>
  </si>
  <si>
    <t>11-703329</t>
  </si>
  <si>
    <t>Marchello Carrossellia</t>
  </si>
  <si>
    <t>6339-10437</t>
  </si>
  <si>
    <t>Matteo Cittadino</t>
  </si>
  <si>
    <t>20-32960</t>
  </si>
  <si>
    <t>Matthew Mayhue</t>
  </si>
  <si>
    <t>18-99877</t>
  </si>
  <si>
    <t>Oscar Moore</t>
  </si>
  <si>
    <t>6455-5066</t>
  </si>
  <si>
    <t>Paul Sacks</t>
  </si>
  <si>
    <t>11-649438</t>
  </si>
  <si>
    <t>Ryan Crawford</t>
  </si>
  <si>
    <t>15-33734</t>
  </si>
  <si>
    <t>Ryan Taylor</t>
  </si>
  <si>
    <t>11-153175</t>
  </si>
  <si>
    <t>Wesley Yazell</t>
  </si>
  <si>
    <t>Shawnee State University</t>
  </si>
  <si>
    <t>22-11046</t>
  </si>
  <si>
    <t>Ashton Heckman</t>
  </si>
  <si>
    <t>6487-209</t>
  </si>
  <si>
    <t>Cameron Walker</t>
  </si>
  <si>
    <t>8730-1577</t>
  </si>
  <si>
    <t>Isaac Halter</t>
  </si>
  <si>
    <t>18-96012</t>
  </si>
  <si>
    <t>Jakob Pelfrey</t>
  </si>
  <si>
    <t>15-21235</t>
  </si>
  <si>
    <t>Kade Dancy</t>
  </si>
  <si>
    <t>11-504244</t>
  </si>
  <si>
    <t>Khoury Carroll-Tanner</t>
  </si>
  <si>
    <t>11-446770</t>
  </si>
  <si>
    <t>Kyle Mace</t>
  </si>
  <si>
    <t>11-217355</t>
  </si>
  <si>
    <t>Logan Hughes</t>
  </si>
  <si>
    <t>21-79541</t>
  </si>
  <si>
    <t>Michael Good</t>
  </si>
  <si>
    <t>15-128715</t>
  </si>
  <si>
    <t>Nathan McGrath</t>
  </si>
  <si>
    <t>19-77551</t>
  </si>
  <si>
    <t>Parker Lauders</t>
  </si>
  <si>
    <t>16-119392</t>
  </si>
  <si>
    <t>Sam Clay</t>
  </si>
  <si>
    <t>7914-52475</t>
  </si>
  <si>
    <t>Tyler Roberts</t>
  </si>
  <si>
    <t>South Florida ,University Of</t>
  </si>
  <si>
    <t>11-563503</t>
  </si>
  <si>
    <t>Aidan Proietto</t>
  </si>
  <si>
    <t>11-690862</t>
  </si>
  <si>
    <t>Antonio Corea</t>
  </si>
  <si>
    <t>11-487950</t>
  </si>
  <si>
    <t>Brian Fink</t>
  </si>
  <si>
    <t>20-16190</t>
  </si>
  <si>
    <t>Dinh Truong</t>
  </si>
  <si>
    <t>11-481007</t>
  </si>
  <si>
    <t>Jackson Manderson</t>
  </si>
  <si>
    <t>7914-37309</t>
  </si>
  <si>
    <t>Nate Johnson</t>
  </si>
  <si>
    <t>11-363039</t>
  </si>
  <si>
    <t>Nicholas Nagel</t>
  </si>
  <si>
    <t>22-11449</t>
  </si>
  <si>
    <t>Victoria Biery</t>
  </si>
  <si>
    <t>Southeastern Illinois College</t>
  </si>
  <si>
    <t>11-292306</t>
  </si>
  <si>
    <t>Aden Hopkins</t>
  </si>
  <si>
    <t>5738-295</t>
  </si>
  <si>
    <t>Brynden Stiles</t>
  </si>
  <si>
    <t>21-10098</t>
  </si>
  <si>
    <t>Cole Mcdannel</t>
  </si>
  <si>
    <t>11-183794</t>
  </si>
  <si>
    <t>Conner Bennett</t>
  </si>
  <si>
    <t>18-39879</t>
  </si>
  <si>
    <t>Connor McCague</t>
  </si>
  <si>
    <t>955-3232</t>
  </si>
  <si>
    <t>Dalton Rhodes</t>
  </si>
  <si>
    <t>11-184002</t>
  </si>
  <si>
    <t>Jayden Vorhes</t>
  </si>
  <si>
    <t>9840-3580</t>
  </si>
  <si>
    <t>Justin Mitchell</t>
  </si>
  <si>
    <t>21-83543</t>
  </si>
  <si>
    <t>Noah Jarvis</t>
  </si>
  <si>
    <t>11-317856</t>
  </si>
  <si>
    <t>Sebastian Barton</t>
  </si>
  <si>
    <t>7914-45706</t>
  </si>
  <si>
    <t>Zachary Miller</t>
  </si>
  <si>
    <t>Tennessee Southern, University Of</t>
  </si>
  <si>
    <t>11-755050</t>
  </si>
  <si>
    <t>Blaine Arms</t>
  </si>
  <si>
    <t>11-717408</t>
  </si>
  <si>
    <t>Brian Stinson</t>
  </si>
  <si>
    <t>11-487769</t>
  </si>
  <si>
    <t>Camron Samuels</t>
  </si>
  <si>
    <t>18-33800</t>
  </si>
  <si>
    <t>Carson Colletti</t>
  </si>
  <si>
    <t>15-52941</t>
  </si>
  <si>
    <t>Cody Mzhickteno</t>
  </si>
  <si>
    <t>7914-35163</t>
  </si>
  <si>
    <t>Dylan Moore</t>
  </si>
  <si>
    <t>6570-1702</t>
  </si>
  <si>
    <t>Hayden Stippich</t>
  </si>
  <si>
    <t>11-398267</t>
  </si>
  <si>
    <t>Ian Fitzpatrick</t>
  </si>
  <si>
    <t>11-472102</t>
  </si>
  <si>
    <t>Jalen Pass</t>
  </si>
  <si>
    <t>8705-7138</t>
  </si>
  <si>
    <t>James Roberts</t>
  </si>
  <si>
    <t>11-647684</t>
  </si>
  <si>
    <t>Jarren Dudden</t>
  </si>
  <si>
    <t>11-231885</t>
  </si>
  <si>
    <t>Kevin Brown</t>
  </si>
  <si>
    <t>21-60239</t>
  </si>
  <si>
    <t>Malik Randolph</t>
  </si>
  <si>
    <t>8851-17507</t>
  </si>
  <si>
    <t>Matthew Chapman</t>
  </si>
  <si>
    <t>11-189058</t>
  </si>
  <si>
    <t>Nathan Samuels</t>
  </si>
  <si>
    <t>7914-49186</t>
  </si>
  <si>
    <t>Tyler Betz</t>
  </si>
  <si>
    <t>8091-18517</t>
  </si>
  <si>
    <t>William Weiner</t>
  </si>
  <si>
    <t>7914-9550</t>
  </si>
  <si>
    <t>Xavier Powell-Short</t>
  </si>
  <si>
    <t>Tennessee Wesleyan University</t>
  </si>
  <si>
    <t>11-241906</t>
  </si>
  <si>
    <t>Adam Driver</t>
  </si>
  <si>
    <t>15-5216</t>
  </si>
  <si>
    <t>Andrew Martin</t>
  </si>
  <si>
    <t>8138-9941</t>
  </si>
  <si>
    <t>C J Williams</t>
  </si>
  <si>
    <t>11-230862</t>
  </si>
  <si>
    <t>Devean Littlejohn</t>
  </si>
  <si>
    <t>11-349432</t>
  </si>
  <si>
    <t>Duane Jones</t>
  </si>
  <si>
    <t>11-33724</t>
  </si>
  <si>
    <t>Hunter Hardaway</t>
  </si>
  <si>
    <t>15-190184</t>
  </si>
  <si>
    <t>Jacob Watts</t>
  </si>
  <si>
    <t>11-241908</t>
  </si>
  <si>
    <t>Kory Driver</t>
  </si>
  <si>
    <t>9046-6313</t>
  </si>
  <si>
    <t>Malachi Moore</t>
  </si>
  <si>
    <t>7914-3412</t>
  </si>
  <si>
    <t>Oliver Lawson</t>
  </si>
  <si>
    <t>15-106936</t>
  </si>
  <si>
    <t>Quinn Collins</t>
  </si>
  <si>
    <t>8138-9938</t>
  </si>
  <si>
    <t>Tyris Nelson</t>
  </si>
  <si>
    <t>Thomas More University</t>
  </si>
  <si>
    <t>18-4756</t>
  </si>
  <si>
    <t>Brady Brunsman</t>
  </si>
  <si>
    <t>21-3763</t>
  </si>
  <si>
    <t>Carter Wahl</t>
  </si>
  <si>
    <t>17-88966</t>
  </si>
  <si>
    <t>Cole Arsenault</t>
  </si>
  <si>
    <t>19-86415</t>
  </si>
  <si>
    <t>Drake Scallon</t>
  </si>
  <si>
    <t>7914-54161</t>
  </si>
  <si>
    <t>Ethan Boyers</t>
  </si>
  <si>
    <t>15-81945</t>
  </si>
  <si>
    <t>Ethan Rowe</t>
  </si>
  <si>
    <t>6450-9279</t>
  </si>
  <si>
    <t>Evan Haas</t>
  </si>
  <si>
    <t>16-163150</t>
  </si>
  <si>
    <t>Evan Williams</t>
  </si>
  <si>
    <t>18-35004</t>
  </si>
  <si>
    <t>Jacob Toelke</t>
  </si>
  <si>
    <t>18-91593</t>
  </si>
  <si>
    <t>Jared Littelmann</t>
  </si>
  <si>
    <t>17-99714</t>
  </si>
  <si>
    <t>Joseph Curtis</t>
  </si>
  <si>
    <t>22-12469</t>
  </si>
  <si>
    <t>Nicholas Geiger</t>
  </si>
  <si>
    <t>20-55235</t>
  </si>
  <si>
    <t>Ryan Abeling</t>
  </si>
  <si>
    <t>22-12473</t>
  </si>
  <si>
    <t>Ryne Webster</t>
  </si>
  <si>
    <t>22-12472</t>
  </si>
  <si>
    <t>William Mairose</t>
  </si>
  <si>
    <t>Tusculum University</t>
  </si>
  <si>
    <t>17-98616</t>
  </si>
  <si>
    <t>Aeron Burkhardt</t>
  </si>
  <si>
    <t>11-390694</t>
  </si>
  <si>
    <t>Anthony Herrin</t>
  </si>
  <si>
    <t>19-25875</t>
  </si>
  <si>
    <t>Calvin Robinson</t>
  </si>
  <si>
    <t>11-137336</t>
  </si>
  <si>
    <t>Justin Rodgers</t>
  </si>
  <si>
    <t>11-419365</t>
  </si>
  <si>
    <t>Kevan Taulbee</t>
  </si>
  <si>
    <t>20-38967</t>
  </si>
  <si>
    <t>Mason Morgan</t>
  </si>
  <si>
    <t>11-369242</t>
  </si>
  <si>
    <t>Randall Andrews</t>
  </si>
  <si>
    <t>11-270291</t>
  </si>
  <si>
    <t>Tucker Strack</t>
  </si>
  <si>
    <t>8663-24627</t>
  </si>
  <si>
    <t>Tyler Moore</t>
  </si>
  <si>
    <t>Union College</t>
  </si>
  <si>
    <t>11-182949</t>
  </si>
  <si>
    <t>Charles Goguen</t>
  </si>
  <si>
    <t>11-430517</t>
  </si>
  <si>
    <t>David Painter</t>
  </si>
  <si>
    <t>11-262432</t>
  </si>
  <si>
    <t>Dyan Barhdoll</t>
  </si>
  <si>
    <t>4860-813</t>
  </si>
  <si>
    <t>Jeffrey Carter</t>
  </si>
  <si>
    <t>20-21971</t>
  </si>
  <si>
    <t>Michael Dixon</t>
  </si>
  <si>
    <t>15-128090</t>
  </si>
  <si>
    <t>Rieley Ulanday</t>
  </si>
  <si>
    <t>11-746223</t>
  </si>
  <si>
    <t>Ryan Felts</t>
  </si>
  <si>
    <t>11-557164</t>
  </si>
  <si>
    <t>T J Whittaker</t>
  </si>
  <si>
    <t>19-39497</t>
  </si>
  <si>
    <t>Zack Lipson</t>
  </si>
  <si>
    <t>University of the Cumberlands</t>
  </si>
  <si>
    <t>18-2834</t>
  </si>
  <si>
    <t>Austin Hale</t>
  </si>
  <si>
    <t>20-20398</t>
  </si>
  <si>
    <t>Brandon Salazar</t>
  </si>
  <si>
    <t>11-739593</t>
  </si>
  <si>
    <t>Bryce Frantz</t>
  </si>
  <si>
    <t>11-746126</t>
  </si>
  <si>
    <t>Charles Wilken</t>
  </si>
  <si>
    <t>11-737713</t>
  </si>
  <si>
    <t>Cody Jessee</t>
  </si>
  <si>
    <t>21-4216</t>
  </si>
  <si>
    <t>Donovan Steiner</t>
  </si>
  <si>
    <t>8069-30719</t>
  </si>
  <si>
    <t>Liam Mcnamara</t>
  </si>
  <si>
    <t>11-456083</t>
  </si>
  <si>
    <t>Matt Brown</t>
  </si>
  <si>
    <t>11-155607</t>
  </si>
  <si>
    <t>Robert Borowski</t>
  </si>
  <si>
    <t>19-80458</t>
  </si>
  <si>
    <t>Samuel Belew</t>
  </si>
  <si>
    <t>18-64010</t>
  </si>
  <si>
    <t>Stephen Simmons</t>
  </si>
  <si>
    <t>21-4213</t>
  </si>
  <si>
    <t>Thomas Bemiss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</si>
  <si>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</si>
  <si>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</si>
  <si>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</si>
  <si>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</si>
  <si>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</si>
  <si>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</si>
  <si>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</si>
  <si>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</si>
  <si>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</si>
  <si>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</si>
  <si>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</si>
  <si>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Belmont Abbey College V</t>
  </si>
  <si>
    <t/>
  </si>
  <si>
    <t>Bethel University (TN) V</t>
  </si>
  <si>
    <t>Campbellsville University V</t>
  </si>
  <si>
    <t>Cumberland University V</t>
  </si>
  <si>
    <t>Emmanuel College V</t>
  </si>
  <si>
    <t>Lindsey Wilson College V</t>
  </si>
  <si>
    <t>Midway University V</t>
  </si>
  <si>
    <t>Milligan University V</t>
  </si>
  <si>
    <t>Pikeville ,University Of V</t>
  </si>
  <si>
    <t>Shawnee State University V</t>
  </si>
  <si>
    <t>South Florida ,University Of V</t>
  </si>
  <si>
    <t>Southeastern Illinois College V</t>
  </si>
  <si>
    <t>Tennessee Southern, University Of V</t>
  </si>
  <si>
    <t>Tennessee Wesleyan University V</t>
  </si>
  <si>
    <t>Thomas More University V</t>
  </si>
  <si>
    <t>Tusculum University V</t>
  </si>
  <si>
    <t>Union College V</t>
  </si>
  <si>
    <t>University of the Cumberlands V</t>
  </si>
  <si>
    <t>Team Totals</t>
  </si>
  <si>
    <t>*</t>
  </si>
  <si>
    <t>Team Game Average</t>
  </si>
  <si>
    <t>Cumberland University JV1</t>
  </si>
  <si>
    <t>Emmanuel College JV1</t>
  </si>
  <si>
    <t>Midway University JV1</t>
  </si>
  <si>
    <t>Midway University JV2</t>
  </si>
  <si>
    <t>Milligan University JV1</t>
  </si>
  <si>
    <t>Pikeville ,University Of JV1</t>
  </si>
  <si>
    <t>Pikeville ,University Of JV2</t>
  </si>
  <si>
    <t>Southeastern Illinois College JV1</t>
  </si>
  <si>
    <t>Tennessee Southern, University Of JV1</t>
  </si>
  <si>
    <t>Tennessee Wesleyan University JV1</t>
  </si>
  <si>
    <t>Thomas More University JV1</t>
  </si>
  <si>
    <t>University of the Cumberlands JV1</t>
  </si>
  <si>
    <t>Baker Team Scores</t>
  </si>
  <si>
    <t>Bowled Traditional</t>
  </si>
  <si>
    <t>Cumberland University JV</t>
  </si>
  <si>
    <t>Emmanuel College JV</t>
  </si>
  <si>
    <t>Midway University JV</t>
  </si>
  <si>
    <t>Milligan University JV</t>
  </si>
  <si>
    <t>Pikeville ,University Of JV</t>
  </si>
  <si>
    <t>Southeastern Illinois College JV</t>
  </si>
  <si>
    <t>Tennessee Southern, University Of JV</t>
  </si>
  <si>
    <t>Tennessee Wesleyan University JV</t>
  </si>
  <si>
    <t>Thomas More University JV</t>
  </si>
  <si>
    <t>University of the Cumberlands JV</t>
  </si>
  <si>
    <t>Qualifying Team Standings</t>
  </si>
  <si>
    <t>A12:AB29</t>
  </si>
  <si>
    <t>A12:A29</t>
  </si>
  <si>
    <t>Individual_Scores_Men_Var</t>
  </si>
  <si>
    <t>Cert. No: 05010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</si>
  <si>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</si>
  <si>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</si>
  <si>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</si>
  <si>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</si>
  <si>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</si>
  <si>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</si>
  <si>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</si>
  <si>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</si>
  <si>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A12:AB23</t>
  </si>
  <si>
    <t>A12:A23</t>
  </si>
  <si>
    <t>Individual_Scores_Men_JV</t>
  </si>
  <si>
    <t>Men's Jr. Varsity</t>
  </si>
  <si>
    <t>Individual Combined Scores</t>
  </si>
  <si>
    <t>G12:L22</t>
  </si>
  <si>
    <t>B12:B22</t>
  </si>
  <si>
    <t>D12:D22</t>
  </si>
  <si>
    <t>C12:C22</t>
  </si>
  <si>
    <t>G13:L23</t>
  </si>
  <si>
    <t>E13:E23</t>
  </si>
  <si>
    <t>B13:B23</t>
  </si>
  <si>
    <t>C13:C23</t>
  </si>
  <si>
    <t>Indiv_Combined_Scores_Men</t>
  </si>
  <si>
    <t>B13:O342</t>
  </si>
  <si>
    <t>G25:L35</t>
  </si>
  <si>
    <t>B25:B35</t>
  </si>
  <si>
    <t>D25:D35</t>
  </si>
  <si>
    <t>C25:C35</t>
  </si>
  <si>
    <t>G24:L34</t>
  </si>
  <si>
    <t>E24:E34</t>
  </si>
  <si>
    <t>B24:B34</t>
  </si>
  <si>
    <t>C24:C34</t>
  </si>
  <si>
    <t>M13:M342</t>
  </si>
  <si>
    <t>B13:B342</t>
  </si>
  <si>
    <t>G38:L48</t>
  </si>
  <si>
    <t>B38:B48</t>
  </si>
  <si>
    <t>D38:D48</t>
  </si>
  <si>
    <t>C38:C48</t>
  </si>
  <si>
    <t>G35:L45</t>
  </si>
  <si>
    <t>E35:E45</t>
  </si>
  <si>
    <t>B35:B45</t>
  </si>
  <si>
    <t>C35:C45</t>
  </si>
  <si>
    <t>G51:L61</t>
  </si>
  <si>
    <t>B51:B61</t>
  </si>
  <si>
    <t>D51:D61</t>
  </si>
  <si>
    <t>C51:C61</t>
  </si>
  <si>
    <t>G46:L56</t>
  </si>
  <si>
    <t>E46:E56</t>
  </si>
  <si>
    <t>B46:B56</t>
  </si>
  <si>
    <t>C46:C56</t>
  </si>
  <si>
    <t>G64:L74</t>
  </si>
  <si>
    <t>B64:B74</t>
  </si>
  <si>
    <t>D64:D74</t>
  </si>
  <si>
    <t>C64:C74</t>
  </si>
  <si>
    <t>G57:L67</t>
  </si>
  <si>
    <t>E57:E67</t>
  </si>
  <si>
    <t>B57:B67</t>
  </si>
  <si>
    <t>C57:C67</t>
  </si>
  <si>
    <t>G77:L87</t>
  </si>
  <si>
    <t>B77:B87</t>
  </si>
  <si>
    <t>D77:D87</t>
  </si>
  <si>
    <t>C77:C87</t>
  </si>
  <si>
    <t>G68:L78</t>
  </si>
  <si>
    <t>E68:E78</t>
  </si>
  <si>
    <t>B68:B78</t>
  </si>
  <si>
    <t>C68:C78</t>
  </si>
  <si>
    <t>G90:L100</t>
  </si>
  <si>
    <t>B90:B100</t>
  </si>
  <si>
    <t>D90:D100</t>
  </si>
  <si>
    <t>C90:C100</t>
  </si>
  <si>
    <t>G79:L89</t>
  </si>
  <si>
    <t>E79:E89</t>
  </si>
  <si>
    <t>B79:B89</t>
  </si>
  <si>
    <t>C79:C89</t>
  </si>
  <si>
    <t>G103:L113</t>
  </si>
  <si>
    <t>B103:B113</t>
  </si>
  <si>
    <t>D103:D113</t>
  </si>
  <si>
    <t>C103:C113</t>
  </si>
  <si>
    <t>E90:E100</t>
  </si>
  <si>
    <t>G116:L126</t>
  </si>
  <si>
    <t>B116:B126</t>
  </si>
  <si>
    <t>D116:D126</t>
  </si>
  <si>
    <t>C116:C126</t>
  </si>
  <si>
    <t>G101:L111</t>
  </si>
  <si>
    <t>E101:E111</t>
  </si>
  <si>
    <t>B101:B111</t>
  </si>
  <si>
    <t>C101:C111</t>
  </si>
  <si>
    <t>G129:L139</t>
  </si>
  <si>
    <t>B129:B139</t>
  </si>
  <si>
    <t>D129:D139</t>
  </si>
  <si>
    <t>C129:C139</t>
  </si>
  <si>
    <t>G112:L122</t>
  </si>
  <si>
    <t>E112:E122</t>
  </si>
  <si>
    <t>B112:B122</t>
  </si>
  <si>
    <t>C112:C122</t>
  </si>
  <si>
    <t>Individual</t>
  </si>
  <si>
    <t>G142:L152</t>
  </si>
  <si>
    <t>B142:B152</t>
  </si>
  <si>
    <t>D142:D152</t>
  </si>
  <si>
    <t>C142:C152</t>
  </si>
  <si>
    <t>G123:L133</t>
  </si>
  <si>
    <t>E123:E133</t>
  </si>
  <si>
    <t>B123:B133</t>
  </si>
  <si>
    <t>C123:C133</t>
  </si>
  <si>
    <t>G155:L165</t>
  </si>
  <si>
    <t>B155:B165</t>
  </si>
  <si>
    <t>D155:D165</t>
  </si>
  <si>
    <t>C155:C165</t>
  </si>
  <si>
    <t>G134:L144</t>
  </si>
  <si>
    <t>E134:E144</t>
  </si>
  <si>
    <t>B134:B144</t>
  </si>
  <si>
    <t>C134:C144</t>
  </si>
  <si>
    <t>G168:L178</t>
  </si>
  <si>
    <t>B168:B178</t>
  </si>
  <si>
    <t>D168:D178</t>
  </si>
  <si>
    <t>C168:C178</t>
  </si>
  <si>
    <t>G145:L155</t>
  </si>
  <si>
    <t>E145:E155</t>
  </si>
  <si>
    <t>B145:B155</t>
  </si>
  <si>
    <t>C145:C155</t>
  </si>
  <si>
    <t>G181:L191</t>
  </si>
  <si>
    <t>B181:B191</t>
  </si>
  <si>
    <t>D181:D191</t>
  </si>
  <si>
    <t>C181:C191</t>
  </si>
  <si>
    <t>G156:L166</t>
  </si>
  <si>
    <t>E156:E166</t>
  </si>
  <si>
    <t>B156:B166</t>
  </si>
  <si>
    <t>C156:C166</t>
  </si>
  <si>
    <t>G194:L204</t>
  </si>
  <si>
    <t>B194:B204</t>
  </si>
  <si>
    <t>D194:D204</t>
  </si>
  <si>
    <t>C194:C204</t>
  </si>
  <si>
    <t>G167:L177</t>
  </si>
  <si>
    <t>E167:E177</t>
  </si>
  <si>
    <t>B167:B177</t>
  </si>
  <si>
    <t>C167:C177</t>
  </si>
  <si>
    <t>G207:L217</t>
  </si>
  <si>
    <t>B207:B217</t>
  </si>
  <si>
    <t>D207:D217</t>
  </si>
  <si>
    <t>C207:C217</t>
  </si>
  <si>
    <t>G178:L188</t>
  </si>
  <si>
    <t>E178:E188</t>
  </si>
  <si>
    <t>B178:B188</t>
  </si>
  <si>
    <t>C178:C188</t>
  </si>
  <si>
    <t>G220:L230</t>
  </si>
  <si>
    <t>B220:B230</t>
  </si>
  <si>
    <t>D220:D230</t>
  </si>
  <si>
    <t>C220:C230</t>
  </si>
  <si>
    <t>G189:L199</t>
  </si>
  <si>
    <t>E189:E199</t>
  </si>
  <si>
    <t>B189:B199</t>
  </si>
  <si>
    <t>C189:C199</t>
  </si>
  <si>
    <t>G233:L243</t>
  </si>
  <si>
    <t>B233:B243</t>
  </si>
  <si>
    <t>D233:D243</t>
  </si>
  <si>
    <t>C233:C243</t>
  </si>
  <si>
    <t>G200:L210</t>
  </si>
  <si>
    <t>E200:E210</t>
  </si>
  <si>
    <t>B200:B210</t>
  </si>
  <si>
    <t>C200:C210</t>
  </si>
  <si>
    <t>G211:L221</t>
  </si>
  <si>
    <t>E211:E221</t>
  </si>
  <si>
    <t>B211:B221</t>
  </si>
  <si>
    <t>C211:C221</t>
  </si>
  <si>
    <t>G222:L232</t>
  </si>
  <si>
    <t>E222:E232</t>
  </si>
  <si>
    <t>B222:B232</t>
  </si>
  <si>
    <t>C222:C232</t>
  </si>
  <si>
    <t>E233:E243</t>
  </si>
  <si>
    <t>G244:L254</t>
  </si>
  <si>
    <t>E244:E254</t>
  </si>
  <si>
    <t>B244:B254</t>
  </si>
  <si>
    <t>C244:C254</t>
  </si>
  <si>
    <t>G255:L265</t>
  </si>
  <si>
    <t>E255:E265</t>
  </si>
  <si>
    <t>B255:B265</t>
  </si>
  <si>
    <t>C255:C265</t>
  </si>
  <si>
    <t>G266:L276</t>
  </si>
  <si>
    <t>E266:E276</t>
  </si>
  <si>
    <t>B266:B276</t>
  </si>
  <si>
    <t>C266:C276</t>
  </si>
  <si>
    <t>G277:L287</t>
  </si>
  <si>
    <t>E277:E287</t>
  </si>
  <si>
    <t>B277:B287</t>
  </si>
  <si>
    <t>C277:C287</t>
  </si>
  <si>
    <t>G288:L298</t>
  </si>
  <si>
    <t>E288:E298</t>
  </si>
  <si>
    <t>B288:B298</t>
  </si>
  <si>
    <t>C288:C298</t>
  </si>
  <si>
    <t>G299:L309</t>
  </si>
  <si>
    <t>E299:E309</t>
  </si>
  <si>
    <t>B299:B309</t>
  </si>
  <si>
    <t>C299:C309</t>
  </si>
  <si>
    <t>G310:L320</t>
  </si>
  <si>
    <t>E310:E320</t>
  </si>
  <si>
    <t>B310:B320</t>
  </si>
  <si>
    <t>C310:C320</t>
  </si>
  <si>
    <t>G321:L331</t>
  </si>
  <si>
    <t>E321:E331</t>
  </si>
  <si>
    <t>B321:B331</t>
  </si>
  <si>
    <t>C321:C331</t>
  </si>
  <si>
    <t>G332:L342</t>
  </si>
  <si>
    <t>E332:E342</t>
  </si>
  <si>
    <t>B332:B342</t>
  </si>
  <si>
    <t>C332:C342</t>
  </si>
  <si>
    <t>Total Pins Bowled:</t>
  </si>
  <si>
    <t>Field Ave::</t>
  </si>
  <si>
    <t xml:space="preserve">Belmont Abbey College V </t>
  </si>
  <si>
    <t xml:space="preserve">Bethel University (TN) V </t>
  </si>
  <si>
    <t xml:space="preserve"> V </t>
  </si>
  <si>
    <t xml:space="preserve">Campbellsville University V </t>
  </si>
  <si>
    <t xml:space="preserve">Cumberland University V </t>
  </si>
  <si>
    <t xml:space="preserve">Emmanuel College V </t>
  </si>
  <si>
    <t xml:space="preserve">Lindsey Wilson College V </t>
  </si>
  <si>
    <t xml:space="preserve">Midway University V </t>
  </si>
  <si>
    <t xml:space="preserve">Milligan University V </t>
  </si>
  <si>
    <t xml:space="preserve">Pikeville ,University Of V </t>
  </si>
  <si>
    <t xml:space="preserve">Shawnee State University V </t>
  </si>
  <si>
    <t xml:space="preserve">South Florida ,University Of V </t>
  </si>
  <si>
    <t xml:space="preserve">Southeastern Illinois College V </t>
  </si>
  <si>
    <t xml:space="preserve">Tennessee Southern, University Of V </t>
  </si>
  <si>
    <t xml:space="preserve">Tennessee Wesleyan University V </t>
  </si>
  <si>
    <t xml:space="preserve">Thomas More University V </t>
  </si>
  <si>
    <t xml:space="preserve">Tusculum University V </t>
  </si>
  <si>
    <t xml:space="preserve">Union College V </t>
  </si>
  <si>
    <t xml:space="preserve">University of the Cumberlands V </t>
  </si>
  <si>
    <t xml:space="preserve">Cumberland University JV1 </t>
  </si>
  <si>
    <t xml:space="preserve"> JV1 </t>
  </si>
  <si>
    <t xml:space="preserve">Emmanuel College JV1 </t>
  </si>
  <si>
    <t xml:space="preserve">Midway University JV1 </t>
  </si>
  <si>
    <t xml:space="preserve"> JV2 </t>
  </si>
  <si>
    <t xml:space="preserve">Milligan University JV1 </t>
  </si>
  <si>
    <t xml:space="preserve">Pikeville ,University Of JV1 </t>
  </si>
  <si>
    <t xml:space="preserve">Pikeville ,University Of JV2 </t>
  </si>
  <si>
    <t xml:space="preserve">Tennessee Southern, University Of JV1 </t>
  </si>
  <si>
    <t xml:space="preserve">Tennessee Wesleyan University JV1 </t>
  </si>
  <si>
    <t xml:space="preserve">Thomas More University JV1 </t>
  </si>
  <si>
    <t xml:space="preserve">University of the Cumberlands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</si>
</sst>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49" fontId="1" fillId="0" borderId="0" xfId="0" applyNumberFormat="1" applyFont="1" applyProtection="1"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24" fillId="0" borderId="0" xfId="0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16" fillId="0" borderId="0" xfId="0" applyFont="1"/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/>
    <xf numFmtId="0" fontId="4" fillId="0" borderId="0" xfId="0" applyFont="1" applyAlignment="1">
      <alignment horizontal="left"/>
    </xf>
    <xf numFmtId="0" fontId="29" fillId="0" borderId="0" xfId="0" applyFont="1"/>
    <xf numFmtId="0" fontId="27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510540</xdr:colOff>
      <xdr:row>5</xdr:row>
      <xdr:rowOff>129540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205740</xdr:colOff>
      <xdr:row>5</xdr:row>
      <xdr:rowOff>97155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="85" zoomScaleNormal="85" workbookViewId="0">
      <pane xSplit="1" ySplit="10" topLeftCell="B211" activePane="bottomRight" state="frozen"/>
      <selection pane="topRight" activeCell="B1" sqref="B1"/>
      <selection pane="bottomLeft" activeCell="A10" sqref="A10"/>
      <selection pane="bottomRight" activeCell="B225" sqref="B225"/>
    </sheetView>
  </sheetViews>
  <sheetFormatPr defaultColWidth="9" defaultRowHeight="13.8" x14ac:dyDescent="0.25"/>
  <cols>
    <col min="1" max="1" width="2.6640625" style="1" customWidth="1"/>
    <col min="2" max="2" width="37.6640625" style="1" customWidth="1"/>
    <col min="3" max="3" width="6.6640625" style="1" hidden="1" customWidth="1"/>
    <col min="4" max="4" width="18" style="1" customWidth="1"/>
    <col min="5" max="5" width="33.6640625" style="1" customWidth="1"/>
    <col min="6" max="6" width="9.6640625" style="1" customWidth="1"/>
    <col min="7" max="7" width="7.6640625" style="1" customWidth="1"/>
    <col min="8" max="8" width="7.6640625" style="2" hidden="1" customWidth="1"/>
    <col min="9" max="9" width="7.6640625" style="1" customWidth="1"/>
    <col min="10" max="10" width="10.6640625" style="2" hidden="1" customWidth="1"/>
    <col min="11" max="11" width="9" style="1" customWidth="1"/>
    <col min="12" max="12" width="9.33203125" style="1" customWidth="1"/>
    <col min="13" max="13" width="9" style="1" customWidth="1"/>
    <col min="14" max="14" width="12.33203125" style="1" hidden="1" customWidth="1"/>
    <col min="15" max="26" width="9" style="1" customWidth="1"/>
    <col min="27" max="27" width="8.88671875" style="1" customWidth="1"/>
    <col min="28" max="28" width="0.109375" style="1" hidden="1" customWidth="1"/>
    <col min="29" max="29" width="0.332031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91" t="s">
        <v>0</v>
      </c>
      <c r="B1" s="91"/>
      <c r="C1" s="91"/>
      <c r="D1" s="91"/>
      <c r="E1" s="91"/>
      <c r="F1" s="91"/>
      <c r="G1" s="91"/>
      <c r="H1" s="92"/>
      <c r="I1" s="91"/>
      <c r="J1" s="92"/>
      <c r="K1" s="5"/>
      <c r="L1" s="5"/>
      <c r="AH1" s="6"/>
      <c r="AI1" s="6"/>
    </row>
    <row r="2" spans="1:54" s="4" customFormat="1" ht="16.2" customHeight="1" x14ac:dyDescent="0.3">
      <c r="H2" s="7"/>
      <c r="J2" s="7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H4" s="6"/>
      <c r="AI4" s="6"/>
      <c r="BB4" s="89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H5" s="6"/>
      <c r="AI5" s="6"/>
    </row>
    <row r="6" spans="1:54" s="4" customFormat="1" ht="16.2" hidden="1" customHeight="1" x14ac:dyDescent="0.3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H7" s="6"/>
      <c r="AI7" s="6"/>
    </row>
    <row r="8" spans="1:54" s="4" customFormat="1" ht="16.2" customHeight="1" x14ac:dyDescent="0.3">
      <c r="B8" s="8" t="s">
        <v>19</v>
      </c>
      <c r="C8" s="14"/>
      <c r="D8" s="14" t="s">
        <v>20</v>
      </c>
      <c r="E8" s="14" t="s">
        <v>21</v>
      </c>
      <c r="F8" s="12"/>
      <c r="G8" s="12"/>
      <c r="H8" s="11"/>
      <c r="I8" s="12"/>
      <c r="J8" s="7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 x14ac:dyDescent="0.3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27</v>
      </c>
      <c r="C11" s="1"/>
      <c r="D11" s="22" t="s">
        <v>28</v>
      </c>
      <c r="E11" s="1" t="s">
        <v>29</v>
      </c>
      <c r="F11" s="23" t="s">
        <v>14</v>
      </c>
      <c r="G11" s="24"/>
      <c r="H11" s="25">
        <v>4413</v>
      </c>
      <c r="I11" s="24"/>
      <c r="J11" s="25" t="b">
        <v>0</v>
      </c>
      <c r="K11" s="19"/>
      <c r="L11" s="26"/>
      <c r="M11" s="27"/>
      <c r="AB11" s="13" t="str">
        <f t="array" ref="AB11">IFERROR(INDEX(B11:B30, SMALL(IF("V"=F11:F30, ROW(F11:F30)-MIN(ROW(F11:F30))+1, ""), ROW() -10 )), "")</f>
        <v>Belmont Abbey College</v>
      </c>
      <c r="AC11" s="13">
        <f t="array" ref="AC11">IFERROR(INDEX(C11:C30, SMALL(IF("V"=F11:F30, ROW(F11:F30)-MIN(ROW(F11:F30))+1, ""), ROW() -10 )), "")</f>
        <v>0</v>
      </c>
      <c r="AD11" s="13" t="str">
        <f t="array" ref="AD11">IFERROR(INDEX(D11:D30, SMALL(IF("V"=F11:F30, ROW(F11:F30)-MIN(ROW(F11:F30))+1, ""), ROW() -10 )), "")</f>
        <v>11-240426</v>
      </c>
      <c r="AE11" s="13" t="str">
        <f t="array" ref="AE11">IFERROR(INDEX(E11:E30, SMALL(IF("V"=F11:F30, ROW(F11:F30)-MIN(ROW(F11:F30))+1, ""), ROW() -10 )), "")</f>
        <v>Albert Catahan</v>
      </c>
      <c r="AF11" s="13" t="str">
        <f t="array" ref="AF11">IFERROR(INDEX(B11:B30, SMALL(IF(ISNUMBER(SEARCH("JV1",F11:F30)), ROW(F11:F30)-MIN(ROW(F11:F30))+1, ""), ROW() -10 )), "")</f>
        <v/>
      </c>
      <c r="AG11" s="13" t="str">
        <f t="array" ref="AG11">IFERROR(INDEX(C11:C30, SMALL(IF(ISNUMBER(SEARCH("JV1",F11:F30)), ROW(F11:F30)-MIN(ROW(F11:F30))+1, ""), ROW() -10 )), "")</f>
        <v/>
      </c>
      <c r="AH11" s="13" t="str">
        <f t="array" ref="AH11">IFERROR(INDEX(D11:D30, SMALL(IF(ISNUMBER(SEARCH("JV1",F11:F30)), ROW(F11:F30)-MIN(ROW(F11:F30))+1, ""), ROW() -10 )), "")</f>
        <v/>
      </c>
      <c r="AI11" s="13" t="str">
        <f t="array" ref="AI11">IFERROR(INDEX(E11:E30, SMALL(IF(ISNUMBER(SEARCH("JV1",F11:F30)), ROW(F11:F30)-MIN(ROW(F11:F30))+1, ""), ROW() -10 )), "")</f>
        <v/>
      </c>
      <c r="AJ11" s="13" t="str">
        <f t="array" ref="AJ11">IFERROR(INDEX(B11:B30, SMALL(IF(ISNUMBER(SEARCH("JV2",F11:F30)), ROW(F11:F30)-MIN(ROW(F11:F30))+1, ""), ROW() -10 )), "")</f>
        <v/>
      </c>
      <c r="AK11" s="13" t="str">
        <f t="array" ref="AK11">IFERROR(INDEX(C11:C30, SMALL(IF(ISNUMBER(SEARCH("JV2",F11:F30)), ROW(F11:F30)-MIN(ROW(F11:F30))+1, ""), ROW() -10 )), "")</f>
        <v/>
      </c>
      <c r="AL11" s="13" t="str">
        <f t="array" ref="AL11">IFERROR(INDEX(D11:D30, SMALL(IF(ISNUMBER(SEARCH("JV2",F11:F30)), ROW(F11:F30)-MIN(ROW(F11:F30))+1, ""), ROW() -10 )), "")</f>
        <v/>
      </c>
      <c r="AM11" s="13" t="str">
        <f t="array" ref="AM11">IFERROR(INDEX(E11:E30, SMALL(IF(ISNUMBER(SEARCH("JV2",F11:F30)), ROW(F11:F30)-MIN(ROW(F11:F30))+1, ""), ROW() -10 )), "")</f>
        <v/>
      </c>
    </row>
    <row r="12" spans="1:54" s="13" customFormat="1" ht="15" customHeight="1" x14ac:dyDescent="0.3">
      <c r="B12" s="21" t="s">
        <v>27</v>
      </c>
      <c r="C12" s="1"/>
      <c r="D12" s="22" t="s">
        <v>31</v>
      </c>
      <c r="E12" s="1" t="s">
        <v>32</v>
      </c>
      <c r="F12" s="23" t="s">
        <v>30</v>
      </c>
      <c r="G12" s="24"/>
      <c r="H12" s="25">
        <v>4413</v>
      </c>
      <c r="I12" s="24"/>
      <c r="J12" s="25" t="b">
        <v>0</v>
      </c>
      <c r="K12" s="19"/>
      <c r="L12" s="26"/>
      <c r="M12" s="27"/>
      <c r="AB12" s="13" t="str">
        <f t="array" ref="AB12">IFERROR(INDEX(B11:B30, SMALL(IF("V"=F11:F30, ROW(F11:F30)-MIN(ROW(F11:F30))+1, ""), ROW() -10 )), "")</f>
        <v>Belmont Abbey College</v>
      </c>
      <c r="AC12" s="13">
        <f t="array" ref="AC12">IFERROR(INDEX(C11:C30, SMALL(IF("V"=F11:F30, ROW(F11:F30)-MIN(ROW(F11:F30))+1, ""), ROW() -10 )), "")</f>
        <v>0</v>
      </c>
      <c r="AD12" s="13" t="str">
        <f t="array" ref="AD12">IFERROR(INDEX(D11:D30, SMALL(IF("V"=F11:F30, ROW(F11:F30)-MIN(ROW(F11:F30))+1, ""), ROW() -10 )), "")</f>
        <v>11-34796</v>
      </c>
      <c r="AE12" s="13" t="str">
        <f t="array" ref="AE12">IFERROR(INDEX(E11:E30, SMALL(IF("V"=F11:F30, ROW(F11:F30)-MIN(ROW(F11:F30))+1, ""), ROW() -10 )), "")</f>
        <v>Caleb Huggins</v>
      </c>
      <c r="AF12" s="13" t="str">
        <f t="array" ref="AF12">IFERROR(INDEX(B11:B30, SMALL(IF(ISNUMBER(SEARCH("JV1",F11:F30)), ROW(F11:F30)-MIN(ROW(F11:F30))+1, ""), ROW() -10 )), "")</f>
        <v/>
      </c>
      <c r="AG12" s="13" t="str">
        <f t="array" ref="AG12">IFERROR(INDEX(C11:C30, SMALL(IF(ISNUMBER(SEARCH("JV1",F11:F30)), ROW(F11:F30)-MIN(ROW(F11:F30))+1, ""), ROW() -10 )), "")</f>
        <v/>
      </c>
      <c r="AH12" s="13" t="str">
        <f t="array" ref="AH12">IFERROR(INDEX(D11:D30, SMALL(IF(ISNUMBER(SEARCH("JV1",F11:F30)), ROW(F11:F30)-MIN(ROW(F11:F30))+1, ""), ROW() -10 )), "")</f>
        <v/>
      </c>
      <c r="AI12" s="13" t="str">
        <f t="array" ref="AI12">IFERROR(INDEX(E11:E30, SMALL(IF(ISNUMBER(SEARCH("JV1",F11:F30)), ROW(F11:F30)-MIN(ROW(F11:F30))+1, ""), ROW() -10 )), "")</f>
        <v/>
      </c>
      <c r="AJ12" s="13" t="str">
        <f t="array" ref="AJ12">IFERROR(INDEX(B11:B30, SMALL(IF(ISNUMBER(SEARCH("JV2",F11:F30)), ROW(F11:F30)-MIN(ROW(F11:F30))+1, ""), ROW() -10 )), "")</f>
        <v/>
      </c>
      <c r="AK12" s="13" t="str">
        <f t="array" ref="AK12">IFERROR(INDEX(C11:C30, SMALL(IF(ISNUMBER(SEARCH("JV2",F11:F30)), ROW(F11:F30)-MIN(ROW(F11:F30))+1, ""), ROW() -10 )), "")</f>
        <v/>
      </c>
      <c r="AL12" s="13" t="str">
        <f t="array" ref="AL12">IFERROR(INDEX(D11:D30, SMALL(IF(ISNUMBER(SEARCH("JV2",F11:F30)), ROW(F11:F30)-MIN(ROW(F11:F30))+1, ""), ROW() -10 )), "")</f>
        <v/>
      </c>
      <c r="AM12" s="13" t="str">
        <f t="array" ref="AM12">IFERROR(INDEX(E11:E30, SMALL(IF(ISNUMBER(SEARCH("JV2",F11:F30)), ROW(F11:F30)-MIN(ROW(F11:F30))+1, ""), ROW() -10 )), "")</f>
        <v/>
      </c>
    </row>
    <row r="13" spans="1:54" s="13" customFormat="1" ht="15" customHeight="1" x14ac:dyDescent="0.3">
      <c r="B13" s="21" t="s">
        <v>27</v>
      </c>
      <c r="C13" s="1"/>
      <c r="D13" s="22" t="s">
        <v>33</v>
      </c>
      <c r="E13" s="1" t="s">
        <v>34</v>
      </c>
      <c r="F13" s="23" t="s">
        <v>30</v>
      </c>
      <c r="G13" s="24"/>
      <c r="H13" s="25">
        <v>4413</v>
      </c>
      <c r="I13" s="24"/>
      <c r="J13" s="25" t="b">
        <v>0</v>
      </c>
      <c r="K13" s="19"/>
      <c r="L13" s="26"/>
      <c r="M13" s="27"/>
      <c r="AB13" s="13" t="str">
        <f t="array" ref="AB13">IFERROR(INDEX(B11:B30, SMALL(IF("V"=F11:F30, ROW(F11:F30)-MIN(ROW(F11:F30))+1, ""), ROW() -10 )), "")</f>
        <v>Belmont Abbey College</v>
      </c>
      <c r="AC13" s="13">
        <f t="array" ref="AC13">IFERROR(INDEX(C11:C30, SMALL(IF("V"=F11:F30, ROW(F11:F30)-MIN(ROW(F11:F30))+1, ""), ROW() -10 )), "")</f>
        <v>0</v>
      </c>
      <c r="AD13" s="13" t="str">
        <f t="array" ref="AD13">IFERROR(INDEX(D11:D30, SMALL(IF("V"=F11:F30, ROW(F11:F30)-MIN(ROW(F11:F30))+1, ""), ROW() -10 )), "")</f>
        <v>11-223993</v>
      </c>
      <c r="AE13" s="13" t="str">
        <f t="array" ref="AE13">IFERROR(INDEX(E11:E30, SMALL(IF("V"=F11:F30, ROW(F11:F30)-MIN(ROW(F11:F30))+1, ""), ROW() -10 )), "")</f>
        <v>Connor Breaman</v>
      </c>
      <c r="AF13" s="13" t="str">
        <f t="array" ref="AF13">IFERROR(INDEX(B11:B30, SMALL(IF(ISNUMBER(SEARCH("JV1",F11:F30)), ROW(F11:F30)-MIN(ROW(F11:F30))+1, ""), ROW() -10 )), "")</f>
        <v/>
      </c>
      <c r="AG13" s="13" t="str">
        <f t="array" ref="AG13">IFERROR(INDEX(C11:C30, SMALL(IF(ISNUMBER(SEARCH("JV1",F11:F30)), ROW(F11:F30)-MIN(ROW(F11:F30))+1, ""), ROW() -10 )), "")</f>
        <v/>
      </c>
      <c r="AH13" s="13" t="str">
        <f t="array" ref="AH13">IFERROR(INDEX(D11:D30, SMALL(IF(ISNUMBER(SEARCH("JV1",F11:F30)), ROW(F11:F30)-MIN(ROW(F11:F30))+1, ""), ROW() -10 )), "")</f>
        <v/>
      </c>
      <c r="AI13" s="13" t="str">
        <f t="array" ref="AI13">IFERROR(INDEX(E11:E30, SMALL(IF(ISNUMBER(SEARCH("JV1",F11:F30)), ROW(F11:F30)-MIN(ROW(F11:F30))+1, ""), ROW() -10 )), "")</f>
        <v/>
      </c>
      <c r="AJ13" s="13" t="str">
        <f t="array" ref="AJ13">IFERROR(INDEX(B11:B30, SMALL(IF(ISNUMBER(SEARCH("JV2",F11:F30)), ROW(F11:F30)-MIN(ROW(F11:F30))+1, ""), ROW() -10 )), "")</f>
        <v/>
      </c>
      <c r="AK13" s="13" t="str">
        <f t="array" ref="AK13">IFERROR(INDEX(C11:C30, SMALL(IF(ISNUMBER(SEARCH("JV2",F11:F30)), ROW(F11:F30)-MIN(ROW(F11:F30))+1, ""), ROW() -10 )), "")</f>
        <v/>
      </c>
      <c r="AL13" s="13" t="str">
        <f t="array" ref="AL13">IFERROR(INDEX(D11:D30, SMALL(IF(ISNUMBER(SEARCH("JV2",F11:F30)), ROW(F11:F30)-MIN(ROW(F11:F30))+1, ""), ROW() -10 )), "")</f>
        <v/>
      </c>
      <c r="AM13" s="13" t="str">
        <f t="array" ref="AM13">IFERROR(INDEX(E11:E30, SMALL(IF(ISNUMBER(SEARCH("JV2",F11:F30)), ROW(F11:F30)-MIN(ROW(F11:F30))+1, ""), ROW() -10 )), "")</f>
        <v/>
      </c>
    </row>
    <row r="14" spans="1:54" s="13" customFormat="1" ht="15" customHeight="1" x14ac:dyDescent="0.3">
      <c r="B14" s="21" t="s">
        <v>27</v>
      </c>
      <c r="C14" s="1"/>
      <c r="D14" s="22" t="s">
        <v>35</v>
      </c>
      <c r="E14" s="1" t="s">
        <v>36</v>
      </c>
      <c r="F14" s="23" t="s">
        <v>30</v>
      </c>
      <c r="G14" s="24"/>
      <c r="H14" s="25">
        <v>4413</v>
      </c>
      <c r="I14" s="24"/>
      <c r="J14" s="25" t="b">
        <v>0</v>
      </c>
      <c r="K14" s="19"/>
      <c r="L14" s="26"/>
      <c r="M14" s="27"/>
      <c r="AB14" s="13" t="str">
        <f t="array" ref="AB14">IFERROR(INDEX(B11:B30, SMALL(IF("V"=F11:F30, ROW(F11:F30)-MIN(ROW(F11:F30))+1, ""), ROW() -10 )), "")</f>
        <v>Belmont Abbey College</v>
      </c>
      <c r="AC14" s="13">
        <f t="array" ref="AC14">IFERROR(INDEX(C11:C30, SMALL(IF("V"=F11:F30, ROW(F11:F30)-MIN(ROW(F11:F30))+1, ""), ROW() -10 )), "")</f>
        <v>0</v>
      </c>
      <c r="AD14" s="13" t="str">
        <f t="array" ref="AD14">IFERROR(INDEX(D11:D30, SMALL(IF("V"=F11:F30, ROW(F11:F30)-MIN(ROW(F11:F30))+1, ""), ROW() -10 )), "")</f>
        <v>11-700614</v>
      </c>
      <c r="AE14" s="13" t="str">
        <f t="array" ref="AE14">IFERROR(INDEX(E11:E30, SMALL(IF("V"=F11:F30, ROW(F11:F30)-MIN(ROW(F11:F30))+1, ""), ROW() -10 )), "")</f>
        <v>Gabriel Scott</v>
      </c>
      <c r="AF14" s="13" t="str">
        <f t="array" ref="AF14">IFERROR(INDEX(B11:B30, SMALL(IF(ISNUMBER(SEARCH("JV1",F11:F30)), ROW(F11:F30)-MIN(ROW(F11:F30))+1, ""), ROW() -10 )), "")</f>
        <v/>
      </c>
      <c r="AG14" s="13" t="str">
        <f t="array" ref="AG14">IFERROR(INDEX(C11:C30, SMALL(IF(ISNUMBER(SEARCH("JV1",F11:F30)), ROW(F11:F30)-MIN(ROW(F11:F30))+1, ""), ROW() -10 )), "")</f>
        <v/>
      </c>
      <c r="AH14" s="13" t="str">
        <f t="array" ref="AH14">IFERROR(INDEX(D11:D30, SMALL(IF(ISNUMBER(SEARCH("JV1",F11:F30)), ROW(F11:F30)-MIN(ROW(F11:F30))+1, ""), ROW() -10 )), "")</f>
        <v/>
      </c>
      <c r="AI14" s="13" t="str">
        <f t="array" ref="AI14">IFERROR(INDEX(E11:E30, SMALL(IF(ISNUMBER(SEARCH("JV1",F11:F30)), ROW(F11:F30)-MIN(ROW(F11:F30))+1, ""), ROW() -10 )), "")</f>
        <v/>
      </c>
      <c r="AJ14" s="13" t="str">
        <f t="array" ref="AJ14">IFERROR(INDEX(B11:B30, SMALL(IF(ISNUMBER(SEARCH("JV2",F11:F30)), ROW(F11:F30)-MIN(ROW(F11:F30))+1, ""), ROW() -10 )), "")</f>
        <v/>
      </c>
      <c r="AK14" s="13" t="str">
        <f t="array" ref="AK14">IFERROR(INDEX(C11:C30, SMALL(IF(ISNUMBER(SEARCH("JV2",F11:F30)), ROW(F11:F30)-MIN(ROW(F11:F30))+1, ""), ROW() -10 )), "")</f>
        <v/>
      </c>
      <c r="AL14" s="13" t="str">
        <f t="array" ref="AL14">IFERROR(INDEX(D11:D30, SMALL(IF(ISNUMBER(SEARCH("JV2",F11:F30)), ROW(F11:F30)-MIN(ROW(F11:F30))+1, ""), ROW() -10 )), "")</f>
        <v/>
      </c>
      <c r="AM14" s="13" t="str">
        <f t="array" ref="AM14">IFERROR(INDEX(E11:E30, SMALL(IF(ISNUMBER(SEARCH("JV2",F11:F30)), ROW(F11:F30)-MIN(ROW(F11:F30))+1, ""), ROW() -10 )), "")</f>
        <v/>
      </c>
    </row>
    <row r="15" spans="1:54" s="13" customFormat="1" ht="15" customHeight="1" x14ac:dyDescent="0.3">
      <c r="B15" s="21" t="s">
        <v>27</v>
      </c>
      <c r="C15" s="1"/>
      <c r="D15" s="22" t="s">
        <v>37</v>
      </c>
      <c r="E15" s="1" t="s">
        <v>38</v>
      </c>
      <c r="F15" s="23" t="s">
        <v>30</v>
      </c>
      <c r="G15" s="24"/>
      <c r="H15" s="25">
        <v>4413</v>
      </c>
      <c r="I15" s="24"/>
      <c r="J15" s="25" t="b">
        <v>0</v>
      </c>
      <c r="K15" s="19"/>
      <c r="L15" s="26"/>
      <c r="M15" s="27"/>
      <c r="AB15" s="13" t="str">
        <f t="array" ref="AB15">IFERROR(INDEX(B11:B30, SMALL(IF("V"=F11:F30, ROW(F11:F30)-MIN(ROW(F11:F30))+1, ""), ROW() -10 )), "")</f>
        <v>Belmont Abbey College</v>
      </c>
      <c r="AC15" s="13">
        <f t="array" ref="AC15">IFERROR(INDEX(C11:C30, SMALL(IF("V"=F11:F30, ROW(F11:F30)-MIN(ROW(F11:F30))+1, ""), ROW() -10 )), "")</f>
        <v>0</v>
      </c>
      <c r="AD15" s="13" t="str">
        <f t="array" ref="AD15">IFERROR(INDEX(D11:D30, SMALL(IF("V"=F11:F30, ROW(F11:F30)-MIN(ROW(F11:F30))+1, ""), ROW() -10 )), "")</f>
        <v>11-234022</v>
      </c>
      <c r="AE15" s="13" t="str">
        <f t="array" ref="AE15">IFERROR(INDEX(E11:E30, SMALL(IF("V"=F11:F30, ROW(F11:F30)-MIN(ROW(F11:F30))+1, ""), ROW() -10 )), "")</f>
        <v>Gavin Gucwa</v>
      </c>
      <c r="AF15" s="13" t="str">
        <f t="array" ref="AF15">IFERROR(INDEX(B11:B30, SMALL(IF(ISNUMBER(SEARCH("JV1",F11:F30)), ROW(F11:F30)-MIN(ROW(F11:F30))+1, ""), ROW() -10 )), "")</f>
        <v/>
      </c>
      <c r="AG15" s="13" t="str">
        <f t="array" ref="AG15">IFERROR(INDEX(C11:C30, SMALL(IF(ISNUMBER(SEARCH("JV1",F11:F30)), ROW(F11:F30)-MIN(ROW(F11:F30))+1, ""), ROW() -10 )), "")</f>
        <v/>
      </c>
      <c r="AH15" s="13" t="str">
        <f t="array" ref="AH15">IFERROR(INDEX(D11:D30, SMALL(IF(ISNUMBER(SEARCH("JV1",F11:F30)), ROW(F11:F30)-MIN(ROW(F11:F30))+1, ""), ROW() -10 )), "")</f>
        <v/>
      </c>
      <c r="AI15" s="13" t="str">
        <f t="array" ref="AI15">IFERROR(INDEX(E11:E30, SMALL(IF(ISNUMBER(SEARCH("JV1",F11:F30)), ROW(F11:F30)-MIN(ROW(F11:F30))+1, ""), ROW() -10 )), "")</f>
        <v/>
      </c>
      <c r="AJ15" s="13" t="str">
        <f t="array" ref="AJ15">IFERROR(INDEX(B11:B30, SMALL(IF(ISNUMBER(SEARCH("JV2",F11:F30)), ROW(F11:F30)-MIN(ROW(F11:F30))+1, ""), ROW() -10 )), "")</f>
        <v/>
      </c>
      <c r="AK15" s="13" t="str">
        <f t="array" ref="AK15">IFERROR(INDEX(C11:C30, SMALL(IF(ISNUMBER(SEARCH("JV2",F11:F30)), ROW(F11:F30)-MIN(ROW(F11:F30))+1, ""), ROW() -10 )), "")</f>
        <v/>
      </c>
      <c r="AL15" s="13" t="str">
        <f t="array" ref="AL15">IFERROR(INDEX(D11:D30, SMALL(IF(ISNUMBER(SEARCH("JV2",F11:F30)), ROW(F11:F30)-MIN(ROW(F11:F30))+1, ""), ROW() -10 )), "")</f>
        <v/>
      </c>
      <c r="AM15" s="13" t="str">
        <f t="array" ref="AM15">IFERROR(INDEX(E11:E30, SMALL(IF(ISNUMBER(SEARCH("JV2",F11:F30)), ROW(F11:F30)-MIN(ROW(F11:F30))+1, ""), ROW() -10 )), "")</f>
        <v/>
      </c>
    </row>
    <row r="16" spans="1:54" s="13" customFormat="1" ht="15" customHeight="1" x14ac:dyDescent="0.3">
      <c r="B16" s="21" t="s">
        <v>27</v>
      </c>
      <c r="C16" s="1"/>
      <c r="D16" s="22" t="s">
        <v>39</v>
      </c>
      <c r="E16" s="1" t="s">
        <v>40</v>
      </c>
      <c r="F16" s="23" t="s">
        <v>14</v>
      </c>
      <c r="G16" s="24"/>
      <c r="H16" s="25">
        <v>4413</v>
      </c>
      <c r="I16" s="24"/>
      <c r="J16" s="25" t="b">
        <v>0</v>
      </c>
      <c r="K16" s="19"/>
      <c r="L16" s="26"/>
      <c r="M16" s="27"/>
      <c r="AB16" s="13" t="str">
        <f t="array" ref="AB16">IFERROR(INDEX(B11:B30, SMALL(IF("V"=F11:F30, ROW(F11:F30)-MIN(ROW(F11:F30))+1, ""), ROW() -10 )), "")</f>
        <v>Belmont Abbey College</v>
      </c>
      <c r="AC16" s="13">
        <f t="array" ref="AC16">IFERROR(INDEX(C11:C30, SMALL(IF("V"=F11:F30, ROW(F11:F30)-MIN(ROW(F11:F30))+1, ""), ROW() -10 )), "")</f>
        <v>0</v>
      </c>
      <c r="AD16" s="13" t="str">
        <f t="array" ref="AD16">IFERROR(INDEX(D11:D30, SMALL(IF("V"=F11:F30, ROW(F11:F30)-MIN(ROW(F11:F30))+1, ""), ROW() -10 )), "")</f>
        <v>11-685615</v>
      </c>
      <c r="AE16" s="13" t="str">
        <f t="array" ref="AE16">IFERROR(INDEX(E11:E30, SMALL(IF("V"=F11:F30, ROW(F11:F30)-MIN(ROW(F11:F30))+1, ""), ROW() -10 )), "")</f>
        <v>Hunter Hawley</v>
      </c>
      <c r="AF16" s="13" t="str">
        <f t="array" ref="AF16">IFERROR(INDEX(B11:B30, SMALL(IF(ISNUMBER(SEARCH("JV1",F11:F30)), ROW(F11:F30)-MIN(ROW(F11:F30))+1, ""), ROW() -10 )), "")</f>
        <v/>
      </c>
      <c r="AG16" s="13" t="str">
        <f t="array" ref="AG16">IFERROR(INDEX(C11:C30, SMALL(IF(ISNUMBER(SEARCH("JV1",F11:F30)), ROW(F11:F30)-MIN(ROW(F11:F30))+1, ""), ROW() -10 )), "")</f>
        <v/>
      </c>
      <c r="AH16" s="13" t="str">
        <f t="array" ref="AH16">IFERROR(INDEX(D11:D30, SMALL(IF(ISNUMBER(SEARCH("JV1",F11:F30)), ROW(F11:F30)-MIN(ROW(F11:F30))+1, ""), ROW() -10 )), "")</f>
        <v/>
      </c>
      <c r="AI16" s="13" t="str">
        <f t="array" ref="AI16">IFERROR(INDEX(E11:E30, SMALL(IF(ISNUMBER(SEARCH("JV1",F11:F30)), ROW(F11:F30)-MIN(ROW(F11:F30))+1, ""), ROW() -10 )), "")</f>
        <v/>
      </c>
      <c r="AJ16" s="13" t="str">
        <f t="array" ref="AJ16">IFERROR(INDEX(B11:B30, SMALL(IF(ISNUMBER(SEARCH("JV2",F11:F30)), ROW(F11:F30)-MIN(ROW(F11:F30))+1, ""), ROW() -10 )), "")</f>
        <v/>
      </c>
      <c r="AK16" s="13" t="str">
        <f t="array" ref="AK16">IFERROR(INDEX(C11:C30, SMALL(IF(ISNUMBER(SEARCH("JV2",F11:F30)), ROW(F11:F30)-MIN(ROW(F11:F30))+1, ""), ROW() -10 )), "")</f>
        <v/>
      </c>
      <c r="AL16" s="13" t="str">
        <f t="array" ref="AL16">IFERROR(INDEX(D11:D30, SMALL(IF(ISNUMBER(SEARCH("JV2",F11:F30)), ROW(F11:F30)-MIN(ROW(F11:F30))+1, ""), ROW() -10 )), "")</f>
        <v/>
      </c>
      <c r="AM16" s="13" t="str">
        <f t="array" ref="AM16">IFERROR(INDEX(E11:E30, SMALL(IF(ISNUMBER(SEARCH("JV2",F11:F30)), ROW(F11:F30)-MIN(ROW(F11:F30))+1, ""), ROW() -10 )), "")</f>
        <v/>
      </c>
    </row>
    <row r="17" spans="2:39" s="13" customFormat="1" ht="15" customHeight="1" x14ac:dyDescent="0.3">
      <c r="B17" s="21" t="s">
        <v>27</v>
      </c>
      <c r="C17" s="1"/>
      <c r="D17" s="22" t="s">
        <v>41</v>
      </c>
      <c r="E17" s="1" t="s">
        <v>42</v>
      </c>
      <c r="F17" s="23" t="s">
        <v>30</v>
      </c>
      <c r="G17" s="24"/>
      <c r="H17" s="25">
        <v>4413</v>
      </c>
      <c r="I17" s="24"/>
      <c r="J17" s="25" t="b">
        <v>0</v>
      </c>
      <c r="K17" s="19"/>
      <c r="L17" s="26"/>
      <c r="M17" s="27"/>
      <c r="AB17" s="13" t="str">
        <f t="array" ref="AB17">IFERROR(INDEX(B11:B30, SMALL(IF("V"=F11:F30, ROW(F11:F30)-MIN(ROW(F11:F30))+1, ""), ROW() -10 )), "")</f>
        <v>Belmont Abbey College</v>
      </c>
      <c r="AC17" s="13">
        <f t="array" ref="AC17">IFERROR(INDEX(C11:C30, SMALL(IF("V"=F11:F30, ROW(F11:F30)-MIN(ROW(F11:F30))+1, ""), ROW() -10 )), "")</f>
        <v>0</v>
      </c>
      <c r="AD17" s="13" t="str">
        <f t="array" ref="AD17">IFERROR(INDEX(D11:D30, SMALL(IF("V"=F11:F30, ROW(F11:F30)-MIN(ROW(F11:F30))+1, ""), ROW() -10 )), "")</f>
        <v>18-25243</v>
      </c>
      <c r="AE17" s="13" t="str">
        <f t="array" ref="AE17">IFERROR(INDEX(E11:E30, SMALL(IF("V"=F11:F30, ROW(F11:F30)-MIN(ROW(F11:F30))+1, ""), ROW() -10 )), "")</f>
        <v>Sean Neidhold</v>
      </c>
      <c r="AF17" s="13" t="str">
        <f t="array" ref="AF17">IFERROR(INDEX(B11:B30, SMALL(IF(ISNUMBER(SEARCH("JV1",F11:F30)), ROW(F11:F30)-MIN(ROW(F11:F30))+1, ""), ROW() -10 )), "")</f>
        <v/>
      </c>
      <c r="AG17" s="13" t="str">
        <f t="array" ref="AG17">IFERROR(INDEX(C11:C30, SMALL(IF(ISNUMBER(SEARCH("JV1",F11:F30)), ROW(F11:F30)-MIN(ROW(F11:F30))+1, ""), ROW() -10 )), "")</f>
        <v/>
      </c>
      <c r="AH17" s="13" t="str">
        <f t="array" ref="AH17">IFERROR(INDEX(D11:D30, SMALL(IF(ISNUMBER(SEARCH("JV1",F11:F30)), ROW(F11:F30)-MIN(ROW(F11:F30))+1, ""), ROW() -10 )), "")</f>
        <v/>
      </c>
      <c r="AI17" s="13" t="str">
        <f t="array" ref="AI17">IFERROR(INDEX(E11:E30, SMALL(IF(ISNUMBER(SEARCH("JV1",F11:F30)), ROW(F11:F30)-MIN(ROW(F11:F30))+1, ""), ROW() -10 )), "")</f>
        <v/>
      </c>
      <c r="AJ17" s="13" t="str">
        <f t="array" ref="AJ17">IFERROR(INDEX(B11:B30, SMALL(IF(ISNUMBER(SEARCH("JV2",F11:F30)), ROW(F11:F30)-MIN(ROW(F11:F30))+1, ""), ROW() -10 )), "")</f>
        <v/>
      </c>
      <c r="AK17" s="13" t="str">
        <f t="array" ref="AK17">IFERROR(INDEX(C11:C30, SMALL(IF(ISNUMBER(SEARCH("JV2",F11:F30)), ROW(F11:F30)-MIN(ROW(F11:F30))+1, ""), ROW() -10 )), "")</f>
        <v/>
      </c>
      <c r="AL17" s="13" t="str">
        <f t="array" ref="AL17">IFERROR(INDEX(D11:D30, SMALL(IF(ISNUMBER(SEARCH("JV2",F11:F30)), ROW(F11:F30)-MIN(ROW(F11:F30))+1, ""), ROW() -10 )), "")</f>
        <v/>
      </c>
      <c r="AM17" s="13" t="str">
        <f t="array" ref="AM17">IFERROR(INDEX(E11:E30, SMALL(IF(ISNUMBER(SEARCH("JV2",F11:F30)), ROW(F11:F30)-MIN(ROW(F11:F30))+1, ""), ROW() -10 )), "")</f>
        <v/>
      </c>
    </row>
    <row r="18" spans="2:39" s="13" customFormat="1" ht="15" customHeight="1" x14ac:dyDescent="0.3">
      <c r="B18" s="21" t="s">
        <v>27</v>
      </c>
      <c r="C18" s="1"/>
      <c r="D18" s="22" t="s">
        <v>43</v>
      </c>
      <c r="E18" s="1" t="s">
        <v>44</v>
      </c>
      <c r="F18" s="23" t="s">
        <v>14</v>
      </c>
      <c r="G18" s="24"/>
      <c r="H18" s="25">
        <v>4413</v>
      </c>
      <c r="I18" s="24"/>
      <c r="J18" s="25" t="b">
        <v>0</v>
      </c>
      <c r="K18" s="19"/>
      <c r="L18" s="26"/>
      <c r="M18" s="27"/>
      <c r="AB18" s="13" t="str">
        <f t="array" ref="AB18">IFERROR(INDEX(B11:B30, SMALL(IF("V"=F11:F30, ROW(F11:F30)-MIN(ROW(F11:F30))+1, ""), ROW() -10 )), "")</f>
        <v>Belmont Abbey College</v>
      </c>
      <c r="AC18" s="13">
        <f t="array" ref="AC18">IFERROR(INDEX(C11:C30, SMALL(IF("V"=F11:F30, ROW(F11:F30)-MIN(ROW(F11:F30))+1, ""), ROW() -10 )), "")</f>
        <v>0</v>
      </c>
      <c r="AD18" s="13" t="str">
        <f t="array" ref="AD18">IFERROR(INDEX(D11:D30, SMALL(IF("V"=F11:F30, ROW(F11:F30)-MIN(ROW(F11:F30))+1, ""), ROW() -10 )), "")</f>
        <v>10-461155</v>
      </c>
      <c r="AE18" s="13" t="str">
        <f t="array" ref="AE18">IFERROR(INDEX(E11:E30, SMALL(IF("V"=F11:F30, ROW(F11:F30)-MIN(ROW(F11:F30))+1, ""), ROW() -10 )), "")</f>
        <v>Tyler Michel</v>
      </c>
      <c r="AF18" s="13" t="str">
        <f t="array" ref="AF18">IFERROR(INDEX(B11:B30, SMALL(IF(ISNUMBER(SEARCH("JV1",F11:F30)), ROW(F11:F30)-MIN(ROW(F11:F30))+1, ""), ROW() -10 )), "")</f>
        <v/>
      </c>
      <c r="AG18" s="13" t="str">
        <f t="array" ref="AG18">IFERROR(INDEX(C11:C30, SMALL(IF(ISNUMBER(SEARCH("JV1",F11:F30)), ROW(F11:F30)-MIN(ROW(F11:F30))+1, ""), ROW() -10 )), "")</f>
        <v/>
      </c>
      <c r="AH18" s="13" t="str">
        <f t="array" ref="AH18">IFERROR(INDEX(D11:D30, SMALL(IF(ISNUMBER(SEARCH("JV1",F11:F30)), ROW(F11:F30)-MIN(ROW(F11:F30))+1, ""), ROW() -10 )), "")</f>
        <v/>
      </c>
      <c r="AI18" s="13" t="str">
        <f t="array" ref="AI18">IFERROR(INDEX(E11:E30, SMALL(IF(ISNUMBER(SEARCH("JV1",F11:F30)), ROW(F11:F30)-MIN(ROW(F11:F30))+1, ""), ROW() -10 )), "")</f>
        <v/>
      </c>
      <c r="AJ18" s="13" t="str">
        <f t="array" ref="AJ18">IFERROR(INDEX(B11:B30, SMALL(IF(ISNUMBER(SEARCH("JV2",F11:F30)), ROW(F11:F30)-MIN(ROW(F11:F30))+1, ""), ROW() -10 )), "")</f>
        <v/>
      </c>
      <c r="AK18" s="13" t="str">
        <f t="array" ref="AK18">IFERROR(INDEX(C11:C30, SMALL(IF(ISNUMBER(SEARCH("JV2",F11:F30)), ROW(F11:F30)-MIN(ROW(F11:F30))+1, ""), ROW() -10 )), "")</f>
        <v/>
      </c>
      <c r="AL18" s="13" t="str">
        <f t="array" ref="AL18">IFERROR(INDEX(D11:D30, SMALL(IF(ISNUMBER(SEARCH("JV2",F11:F30)), ROW(F11:F30)-MIN(ROW(F11:F30))+1, ""), ROW() -10 )), "")</f>
        <v/>
      </c>
      <c r="AM18" s="13" t="str">
        <f t="array" ref="AM18">IFERROR(INDEX(E11:E30, SMALL(IF(ISNUMBER(SEARCH("JV2",F11:F30)), ROW(F11:F30)-MIN(ROW(F11:F30))+1, ""), ROW() -10 )), "")</f>
        <v/>
      </c>
    </row>
    <row r="19" spans="2:39" s="13" customFormat="1" ht="15" customHeight="1" x14ac:dyDescent="0.3">
      <c r="B19" s="21" t="s">
        <v>27</v>
      </c>
      <c r="C19" s="1"/>
      <c r="D19" s="22" t="s">
        <v>45</v>
      </c>
      <c r="E19" s="1" t="s">
        <v>46</v>
      </c>
      <c r="F19" s="23" t="s">
        <v>14</v>
      </c>
      <c r="G19" s="24"/>
      <c r="H19" s="25">
        <v>4413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27</v>
      </c>
      <c r="C20" s="1"/>
      <c r="D20" s="22" t="s">
        <v>47</v>
      </c>
      <c r="E20" s="1" t="s">
        <v>48</v>
      </c>
      <c r="F20" s="23" t="s">
        <v>14</v>
      </c>
      <c r="G20" s="24"/>
      <c r="H20" s="25">
        <v>4413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3">
      <c r="B21" s="21" t="s">
        <v>27</v>
      </c>
      <c r="C21" s="1"/>
      <c r="D21" s="22" t="s">
        <v>49</v>
      </c>
      <c r="E21" s="1" t="s">
        <v>50</v>
      </c>
      <c r="F21" s="23" t="s">
        <v>14</v>
      </c>
      <c r="G21" s="24"/>
      <c r="H21" s="25">
        <v>4413</v>
      </c>
      <c r="I21" s="24"/>
      <c r="J21" s="25" t="b">
        <v>0</v>
      </c>
      <c r="K21" s="19"/>
      <c r="L21" s="26"/>
      <c r="M21" s="27"/>
    </row>
    <row r="22" spans="2:39" s="13" customFormat="1" ht="15" customHeight="1" x14ac:dyDescent="0.3">
      <c r="B22" s="21" t="s">
        <v>27</v>
      </c>
      <c r="C22" s="1"/>
      <c r="D22" s="22" t="s">
        <v>51</v>
      </c>
      <c r="E22" s="1" t="s">
        <v>52</v>
      </c>
      <c r="F22" s="23" t="s">
        <v>30</v>
      </c>
      <c r="G22" s="24"/>
      <c r="H22" s="25">
        <v>4413</v>
      </c>
      <c r="I22" s="24"/>
      <c r="J22" s="25" t="b">
        <v>0</v>
      </c>
      <c r="K22" s="19"/>
      <c r="L22" s="26"/>
      <c r="M22" s="27"/>
    </row>
    <row r="23" spans="2:39" s="13" customFormat="1" ht="15" customHeight="1" x14ac:dyDescent="0.3">
      <c r="B23" s="21" t="s">
        <v>27</v>
      </c>
      <c r="C23" s="1"/>
      <c r="D23" s="22" t="s">
        <v>53</v>
      </c>
      <c r="E23" s="1" t="s">
        <v>54</v>
      </c>
      <c r="F23" s="23" t="s">
        <v>30</v>
      </c>
      <c r="G23" s="24"/>
      <c r="H23" s="25">
        <v>4413</v>
      </c>
      <c r="I23" s="24"/>
      <c r="J23" s="25" t="b">
        <v>0</v>
      </c>
      <c r="K23" s="19"/>
      <c r="L23" s="26"/>
      <c r="M23" s="27"/>
    </row>
    <row r="24" spans="2:39" s="13" customFormat="1" ht="15" customHeight="1" x14ac:dyDescent="0.3">
      <c r="B24" s="21" t="s">
        <v>27</v>
      </c>
      <c r="C24" s="1"/>
      <c r="D24" s="22" t="s">
        <v>55</v>
      </c>
      <c r="E24" s="1" t="s">
        <v>56</v>
      </c>
      <c r="F24" s="23" t="s">
        <v>30</v>
      </c>
      <c r="G24" s="24"/>
      <c r="H24" s="25">
        <v>4413</v>
      </c>
      <c r="I24" s="24"/>
      <c r="J24" s="25" t="b">
        <v>0</v>
      </c>
      <c r="K24" s="19"/>
      <c r="L24" s="26"/>
      <c r="M24" s="27"/>
    </row>
    <row r="25" spans="2:39" s="13" customFormat="1" ht="15" customHeight="1" x14ac:dyDescent="0.3">
      <c r="B25" s="21" t="s">
        <v>27</v>
      </c>
      <c r="C25" s="1"/>
      <c r="D25" s="22" t="s">
        <v>57</v>
      </c>
      <c r="E25" s="1" t="s">
        <v>58</v>
      </c>
      <c r="F25" s="23" t="s">
        <v>30</v>
      </c>
      <c r="G25" s="24"/>
      <c r="H25" s="25">
        <v>4413</v>
      </c>
      <c r="I25" s="24"/>
      <c r="J25" s="25" t="b">
        <v>0</v>
      </c>
      <c r="K25" s="19"/>
      <c r="L25" s="26"/>
      <c r="M25" s="27"/>
    </row>
    <row r="26" spans="2:39" s="13" customFormat="1" ht="15" customHeight="1" x14ac:dyDescent="0.3">
      <c r="B26" s="21" t="s">
        <v>27</v>
      </c>
      <c r="C26" s="1"/>
      <c r="D26" s="22" t="s">
        <v>59</v>
      </c>
      <c r="E26" s="1" t="s">
        <v>60</v>
      </c>
      <c r="F26" s="23" t="s">
        <v>30</v>
      </c>
      <c r="G26" s="24"/>
      <c r="H26" s="25">
        <v>4413</v>
      </c>
      <c r="I26" s="24"/>
      <c r="J26" s="25" t="b">
        <v>0</v>
      </c>
      <c r="K26" s="19"/>
      <c r="L26" s="26"/>
      <c r="M26" s="27"/>
    </row>
    <row r="27" spans="2:39" s="13" customFormat="1" ht="15" customHeight="1" x14ac:dyDescent="0.3">
      <c r="B27" s="21" t="s">
        <v>27</v>
      </c>
      <c r="C27" s="1"/>
      <c r="D27" s="22" t="s">
        <v>61</v>
      </c>
      <c r="E27" s="1" t="s">
        <v>62</v>
      </c>
      <c r="F27" s="23" t="s">
        <v>14</v>
      </c>
      <c r="G27" s="24"/>
      <c r="H27" s="25">
        <v>4413</v>
      </c>
      <c r="I27" s="24"/>
      <c r="J27" s="25" t="b">
        <v>0</v>
      </c>
      <c r="K27" s="19"/>
      <c r="L27" s="26"/>
      <c r="M27" s="27"/>
    </row>
    <row r="28" spans="2:39" s="13" customFormat="1" ht="15" customHeight="1" x14ac:dyDescent="0.3">
      <c r="B28" s="21" t="s">
        <v>27</v>
      </c>
      <c r="C28" s="1"/>
      <c r="D28" s="22" t="s">
        <v>63</v>
      </c>
      <c r="E28" s="1" t="s">
        <v>64</v>
      </c>
      <c r="F28" s="23" t="s">
        <v>30</v>
      </c>
      <c r="G28" s="24"/>
      <c r="H28" s="25">
        <v>4413</v>
      </c>
      <c r="I28" s="24"/>
      <c r="J28" s="25" t="b">
        <v>0</v>
      </c>
      <c r="K28" s="19"/>
      <c r="L28" s="26"/>
      <c r="M28" s="27"/>
    </row>
    <row r="29" spans="2:39" s="13" customFormat="1" ht="15" customHeight="1" x14ac:dyDescent="0.3">
      <c r="B29" s="21" t="s">
        <v>27</v>
      </c>
      <c r="C29" s="1"/>
      <c r="D29" s="22" t="s">
        <v>65</v>
      </c>
      <c r="E29" s="1" t="s">
        <v>66</v>
      </c>
      <c r="F29" s="23" t="s">
        <v>14</v>
      </c>
      <c r="G29" s="24"/>
      <c r="H29" s="25">
        <v>4413</v>
      </c>
      <c r="I29" s="24"/>
      <c r="J29" s="25" t="b">
        <v>0</v>
      </c>
      <c r="K29" s="19"/>
      <c r="L29" s="26"/>
      <c r="M29" s="27"/>
    </row>
    <row r="30" spans="2:39" s="13" customFormat="1" ht="15" customHeight="1" x14ac:dyDescent="0.3">
      <c r="B30" s="21" t="s">
        <v>27</v>
      </c>
      <c r="C30" s="1"/>
      <c r="D30" s="22" t="s">
        <v>67</v>
      </c>
      <c r="E30" s="1" t="s">
        <v>68</v>
      </c>
      <c r="F30" s="23" t="s">
        <v>30</v>
      </c>
      <c r="G30" s="24"/>
      <c r="H30" s="25">
        <v>4413</v>
      </c>
      <c r="I30" s="24"/>
      <c r="J30" s="25" t="b">
        <v>0</v>
      </c>
      <c r="K30" s="19"/>
      <c r="L30" s="26"/>
      <c r="M30" s="27"/>
    </row>
    <row r="31" spans="2:39" s="13" customFormat="1" ht="15" customHeight="1" x14ac:dyDescent="0.3">
      <c r="B31" s="21" t="s">
        <v>69</v>
      </c>
      <c r="C31" s="1"/>
      <c r="D31" s="22" t="s">
        <v>70</v>
      </c>
      <c r="E31" s="1" t="s">
        <v>71</v>
      </c>
      <c r="F31" s="23" t="s">
        <v>30</v>
      </c>
      <c r="G31" s="24"/>
      <c r="H31" s="25">
        <v>3453</v>
      </c>
      <c r="I31" s="24"/>
      <c r="J31" s="25" t="b">
        <v>0</v>
      </c>
      <c r="K31" s="19"/>
      <c r="L31" s="26"/>
      <c r="M31" s="27"/>
      <c r="AB31" s="13" t="str">
        <f t="array" ref="AB31">IFERROR(INDEX(B31:B40, SMALL(IF("V"=F31:F40, ROW(F31:F40)-MIN(ROW(F31:F40))+1, ""), ROW() -30 )), "")</f>
        <v>Bethel University (TN)</v>
      </c>
      <c r="AC31" s="13">
        <f t="array" ref="AC31">IFERROR(INDEX(C31:C40, SMALL(IF("V"=F31:F40, ROW(F31:F40)-MIN(ROW(F31:F40))+1, ""), ROW() -30 )), "")</f>
        <v>0</v>
      </c>
      <c r="AD31" s="13" t="str">
        <f t="array" ref="AD31">IFERROR(INDEX(D31:D40, SMALL(IF("V"=F31:F40, ROW(F31:F40)-MIN(ROW(F31:F40))+1, ""), ROW() -30 )), "")</f>
        <v>19-1989</v>
      </c>
      <c r="AE31" s="13" t="str">
        <f t="array" ref="AE31">IFERROR(INDEX(E31:E40, SMALL(IF("V"=F31:F40, ROW(F31:F40)-MIN(ROW(F31:F40))+1, ""), ROW() -30 )), "")</f>
        <v>Jackson Henderson</v>
      </c>
      <c r="AF31" s="13" t="str">
        <f t="array" ref="AF31">IFERROR(INDEX(B31:B40, SMALL(IF(ISNUMBER(SEARCH("JV1",F31:F40)), ROW(F31:F40)-MIN(ROW(F31:F40))+1, ""), ROW() -30 )), "")</f>
        <v/>
      </c>
      <c r="AG31" s="13" t="str">
        <f t="array" ref="AG31">IFERROR(INDEX(C31:C40, SMALL(IF(ISNUMBER(SEARCH("JV1",F31:F40)), ROW(F31:F40)-MIN(ROW(F31:F40))+1, ""), ROW() -30 )), "")</f>
        <v/>
      </c>
      <c r="AH31" s="13" t="str">
        <f t="array" ref="AH31">IFERROR(INDEX(D31:D40, SMALL(IF(ISNUMBER(SEARCH("JV1",F31:F40)), ROW(F31:F40)-MIN(ROW(F31:F40))+1, ""), ROW() -30 )), "")</f>
        <v/>
      </c>
      <c r="AI31" s="13" t="str">
        <f t="array" ref="AI31">IFERROR(INDEX(E31:E40, SMALL(IF(ISNUMBER(SEARCH("JV1",F31:F40)), ROW(F31:F40)-MIN(ROW(F31:F40))+1, ""), ROW() -30 )), "")</f>
        <v/>
      </c>
      <c r="AJ31" s="13" t="str">
        <f t="array" ref="AJ31">IFERROR(INDEX(B31:B40, SMALL(IF(ISNUMBER(SEARCH("JV2",F31:F40)), ROW(F31:F40)-MIN(ROW(F31:F40))+1, ""), ROW() -30 )), "")</f>
        <v/>
      </c>
      <c r="AK31" s="13" t="str">
        <f t="array" ref="AK31">IFERROR(INDEX(C31:C40, SMALL(IF(ISNUMBER(SEARCH("JV2",F31:F40)), ROW(F31:F40)-MIN(ROW(F31:F40))+1, ""), ROW() -30 )), "")</f>
        <v/>
      </c>
      <c r="AL31" s="13" t="str">
        <f t="array" ref="AL31">IFERROR(INDEX(D31:D40, SMALL(IF(ISNUMBER(SEARCH("JV2",F31:F40)), ROW(F31:F40)-MIN(ROW(F31:F40))+1, ""), ROW() -30 )), "")</f>
        <v/>
      </c>
      <c r="AM31" s="13" t="str">
        <f t="array" ref="AM31">IFERROR(INDEX(E31:E40, SMALL(IF(ISNUMBER(SEARCH("JV2",F31:F40)), ROW(F31:F40)-MIN(ROW(F31:F40))+1, ""), ROW() -30 )), "")</f>
        <v/>
      </c>
    </row>
    <row r="32" spans="2:39" s="13" customFormat="1" ht="15" customHeight="1" x14ac:dyDescent="0.3">
      <c r="B32" s="21" t="s">
        <v>69</v>
      </c>
      <c r="C32" s="1"/>
      <c r="D32" s="22" t="s">
        <v>72</v>
      </c>
      <c r="E32" s="1" t="s">
        <v>73</v>
      </c>
      <c r="F32" s="23" t="s">
        <v>14</v>
      </c>
      <c r="G32" s="24"/>
      <c r="H32" s="25">
        <v>3453</v>
      </c>
      <c r="I32" s="24"/>
      <c r="J32" s="25" t="b">
        <v>0</v>
      </c>
      <c r="K32" s="19"/>
      <c r="L32" s="26"/>
      <c r="M32" s="27"/>
      <c r="AB32" s="13" t="str">
        <f t="array" ref="AB32">IFERROR(INDEX(B31:B40, SMALL(IF("V"=F31:F40, ROW(F31:F40)-MIN(ROW(F31:F40))+1, ""), ROW() -30 )), "")</f>
        <v>Bethel University (TN)</v>
      </c>
      <c r="AC32" s="13">
        <f t="array" ref="AC32">IFERROR(INDEX(C31:C40, SMALL(IF("V"=F31:F40, ROW(F31:F40)-MIN(ROW(F31:F40))+1, ""), ROW() -30 )), "")</f>
        <v>0</v>
      </c>
      <c r="AD32" s="13" t="str">
        <f t="array" ref="AD32">IFERROR(INDEX(D31:D40, SMALL(IF("V"=F31:F40, ROW(F31:F40)-MIN(ROW(F31:F40))+1, ""), ROW() -30 )), "")</f>
        <v>11-478125</v>
      </c>
      <c r="AE32" s="13" t="str">
        <f t="array" ref="AE32">IFERROR(INDEX(E31:E40, SMALL(IF("V"=F31:F40, ROW(F31:F40)-MIN(ROW(F31:F40))+1, ""), ROW() -30 )), "")</f>
        <v>Kaden Yarborough</v>
      </c>
      <c r="AF32" s="13" t="str">
        <f t="array" ref="AF32">IFERROR(INDEX(B31:B40, SMALL(IF(ISNUMBER(SEARCH("JV1",F31:F40)), ROW(F31:F40)-MIN(ROW(F31:F40))+1, ""), ROW() -30 )), "")</f>
        <v/>
      </c>
      <c r="AG32" s="13" t="str">
        <f t="array" ref="AG32">IFERROR(INDEX(C31:C40, SMALL(IF(ISNUMBER(SEARCH("JV1",F31:F40)), ROW(F31:F40)-MIN(ROW(F31:F40))+1, ""), ROW() -30 )), "")</f>
        <v/>
      </c>
      <c r="AH32" s="13" t="str">
        <f t="array" ref="AH32">IFERROR(INDEX(D31:D40, SMALL(IF(ISNUMBER(SEARCH("JV1",F31:F40)), ROW(F31:F40)-MIN(ROW(F31:F40))+1, ""), ROW() -30 )), "")</f>
        <v/>
      </c>
      <c r="AI32" s="13" t="str">
        <f t="array" ref="AI32">IFERROR(INDEX(E31:E40, SMALL(IF(ISNUMBER(SEARCH("JV1",F31:F40)), ROW(F31:F40)-MIN(ROW(F31:F40))+1, ""), ROW() -30 )), "")</f>
        <v/>
      </c>
      <c r="AJ32" s="13" t="str">
        <f t="array" ref="AJ32">IFERROR(INDEX(B31:B40, SMALL(IF(ISNUMBER(SEARCH("JV2",F31:F40)), ROW(F31:F40)-MIN(ROW(F31:F40))+1, ""), ROW() -30 )), "")</f>
        <v/>
      </c>
      <c r="AK32" s="13" t="str">
        <f t="array" ref="AK32">IFERROR(INDEX(C31:C40, SMALL(IF(ISNUMBER(SEARCH("JV2",F31:F40)), ROW(F31:F40)-MIN(ROW(F31:F40))+1, ""), ROW() -30 )), "")</f>
        <v/>
      </c>
      <c r="AL32" s="13" t="str">
        <f t="array" ref="AL32">IFERROR(INDEX(D31:D40, SMALL(IF(ISNUMBER(SEARCH("JV2",F31:F40)), ROW(F31:F40)-MIN(ROW(F31:F40))+1, ""), ROW() -30 )), "")</f>
        <v/>
      </c>
      <c r="AM32" s="13" t="str">
        <f t="array" ref="AM32">IFERROR(INDEX(E31:E40, SMALL(IF(ISNUMBER(SEARCH("JV2",F31:F40)), ROW(F31:F40)-MIN(ROW(F31:F40))+1, ""), ROW() -30 )), "")</f>
        <v/>
      </c>
    </row>
    <row r="33" spans="2:39" s="13" customFormat="1" ht="15" customHeight="1" x14ac:dyDescent="0.3">
      <c r="B33" s="21" t="s">
        <v>69</v>
      </c>
      <c r="C33" s="1"/>
      <c r="D33" s="22" t="s">
        <v>74</v>
      </c>
      <c r="E33" s="1" t="s">
        <v>75</v>
      </c>
      <c r="F33" s="23" t="s">
        <v>30</v>
      </c>
      <c r="G33" s="24"/>
      <c r="H33" s="25">
        <v>3453</v>
      </c>
      <c r="I33" s="24"/>
      <c r="J33" s="25" t="b">
        <v>0</v>
      </c>
      <c r="K33" s="19"/>
      <c r="L33" s="26"/>
      <c r="M33" s="27"/>
      <c r="AB33" s="13" t="str">
        <f t="array" ref="AB33">IFERROR(INDEX(B31:B40, SMALL(IF("V"=F31:F40, ROW(F31:F40)-MIN(ROW(F31:F40))+1, ""), ROW() -30 )), "")</f>
        <v>Bethel University (TN)</v>
      </c>
      <c r="AC33" s="13">
        <f t="array" ref="AC33">IFERROR(INDEX(C31:C40, SMALL(IF("V"=F31:F40, ROW(F31:F40)-MIN(ROW(F31:F40))+1, ""), ROW() -30 )), "")</f>
        <v>0</v>
      </c>
      <c r="AD33" s="13" t="str">
        <f t="array" ref="AD33">IFERROR(INDEX(D31:D40, SMALL(IF("V"=F31:F40, ROW(F31:F40)-MIN(ROW(F31:F40))+1, ""), ROW() -30 )), "")</f>
        <v>19-86872</v>
      </c>
      <c r="AE33" s="13" t="str">
        <f t="array" ref="AE33">IFERROR(INDEX(E31:E40, SMALL(IF("V"=F31:F40, ROW(F31:F40)-MIN(ROW(F31:F40))+1, ""), ROW() -30 )), "")</f>
        <v>Lane Flesher</v>
      </c>
      <c r="AF33" s="13" t="str">
        <f t="array" ref="AF33">IFERROR(INDEX(B31:B40, SMALL(IF(ISNUMBER(SEARCH("JV1",F31:F40)), ROW(F31:F40)-MIN(ROW(F31:F40))+1, ""), ROW() -30 )), "")</f>
        <v/>
      </c>
      <c r="AG33" s="13" t="str">
        <f t="array" ref="AG33">IFERROR(INDEX(C31:C40, SMALL(IF(ISNUMBER(SEARCH("JV1",F31:F40)), ROW(F31:F40)-MIN(ROW(F31:F40))+1, ""), ROW() -30 )), "")</f>
        <v/>
      </c>
      <c r="AH33" s="13" t="str">
        <f t="array" ref="AH33">IFERROR(INDEX(D31:D40, SMALL(IF(ISNUMBER(SEARCH("JV1",F31:F40)), ROW(F31:F40)-MIN(ROW(F31:F40))+1, ""), ROW() -30 )), "")</f>
        <v/>
      </c>
      <c r="AI33" s="13" t="str">
        <f t="array" ref="AI33">IFERROR(INDEX(E31:E40, SMALL(IF(ISNUMBER(SEARCH("JV1",F31:F40)), ROW(F31:F40)-MIN(ROW(F31:F40))+1, ""), ROW() -30 )), "")</f>
        <v/>
      </c>
      <c r="AJ33" s="13" t="str">
        <f t="array" ref="AJ33">IFERROR(INDEX(B31:B40, SMALL(IF(ISNUMBER(SEARCH("JV2",F31:F40)), ROW(F31:F40)-MIN(ROW(F31:F40))+1, ""), ROW() -30 )), "")</f>
        <v/>
      </c>
      <c r="AK33" s="13" t="str">
        <f t="array" ref="AK33">IFERROR(INDEX(C31:C40, SMALL(IF(ISNUMBER(SEARCH("JV2",F31:F40)), ROW(F31:F40)-MIN(ROW(F31:F40))+1, ""), ROW() -30 )), "")</f>
        <v/>
      </c>
      <c r="AL33" s="13" t="str">
        <f t="array" ref="AL33">IFERROR(INDEX(D31:D40, SMALL(IF(ISNUMBER(SEARCH("JV2",F31:F40)), ROW(F31:F40)-MIN(ROW(F31:F40))+1, ""), ROW() -30 )), "")</f>
        <v/>
      </c>
      <c r="AM33" s="13" t="str">
        <f t="array" ref="AM33">IFERROR(INDEX(E31:E40, SMALL(IF(ISNUMBER(SEARCH("JV2",F31:F40)), ROW(F31:F40)-MIN(ROW(F31:F40))+1, ""), ROW() -30 )), "")</f>
        <v/>
      </c>
    </row>
    <row r="34" spans="2:39" s="13" customFormat="1" ht="15" customHeight="1" x14ac:dyDescent="0.3">
      <c r="B34" s="21" t="s">
        <v>69</v>
      </c>
      <c r="C34" s="1"/>
      <c r="D34" s="22" t="s">
        <v>76</v>
      </c>
      <c r="E34" s="1" t="s">
        <v>77</v>
      </c>
      <c r="F34" s="23" t="s">
        <v>14</v>
      </c>
      <c r="G34" s="24"/>
      <c r="H34" s="25">
        <v>3453</v>
      </c>
      <c r="I34" s="24"/>
      <c r="J34" s="25" t="b">
        <v>0</v>
      </c>
      <c r="K34" s="19"/>
      <c r="L34" s="26"/>
      <c r="M34" s="27"/>
      <c r="AB34" s="13" t="str">
        <f t="array" ref="AB34">IFERROR(INDEX(B31:B40, SMALL(IF("V"=F31:F40, ROW(F31:F40)-MIN(ROW(F31:F40))+1, ""), ROW() -30 )), "")</f>
        <v>Bethel University (TN)</v>
      </c>
      <c r="AC34" s="13">
        <f t="array" ref="AC34">IFERROR(INDEX(C31:C40, SMALL(IF("V"=F31:F40, ROW(F31:F40)-MIN(ROW(F31:F40))+1, ""), ROW() -30 )), "")</f>
        <v>0</v>
      </c>
      <c r="AD34" s="13" t="str">
        <f t="array" ref="AD34">IFERROR(INDEX(D31:D40, SMALL(IF("V"=F31:F40, ROW(F31:F40)-MIN(ROW(F31:F40))+1, ""), ROW() -30 )), "")</f>
        <v>11-464349</v>
      </c>
      <c r="AE34" s="13" t="str">
        <f t="array" ref="AE34">IFERROR(INDEX(E31:E40, SMALL(IF("V"=F31:F40, ROW(F31:F40)-MIN(ROW(F31:F40))+1, ""), ROW() -30 )), "")</f>
        <v>Logan Goodman</v>
      </c>
      <c r="AF34" s="13" t="str">
        <f t="array" ref="AF34">IFERROR(INDEX(B31:B40, SMALL(IF(ISNUMBER(SEARCH("JV1",F31:F40)), ROW(F31:F40)-MIN(ROW(F31:F40))+1, ""), ROW() -30 )), "")</f>
        <v/>
      </c>
      <c r="AG34" s="13" t="str">
        <f t="array" ref="AG34">IFERROR(INDEX(C31:C40, SMALL(IF(ISNUMBER(SEARCH("JV1",F31:F40)), ROW(F31:F40)-MIN(ROW(F31:F40))+1, ""), ROW() -30 )), "")</f>
        <v/>
      </c>
      <c r="AH34" s="13" t="str">
        <f t="array" ref="AH34">IFERROR(INDEX(D31:D40, SMALL(IF(ISNUMBER(SEARCH("JV1",F31:F40)), ROW(F31:F40)-MIN(ROW(F31:F40))+1, ""), ROW() -30 )), "")</f>
        <v/>
      </c>
      <c r="AI34" s="13" t="str">
        <f t="array" ref="AI34">IFERROR(INDEX(E31:E40, SMALL(IF(ISNUMBER(SEARCH("JV1",F31:F40)), ROW(F31:F40)-MIN(ROW(F31:F40))+1, ""), ROW() -30 )), "")</f>
        <v/>
      </c>
      <c r="AJ34" s="13" t="str">
        <f t="array" ref="AJ34">IFERROR(INDEX(B31:B40, SMALL(IF(ISNUMBER(SEARCH("JV2",F31:F40)), ROW(F31:F40)-MIN(ROW(F31:F40))+1, ""), ROW() -30 )), "")</f>
        <v/>
      </c>
      <c r="AK34" s="13" t="str">
        <f t="array" ref="AK34">IFERROR(INDEX(C31:C40, SMALL(IF(ISNUMBER(SEARCH("JV2",F31:F40)), ROW(F31:F40)-MIN(ROW(F31:F40))+1, ""), ROW() -30 )), "")</f>
        <v/>
      </c>
      <c r="AL34" s="13" t="str">
        <f t="array" ref="AL34">IFERROR(INDEX(D31:D40, SMALL(IF(ISNUMBER(SEARCH("JV2",F31:F40)), ROW(F31:F40)-MIN(ROW(F31:F40))+1, ""), ROW() -30 )), "")</f>
        <v/>
      </c>
      <c r="AM34" s="13" t="str">
        <f t="array" ref="AM34">IFERROR(INDEX(E31:E40, SMALL(IF(ISNUMBER(SEARCH("JV2",F31:F40)), ROW(F31:F40)-MIN(ROW(F31:F40))+1, ""), ROW() -30 )), "")</f>
        <v/>
      </c>
    </row>
    <row r="35" spans="2:39" s="13" customFormat="1" ht="15" customHeight="1" x14ac:dyDescent="0.3">
      <c r="B35" s="21" t="s">
        <v>69</v>
      </c>
      <c r="C35" s="1"/>
      <c r="D35" s="22" t="s">
        <v>78</v>
      </c>
      <c r="E35" s="1" t="s">
        <v>79</v>
      </c>
      <c r="F35" s="23" t="s">
        <v>14</v>
      </c>
      <c r="G35" s="24"/>
      <c r="H35" s="25">
        <v>3453</v>
      </c>
      <c r="I35" s="24"/>
      <c r="J35" s="25" t="b">
        <v>0</v>
      </c>
      <c r="K35" s="19"/>
      <c r="L35" s="26"/>
      <c r="M35" s="27"/>
      <c r="AB35" s="13" t="str">
        <f t="array" ref="AB35">IFERROR(INDEX(B31:B40, SMALL(IF("V"=F31:F40, ROW(F31:F40)-MIN(ROW(F31:F40))+1, ""), ROW() -30 )), "")</f>
        <v>Bethel University (TN)</v>
      </c>
      <c r="AC35" s="13">
        <f t="array" ref="AC35">IFERROR(INDEX(C31:C40, SMALL(IF("V"=F31:F40, ROW(F31:F40)-MIN(ROW(F31:F40))+1, ""), ROW() -30 )), "")</f>
        <v>0</v>
      </c>
      <c r="AD35" s="13" t="str">
        <f t="array" ref="AD35">IFERROR(INDEX(D31:D40, SMALL(IF("V"=F31:F40, ROW(F31:F40)-MIN(ROW(F31:F40))+1, ""), ROW() -30 )), "")</f>
        <v>5569-7185</v>
      </c>
      <c r="AE35" s="13" t="str">
        <f t="array" ref="AE35">IFERROR(INDEX(E31:E40, SMALL(IF("V"=F31:F40, ROW(F31:F40)-MIN(ROW(F31:F40))+1, ""), ROW() -30 )), "")</f>
        <v>Mathew Crawford</v>
      </c>
      <c r="AF35" s="13" t="str">
        <f t="array" ref="AF35">IFERROR(INDEX(B31:B40, SMALL(IF(ISNUMBER(SEARCH("JV1",F31:F40)), ROW(F31:F40)-MIN(ROW(F31:F40))+1, ""), ROW() -30 )), "")</f>
        <v/>
      </c>
      <c r="AG35" s="13" t="str">
        <f t="array" ref="AG35">IFERROR(INDEX(C31:C40, SMALL(IF(ISNUMBER(SEARCH("JV1",F31:F40)), ROW(F31:F40)-MIN(ROW(F31:F40))+1, ""), ROW() -30 )), "")</f>
        <v/>
      </c>
      <c r="AH35" s="13" t="str">
        <f t="array" ref="AH35">IFERROR(INDEX(D31:D40, SMALL(IF(ISNUMBER(SEARCH("JV1",F31:F40)), ROW(F31:F40)-MIN(ROW(F31:F40))+1, ""), ROW() -30 )), "")</f>
        <v/>
      </c>
      <c r="AI35" s="13" t="str">
        <f t="array" ref="AI35">IFERROR(INDEX(E31:E40, SMALL(IF(ISNUMBER(SEARCH("JV1",F31:F40)), ROW(F31:F40)-MIN(ROW(F31:F40))+1, ""), ROW() -30 )), "")</f>
        <v/>
      </c>
      <c r="AJ35" s="13" t="str">
        <f t="array" ref="AJ35">IFERROR(INDEX(B31:B40, SMALL(IF(ISNUMBER(SEARCH("JV2",F31:F40)), ROW(F31:F40)-MIN(ROW(F31:F40))+1, ""), ROW() -30 )), "")</f>
        <v/>
      </c>
      <c r="AK35" s="13" t="str">
        <f t="array" ref="AK35">IFERROR(INDEX(C31:C40, SMALL(IF(ISNUMBER(SEARCH("JV2",F31:F40)), ROW(F31:F40)-MIN(ROW(F31:F40))+1, ""), ROW() -30 )), "")</f>
        <v/>
      </c>
      <c r="AL35" s="13" t="str">
        <f t="array" ref="AL35">IFERROR(INDEX(D31:D40, SMALL(IF(ISNUMBER(SEARCH("JV2",F31:F40)), ROW(F31:F40)-MIN(ROW(F31:F40))+1, ""), ROW() -30 )), "")</f>
        <v/>
      </c>
      <c r="AM35" s="13" t="str">
        <f t="array" ref="AM35">IFERROR(INDEX(E31:E40, SMALL(IF(ISNUMBER(SEARCH("JV2",F31:F40)), ROW(F31:F40)-MIN(ROW(F31:F40))+1, ""), ROW() -30 )), "")</f>
        <v/>
      </c>
    </row>
    <row r="36" spans="2:39" s="13" customFormat="1" ht="15" customHeight="1" x14ac:dyDescent="0.3">
      <c r="B36" s="21" t="s">
        <v>69</v>
      </c>
      <c r="C36" s="1"/>
      <c r="D36" s="22" t="s">
        <v>80</v>
      </c>
      <c r="E36" s="1" t="s">
        <v>81</v>
      </c>
      <c r="F36" s="23" t="s">
        <v>14</v>
      </c>
      <c r="G36" s="24"/>
      <c r="H36" s="25">
        <v>3453</v>
      </c>
      <c r="I36" s="24"/>
      <c r="J36" s="25" t="b">
        <v>0</v>
      </c>
      <c r="K36" s="19"/>
      <c r="L36" s="26"/>
      <c r="M36" s="27"/>
      <c r="AB36" s="13" t="str">
        <f t="array" ref="AB36">IFERROR(INDEX(B31:B40, SMALL(IF("V"=F31:F40, ROW(F31:F40)-MIN(ROW(F31:F40))+1, ""), ROW() -30 )), "")</f>
        <v>Bethel University (TN)</v>
      </c>
      <c r="AC36" s="13">
        <f t="array" ref="AC36">IFERROR(INDEX(C31:C40, SMALL(IF("V"=F31:F40, ROW(F31:F40)-MIN(ROW(F31:F40))+1, ""), ROW() -30 )), "")</f>
        <v>0</v>
      </c>
      <c r="AD36" s="13" t="str">
        <f t="array" ref="AD36">IFERROR(INDEX(D31:D40, SMALL(IF("V"=F31:F40, ROW(F31:F40)-MIN(ROW(F31:F40))+1, ""), ROW() -30 )), "")</f>
        <v>7914-1922</v>
      </c>
      <c r="AE36" s="13" t="str">
        <f t="array" ref="AE36">IFERROR(INDEX(E31:E40, SMALL(IF("V"=F31:F40, ROW(F31:F40)-MIN(ROW(F31:F40))+1, ""), ROW() -30 )), "")</f>
        <v>Tommy Butler</v>
      </c>
      <c r="AF36" s="13" t="str">
        <f t="array" ref="AF36">IFERROR(INDEX(B31:B40, SMALL(IF(ISNUMBER(SEARCH("JV1",F31:F40)), ROW(F31:F40)-MIN(ROW(F31:F40))+1, ""), ROW() -30 )), "")</f>
        <v/>
      </c>
      <c r="AG36" s="13" t="str">
        <f t="array" ref="AG36">IFERROR(INDEX(C31:C40, SMALL(IF(ISNUMBER(SEARCH("JV1",F31:F40)), ROW(F31:F40)-MIN(ROW(F31:F40))+1, ""), ROW() -30 )), "")</f>
        <v/>
      </c>
      <c r="AH36" s="13" t="str">
        <f t="array" ref="AH36">IFERROR(INDEX(D31:D40, SMALL(IF(ISNUMBER(SEARCH("JV1",F31:F40)), ROW(F31:F40)-MIN(ROW(F31:F40))+1, ""), ROW() -30 )), "")</f>
        <v/>
      </c>
      <c r="AI36" s="13" t="str">
        <f t="array" ref="AI36">IFERROR(INDEX(E31:E40, SMALL(IF(ISNUMBER(SEARCH("JV1",F31:F40)), ROW(F31:F40)-MIN(ROW(F31:F40))+1, ""), ROW() -30 )), "")</f>
        <v/>
      </c>
      <c r="AJ36" s="13" t="str">
        <f t="array" ref="AJ36">IFERROR(INDEX(B31:B40, SMALL(IF(ISNUMBER(SEARCH("JV2",F31:F40)), ROW(F31:F40)-MIN(ROW(F31:F40))+1, ""), ROW() -30 )), "")</f>
        <v/>
      </c>
      <c r="AK36" s="13" t="str">
        <f t="array" ref="AK36">IFERROR(INDEX(C31:C40, SMALL(IF(ISNUMBER(SEARCH("JV2",F31:F40)), ROW(F31:F40)-MIN(ROW(F31:F40))+1, ""), ROW() -30 )), "")</f>
        <v/>
      </c>
      <c r="AL36" s="13" t="str">
        <f t="array" ref="AL36">IFERROR(INDEX(D31:D40, SMALL(IF(ISNUMBER(SEARCH("JV2",F31:F40)), ROW(F31:F40)-MIN(ROW(F31:F40))+1, ""), ROW() -30 )), "")</f>
        <v/>
      </c>
      <c r="AM36" s="13" t="str">
        <f t="array" ref="AM36">IFERROR(INDEX(E31:E40, SMALL(IF(ISNUMBER(SEARCH("JV2",F31:F40)), ROW(F31:F40)-MIN(ROW(F31:F40))+1, ""), ROW() -30 )), "")</f>
        <v/>
      </c>
    </row>
    <row r="37" spans="2:39" s="13" customFormat="1" ht="15" customHeight="1" x14ac:dyDescent="0.3">
      <c r="B37" s="21" t="s">
        <v>69</v>
      </c>
      <c r="C37" s="1"/>
      <c r="D37" s="22" t="s">
        <v>82</v>
      </c>
      <c r="E37" s="1" t="s">
        <v>83</v>
      </c>
      <c r="F37" s="23" t="s">
        <v>30</v>
      </c>
      <c r="G37" s="24"/>
      <c r="H37" s="25">
        <v>3453</v>
      </c>
      <c r="I37" s="24"/>
      <c r="J37" s="25" t="b">
        <v>0</v>
      </c>
      <c r="K37" s="19"/>
      <c r="L37" s="26"/>
      <c r="M37" s="27"/>
      <c r="AB37" s="13" t="str">
        <f t="array" ref="AB37">IFERROR(INDEX(B31:B40, SMALL(IF("V"=F31:F40, ROW(F31:F40)-MIN(ROW(F31:F40))+1, ""), ROW() -30 )), "")</f>
        <v/>
      </c>
      <c r="AC37" s="13" t="str">
        <f t="array" ref="AC37">IFERROR(INDEX(C31:C40, SMALL(IF("V"=F31:F40, ROW(F31:F40)-MIN(ROW(F31:F40))+1, ""), ROW() -30 )), "")</f>
        <v/>
      </c>
      <c r="AD37" s="13" t="str">
        <f t="array" ref="AD37">IFERROR(INDEX(D31:D40, SMALL(IF("V"=F31:F40, ROW(F31:F40)-MIN(ROW(F31:F40))+1, ""), ROW() -30 )), "")</f>
        <v/>
      </c>
      <c r="AE37" s="13" t="str">
        <f t="array" ref="AE37">IFERROR(INDEX(E31:E40, SMALL(IF("V"=F31:F40, ROW(F31:F40)-MIN(ROW(F31:F40))+1, ""), ROW() -30 )), "")</f>
        <v/>
      </c>
      <c r="AF37" s="13" t="str">
        <f t="array" ref="AF37">IFERROR(INDEX(B31:B40, SMALL(IF(ISNUMBER(SEARCH("JV1",F31:F40)), ROW(F31:F40)-MIN(ROW(F31:F40))+1, ""), ROW() -30 )), "")</f>
        <v/>
      </c>
      <c r="AG37" s="13" t="str">
        <f t="array" ref="AG37">IFERROR(INDEX(C31:C40, SMALL(IF(ISNUMBER(SEARCH("JV1",F31:F40)), ROW(F31:F40)-MIN(ROW(F31:F40))+1, ""), ROW() -30 )), "")</f>
        <v/>
      </c>
      <c r="AH37" s="13" t="str">
        <f t="array" ref="AH37">IFERROR(INDEX(D31:D40, SMALL(IF(ISNUMBER(SEARCH("JV1",F31:F40)), ROW(F31:F40)-MIN(ROW(F31:F40))+1, ""), ROW() -30 )), "")</f>
        <v/>
      </c>
      <c r="AI37" s="13" t="str">
        <f t="array" ref="AI37">IFERROR(INDEX(E31:E40, SMALL(IF(ISNUMBER(SEARCH("JV1",F31:F40)), ROW(F31:F40)-MIN(ROW(F31:F40))+1, ""), ROW() -30 )), "")</f>
        <v/>
      </c>
      <c r="AJ37" s="13" t="str">
        <f t="array" ref="AJ37">IFERROR(INDEX(B31:B40, SMALL(IF(ISNUMBER(SEARCH("JV2",F31:F40)), ROW(F31:F40)-MIN(ROW(F31:F40))+1, ""), ROW() -30 )), "")</f>
        <v/>
      </c>
      <c r="AK37" s="13" t="str">
        <f t="array" ref="AK37">IFERROR(INDEX(C31:C40, SMALL(IF(ISNUMBER(SEARCH("JV2",F31:F40)), ROW(F31:F40)-MIN(ROW(F31:F40))+1, ""), ROW() -30 )), "")</f>
        <v/>
      </c>
      <c r="AL37" s="13" t="str">
        <f t="array" ref="AL37">IFERROR(INDEX(D31:D40, SMALL(IF(ISNUMBER(SEARCH("JV2",F31:F40)), ROW(F31:F40)-MIN(ROW(F31:F40))+1, ""), ROW() -30 )), "")</f>
        <v/>
      </c>
      <c r="AM37" s="13" t="str">
        <f t="array" ref="AM37">IFERROR(INDEX(E31:E40, SMALL(IF(ISNUMBER(SEARCH("JV2",F31:F40)), ROW(F31:F40)-MIN(ROW(F31:F40))+1, ""), ROW() -30 )), "")</f>
        <v/>
      </c>
    </row>
    <row r="38" spans="2:39" s="13" customFormat="1" ht="15" customHeight="1" x14ac:dyDescent="0.3">
      <c r="B38" s="21" t="s">
        <v>69</v>
      </c>
      <c r="C38" s="1"/>
      <c r="D38" s="22" t="s">
        <v>84</v>
      </c>
      <c r="E38" s="1" t="s">
        <v>85</v>
      </c>
      <c r="F38" s="23" t="s">
        <v>14</v>
      </c>
      <c r="G38" s="24"/>
      <c r="H38" s="25">
        <v>3453</v>
      </c>
      <c r="I38" s="24"/>
      <c r="J38" s="25" t="b">
        <v>0</v>
      </c>
      <c r="K38" s="19"/>
      <c r="L38" s="26"/>
      <c r="M38" s="27"/>
      <c r="AB38" s="13" t="str">
        <f t="array" ref="AB38">IFERROR(INDEX(B31:B40, SMALL(IF("V"=F31:F40, ROW(F31:F40)-MIN(ROW(F31:F40))+1, ""), ROW() -30 )), "")</f>
        <v/>
      </c>
      <c r="AC38" s="13" t="str">
        <f t="array" ref="AC38">IFERROR(INDEX(C31:C40, SMALL(IF("V"=F31:F40, ROW(F31:F40)-MIN(ROW(F31:F40))+1, ""), ROW() -30 )), "")</f>
        <v/>
      </c>
      <c r="AD38" s="13" t="str">
        <f t="array" ref="AD38">IFERROR(INDEX(D31:D40, SMALL(IF("V"=F31:F40, ROW(F31:F40)-MIN(ROW(F31:F40))+1, ""), ROW() -30 )), "")</f>
        <v/>
      </c>
      <c r="AE38" s="13" t="str">
        <f t="array" ref="AE38">IFERROR(INDEX(E31:E40, SMALL(IF("V"=F31:F40, ROW(F31:F40)-MIN(ROW(F31:F40))+1, ""), ROW() -30 )), "")</f>
        <v/>
      </c>
      <c r="AF38" s="13" t="str">
        <f t="array" ref="AF38">IFERROR(INDEX(B31:B40, SMALL(IF(ISNUMBER(SEARCH("JV1",F31:F40)), ROW(F31:F40)-MIN(ROW(F31:F40))+1, ""), ROW() -30 )), "")</f>
        <v/>
      </c>
      <c r="AG38" s="13" t="str">
        <f t="array" ref="AG38">IFERROR(INDEX(C31:C40, SMALL(IF(ISNUMBER(SEARCH("JV1",F31:F40)), ROW(F31:F40)-MIN(ROW(F31:F40))+1, ""), ROW() -30 )), "")</f>
        <v/>
      </c>
      <c r="AH38" s="13" t="str">
        <f t="array" ref="AH38">IFERROR(INDEX(D31:D40, SMALL(IF(ISNUMBER(SEARCH("JV1",F31:F40)), ROW(F31:F40)-MIN(ROW(F31:F40))+1, ""), ROW() -30 )), "")</f>
        <v/>
      </c>
      <c r="AI38" s="13" t="str">
        <f t="array" ref="AI38">IFERROR(INDEX(E31:E40, SMALL(IF(ISNUMBER(SEARCH("JV1",F31:F40)), ROW(F31:F40)-MIN(ROW(F31:F40))+1, ""), ROW() -30 )), "")</f>
        <v/>
      </c>
      <c r="AJ38" s="13" t="str">
        <f t="array" ref="AJ38">IFERROR(INDEX(B31:B40, SMALL(IF(ISNUMBER(SEARCH("JV2",F31:F40)), ROW(F31:F40)-MIN(ROW(F31:F40))+1, ""), ROW() -30 )), "")</f>
        <v/>
      </c>
      <c r="AK38" s="13" t="str">
        <f t="array" ref="AK38">IFERROR(INDEX(C31:C40, SMALL(IF(ISNUMBER(SEARCH("JV2",F31:F40)), ROW(F31:F40)-MIN(ROW(F31:F40))+1, ""), ROW() -30 )), "")</f>
        <v/>
      </c>
      <c r="AL38" s="13" t="str">
        <f t="array" ref="AL38">IFERROR(INDEX(D31:D40, SMALL(IF(ISNUMBER(SEARCH("JV2",F31:F40)), ROW(F31:F40)-MIN(ROW(F31:F40))+1, ""), ROW() -30 )), "")</f>
        <v/>
      </c>
      <c r="AM38" s="13" t="str">
        <f t="array" ref="AM38">IFERROR(INDEX(E31:E40, SMALL(IF(ISNUMBER(SEARCH("JV2",F31:F40)), ROW(F31:F40)-MIN(ROW(F31:F40))+1, ""), ROW() -30 )), "")</f>
        <v/>
      </c>
    </row>
    <row r="39" spans="2:39" s="13" customFormat="1" ht="15" customHeight="1" x14ac:dyDescent="0.3">
      <c r="B39" s="21" t="s">
        <v>69</v>
      </c>
      <c r="C39" s="1"/>
      <c r="D39" s="22" t="s">
        <v>86</v>
      </c>
      <c r="E39" s="1" t="s">
        <v>87</v>
      </c>
      <c r="F39" s="23" t="s">
        <v>30</v>
      </c>
      <c r="G39" s="24"/>
      <c r="H39" s="25">
        <v>3453</v>
      </c>
      <c r="I39" s="24"/>
      <c r="J39" s="25" t="b">
        <v>0</v>
      </c>
      <c r="K39" s="19"/>
      <c r="L39" s="26"/>
      <c r="M39" s="27"/>
    </row>
    <row r="40" spans="2:39" s="13" customFormat="1" ht="15" customHeight="1" x14ac:dyDescent="0.3">
      <c r="B40" s="21" t="s">
        <v>69</v>
      </c>
      <c r="C40" s="1"/>
      <c r="D40" s="22" t="s">
        <v>88</v>
      </c>
      <c r="E40" s="1" t="s">
        <v>89</v>
      </c>
      <c r="F40" s="23" t="s">
        <v>14</v>
      </c>
      <c r="G40" s="24"/>
      <c r="H40" s="25">
        <v>3453</v>
      </c>
      <c r="I40" s="24"/>
      <c r="J40" s="25" t="b">
        <v>0</v>
      </c>
      <c r="K40" s="19"/>
      <c r="L40" s="26"/>
      <c r="M40" s="27"/>
    </row>
    <row r="41" spans="2:39" s="13" customFormat="1" ht="15" customHeight="1" x14ac:dyDescent="0.3">
      <c r="B41" s="21" t="s">
        <v>90</v>
      </c>
      <c r="C41" s="1"/>
      <c r="D41" s="22" t="s">
        <v>91</v>
      </c>
      <c r="E41" s="1" t="s">
        <v>92</v>
      </c>
      <c r="F41" s="23" t="s">
        <v>14</v>
      </c>
      <c r="G41" s="24"/>
      <c r="H41" s="25">
        <v>3225</v>
      </c>
      <c r="I41" s="24"/>
      <c r="J41" s="25" t="b">
        <v>0</v>
      </c>
      <c r="K41" s="19"/>
      <c r="L41" s="26"/>
      <c r="M41" s="27"/>
      <c r="AB41" s="13" t="str">
        <f t="array" ref="AB41">IFERROR(INDEX(B41:B51, SMALL(IF("V"=F41:F51, ROW(F41:F51)-MIN(ROW(F41:F51))+1, ""), ROW() -40 )), "")</f>
        <v>Campbellsville University</v>
      </c>
      <c r="AC41" s="13">
        <f t="array" ref="AC41">IFERROR(INDEX(C41:C51, SMALL(IF("V"=F41:F51, ROW(F41:F51)-MIN(ROW(F41:F51))+1, ""), ROW() -40 )), "")</f>
        <v>0</v>
      </c>
      <c r="AD41" s="13" t="str">
        <f t="array" ref="AD41">IFERROR(INDEX(D41:D51, SMALL(IF("V"=F41:F51, ROW(F41:F51)-MIN(ROW(F41:F51))+1, ""), ROW() -40 )), "")</f>
        <v>8985-5022</v>
      </c>
      <c r="AE41" s="13" t="str">
        <f t="array" ref="AE41">IFERROR(INDEX(E41:E51, SMALL(IF("V"=F41:F51, ROW(F41:F51)-MIN(ROW(F41:F51))+1, ""), ROW() -40 )), "")</f>
        <v>Ambrose Shirk</v>
      </c>
      <c r="AF41" s="13" t="str">
        <f t="array" ref="AF41">IFERROR(INDEX(B41:B51, SMALL(IF(ISNUMBER(SEARCH("JV1",F41:F51)), ROW(F41:F51)-MIN(ROW(F41:F51))+1, ""), ROW() -40 )), "")</f>
        <v/>
      </c>
      <c r="AG41" s="13" t="str">
        <f t="array" ref="AG41">IFERROR(INDEX(C41:C51, SMALL(IF(ISNUMBER(SEARCH("JV1",F41:F51)), ROW(F41:F51)-MIN(ROW(F41:F51))+1, ""), ROW() -40 )), "")</f>
        <v/>
      </c>
      <c r="AH41" s="13" t="str">
        <f t="array" ref="AH41">IFERROR(INDEX(D41:D51, SMALL(IF(ISNUMBER(SEARCH("JV1",F41:F51)), ROW(F41:F51)-MIN(ROW(F41:F51))+1, ""), ROW() -40 )), "")</f>
        <v/>
      </c>
      <c r="AI41" s="13" t="str">
        <f t="array" ref="AI41">IFERROR(INDEX(E41:E51, SMALL(IF(ISNUMBER(SEARCH("JV1",F41:F51)), ROW(F41:F51)-MIN(ROW(F41:F51))+1, ""), ROW() -40 )), "")</f>
        <v/>
      </c>
      <c r="AJ41" s="13" t="str">
        <f t="array" ref="AJ41">IFERROR(INDEX(B41:B51, SMALL(IF(ISNUMBER(SEARCH("JV2",F41:F51)), ROW(F41:F51)-MIN(ROW(F41:F51))+1, ""), ROW() -40 )), "")</f>
        <v/>
      </c>
      <c r="AK41" s="13" t="str">
        <f t="array" ref="AK41">IFERROR(INDEX(C41:C51, SMALL(IF(ISNUMBER(SEARCH("JV2",F41:F51)), ROW(F41:F51)-MIN(ROW(F41:F51))+1, ""), ROW() -40 )), "")</f>
        <v/>
      </c>
      <c r="AL41" s="13" t="str">
        <f t="array" ref="AL41">IFERROR(INDEX(D41:D51, SMALL(IF(ISNUMBER(SEARCH("JV2",F41:F51)), ROW(F41:F51)-MIN(ROW(F41:F51))+1, ""), ROW() -40 )), "")</f>
        <v/>
      </c>
      <c r="AM41" s="13" t="str">
        <f t="array" ref="AM41">IFERROR(INDEX(E41:E51, SMALL(IF(ISNUMBER(SEARCH("JV2",F41:F51)), ROW(F41:F51)-MIN(ROW(F41:F51))+1, ""), ROW() -40 )), "")</f>
        <v/>
      </c>
    </row>
    <row r="42" spans="2:39" s="13" customFormat="1" ht="15" customHeight="1" x14ac:dyDescent="0.3">
      <c r="B42" s="21" t="s">
        <v>90</v>
      </c>
      <c r="C42" s="1"/>
      <c r="D42" s="22" t="s">
        <v>93</v>
      </c>
      <c r="E42" s="1" t="s">
        <v>94</v>
      </c>
      <c r="F42" s="23" t="s">
        <v>14</v>
      </c>
      <c r="G42" s="24"/>
      <c r="H42" s="25">
        <v>3225</v>
      </c>
      <c r="I42" s="24"/>
      <c r="J42" s="25" t="b">
        <v>0</v>
      </c>
      <c r="K42" s="19"/>
      <c r="L42" s="26"/>
      <c r="M42" s="27"/>
      <c r="AB42" s="13" t="str">
        <f t="array" ref="AB42">IFERROR(INDEX(B41:B51, SMALL(IF("V"=F41:F51, ROW(F41:F51)-MIN(ROW(F41:F51))+1, ""), ROW() -40 )), "")</f>
        <v>Campbellsville University</v>
      </c>
      <c r="AC42" s="13">
        <f t="array" ref="AC42">IFERROR(INDEX(C41:C51, SMALL(IF("V"=F41:F51, ROW(F41:F51)-MIN(ROW(F41:F51))+1, ""), ROW() -40 )), "")</f>
        <v>0</v>
      </c>
      <c r="AD42" s="13" t="str">
        <f t="array" ref="AD42">IFERROR(INDEX(D41:D51, SMALL(IF("V"=F41:F51, ROW(F41:F51)-MIN(ROW(F41:F51))+1, ""), ROW() -40 )), "")</f>
        <v>17-69158</v>
      </c>
      <c r="AE42" s="13" t="str">
        <f t="array" ref="AE42">IFERROR(INDEX(E41:E51, SMALL(IF("V"=F41:F51, ROW(F41:F51)-MIN(ROW(F41:F51))+1, ""), ROW() -40 )), "")</f>
        <v>Andrew McWhorter</v>
      </c>
      <c r="AF42" s="13" t="str">
        <f t="array" ref="AF42">IFERROR(INDEX(B41:B51, SMALL(IF(ISNUMBER(SEARCH("JV1",F41:F51)), ROW(F41:F51)-MIN(ROW(F41:F51))+1, ""), ROW() -40 )), "")</f>
        <v/>
      </c>
      <c r="AG42" s="13" t="str">
        <f t="array" ref="AG42">IFERROR(INDEX(C41:C51, SMALL(IF(ISNUMBER(SEARCH("JV1",F41:F51)), ROW(F41:F51)-MIN(ROW(F41:F51))+1, ""), ROW() -40 )), "")</f>
        <v/>
      </c>
      <c r="AH42" s="13" t="str">
        <f t="array" ref="AH42">IFERROR(INDEX(D41:D51, SMALL(IF(ISNUMBER(SEARCH("JV1",F41:F51)), ROW(F41:F51)-MIN(ROW(F41:F51))+1, ""), ROW() -40 )), "")</f>
        <v/>
      </c>
      <c r="AI42" s="13" t="str">
        <f t="array" ref="AI42">IFERROR(INDEX(E41:E51, SMALL(IF(ISNUMBER(SEARCH("JV1",F41:F51)), ROW(F41:F51)-MIN(ROW(F41:F51))+1, ""), ROW() -40 )), "")</f>
        <v/>
      </c>
      <c r="AJ42" s="13" t="str">
        <f t="array" ref="AJ42">IFERROR(INDEX(B41:B51, SMALL(IF(ISNUMBER(SEARCH("JV2",F41:F51)), ROW(F41:F51)-MIN(ROW(F41:F51))+1, ""), ROW() -40 )), "")</f>
        <v/>
      </c>
      <c r="AK42" s="13" t="str">
        <f t="array" ref="AK42">IFERROR(INDEX(C41:C51, SMALL(IF(ISNUMBER(SEARCH("JV2",F41:F51)), ROW(F41:F51)-MIN(ROW(F41:F51))+1, ""), ROW() -40 )), "")</f>
        <v/>
      </c>
      <c r="AL42" s="13" t="str">
        <f t="array" ref="AL42">IFERROR(INDEX(D41:D51, SMALL(IF(ISNUMBER(SEARCH("JV2",F41:F51)), ROW(F41:F51)-MIN(ROW(F41:F51))+1, ""), ROW() -40 )), "")</f>
        <v/>
      </c>
      <c r="AM42" s="13" t="str">
        <f t="array" ref="AM42">IFERROR(INDEX(E41:E51, SMALL(IF(ISNUMBER(SEARCH("JV2",F41:F51)), ROW(F41:F51)-MIN(ROW(F41:F51))+1, ""), ROW() -40 )), "")</f>
        <v/>
      </c>
    </row>
    <row r="43" spans="2:39" s="13" customFormat="1" ht="15" customHeight="1" x14ac:dyDescent="0.3">
      <c r="B43" s="21" t="s">
        <v>90</v>
      </c>
      <c r="C43" s="1"/>
      <c r="D43" s="22" t="s">
        <v>95</v>
      </c>
      <c r="E43" s="1" t="s">
        <v>96</v>
      </c>
      <c r="F43" s="23" t="s">
        <v>14</v>
      </c>
      <c r="G43" s="24"/>
      <c r="H43" s="25">
        <v>3225</v>
      </c>
      <c r="I43" s="24"/>
      <c r="J43" s="25" t="b">
        <v>0</v>
      </c>
      <c r="K43" s="19"/>
      <c r="L43" s="26"/>
      <c r="M43" s="27"/>
      <c r="AB43" s="13" t="str">
        <f t="array" ref="AB43">IFERROR(INDEX(B41:B51, SMALL(IF("V"=F41:F51, ROW(F41:F51)-MIN(ROW(F41:F51))+1, ""), ROW() -40 )), "")</f>
        <v>Campbellsville University</v>
      </c>
      <c r="AC43" s="13">
        <f t="array" ref="AC43">IFERROR(INDEX(C41:C51, SMALL(IF("V"=F41:F51, ROW(F41:F51)-MIN(ROW(F41:F51))+1, ""), ROW() -40 )), "")</f>
        <v>0</v>
      </c>
      <c r="AD43" s="13" t="str">
        <f t="array" ref="AD43">IFERROR(INDEX(D41:D51, SMALL(IF("V"=F41:F51, ROW(F41:F51)-MIN(ROW(F41:F51))+1, ""), ROW() -40 )), "")</f>
        <v>18-86967</v>
      </c>
      <c r="AE43" s="13" t="str">
        <f t="array" ref="AE43">IFERROR(INDEX(E41:E51, SMALL(IF("V"=F41:F51, ROW(F41:F51)-MIN(ROW(F41:F51))+1, ""), ROW() -40 )), "")</f>
        <v>Andrew Swift</v>
      </c>
      <c r="AF43" s="13" t="str">
        <f t="array" ref="AF43">IFERROR(INDEX(B41:B51, SMALL(IF(ISNUMBER(SEARCH("JV1",F41:F51)), ROW(F41:F51)-MIN(ROW(F41:F51))+1, ""), ROW() -40 )), "")</f>
        <v/>
      </c>
      <c r="AG43" s="13" t="str">
        <f t="array" ref="AG43">IFERROR(INDEX(C41:C51, SMALL(IF(ISNUMBER(SEARCH("JV1",F41:F51)), ROW(F41:F51)-MIN(ROW(F41:F51))+1, ""), ROW() -40 )), "")</f>
        <v/>
      </c>
      <c r="AH43" s="13" t="str">
        <f t="array" ref="AH43">IFERROR(INDEX(D41:D51, SMALL(IF(ISNUMBER(SEARCH("JV1",F41:F51)), ROW(F41:F51)-MIN(ROW(F41:F51))+1, ""), ROW() -40 )), "")</f>
        <v/>
      </c>
      <c r="AI43" s="13" t="str">
        <f t="array" ref="AI43">IFERROR(INDEX(E41:E51, SMALL(IF(ISNUMBER(SEARCH("JV1",F41:F51)), ROW(F41:F51)-MIN(ROW(F41:F51))+1, ""), ROW() -40 )), "")</f>
        <v/>
      </c>
      <c r="AJ43" s="13" t="str">
        <f t="array" ref="AJ43">IFERROR(INDEX(B41:B51, SMALL(IF(ISNUMBER(SEARCH("JV2",F41:F51)), ROW(F41:F51)-MIN(ROW(F41:F51))+1, ""), ROW() -40 )), "")</f>
        <v/>
      </c>
      <c r="AK43" s="13" t="str">
        <f t="array" ref="AK43">IFERROR(INDEX(C41:C51, SMALL(IF(ISNUMBER(SEARCH("JV2",F41:F51)), ROW(F41:F51)-MIN(ROW(F41:F51))+1, ""), ROW() -40 )), "")</f>
        <v/>
      </c>
      <c r="AL43" s="13" t="str">
        <f t="array" ref="AL43">IFERROR(INDEX(D41:D51, SMALL(IF(ISNUMBER(SEARCH("JV2",F41:F51)), ROW(F41:F51)-MIN(ROW(F41:F51))+1, ""), ROW() -40 )), "")</f>
        <v/>
      </c>
      <c r="AM43" s="13" t="str">
        <f t="array" ref="AM43">IFERROR(INDEX(E41:E51, SMALL(IF(ISNUMBER(SEARCH("JV2",F41:F51)), ROW(F41:F51)-MIN(ROW(F41:F51))+1, ""), ROW() -40 )), "")</f>
        <v/>
      </c>
    </row>
    <row r="44" spans="2:39" s="13" customFormat="1" ht="15" customHeight="1" x14ac:dyDescent="0.3">
      <c r="B44" s="21" t="s">
        <v>90</v>
      </c>
      <c r="C44" s="1"/>
      <c r="D44" s="22" t="s">
        <v>97</v>
      </c>
      <c r="E44" s="1" t="s">
        <v>98</v>
      </c>
      <c r="F44" s="23" t="s">
        <v>14</v>
      </c>
      <c r="G44" s="24"/>
      <c r="H44" s="25">
        <v>3225</v>
      </c>
      <c r="I44" s="24"/>
      <c r="J44" s="25" t="b">
        <v>0</v>
      </c>
      <c r="K44" s="19"/>
      <c r="L44" s="26"/>
      <c r="M44" s="27"/>
      <c r="AB44" s="13" t="str">
        <f t="array" ref="AB44">IFERROR(INDEX(B41:B51, SMALL(IF("V"=F41:F51, ROW(F41:F51)-MIN(ROW(F41:F51))+1, ""), ROW() -40 )), "")</f>
        <v>Campbellsville University</v>
      </c>
      <c r="AC44" s="13">
        <f t="array" ref="AC44">IFERROR(INDEX(C41:C51, SMALL(IF("V"=F41:F51, ROW(F41:F51)-MIN(ROW(F41:F51))+1, ""), ROW() -40 )), "")</f>
        <v>0</v>
      </c>
      <c r="AD44" s="13" t="str">
        <f t="array" ref="AD44">IFERROR(INDEX(D41:D51, SMALL(IF("V"=F41:F51, ROW(F41:F51)-MIN(ROW(F41:F51))+1, ""), ROW() -40 )), "")</f>
        <v>7914-11696</v>
      </c>
      <c r="AE44" s="13" t="str">
        <f t="array" ref="AE44">IFERROR(INDEX(E41:E51, SMALL(IF("V"=F41:F51, ROW(F41:F51)-MIN(ROW(F41:F51))+1, ""), ROW() -40 )), "")</f>
        <v>Blake Roberts</v>
      </c>
      <c r="AF44" s="13" t="str">
        <f t="array" ref="AF44">IFERROR(INDEX(B41:B51, SMALL(IF(ISNUMBER(SEARCH("JV1",F41:F51)), ROW(F41:F51)-MIN(ROW(F41:F51))+1, ""), ROW() -40 )), "")</f>
        <v/>
      </c>
      <c r="AG44" s="13" t="str">
        <f t="array" ref="AG44">IFERROR(INDEX(C41:C51, SMALL(IF(ISNUMBER(SEARCH("JV1",F41:F51)), ROW(F41:F51)-MIN(ROW(F41:F51))+1, ""), ROW() -40 )), "")</f>
        <v/>
      </c>
      <c r="AH44" s="13" t="str">
        <f t="array" ref="AH44">IFERROR(INDEX(D41:D51, SMALL(IF(ISNUMBER(SEARCH("JV1",F41:F51)), ROW(F41:F51)-MIN(ROW(F41:F51))+1, ""), ROW() -40 )), "")</f>
        <v/>
      </c>
      <c r="AI44" s="13" t="str">
        <f t="array" ref="AI44">IFERROR(INDEX(E41:E51, SMALL(IF(ISNUMBER(SEARCH("JV1",F41:F51)), ROW(F41:F51)-MIN(ROW(F41:F51))+1, ""), ROW() -40 )), "")</f>
        <v/>
      </c>
      <c r="AJ44" s="13" t="str">
        <f t="array" ref="AJ44">IFERROR(INDEX(B41:B51, SMALL(IF(ISNUMBER(SEARCH("JV2",F41:F51)), ROW(F41:F51)-MIN(ROW(F41:F51))+1, ""), ROW() -40 )), "")</f>
        <v/>
      </c>
      <c r="AK44" s="13" t="str">
        <f t="array" ref="AK44">IFERROR(INDEX(C41:C51, SMALL(IF(ISNUMBER(SEARCH("JV2",F41:F51)), ROW(F41:F51)-MIN(ROW(F41:F51))+1, ""), ROW() -40 )), "")</f>
        <v/>
      </c>
      <c r="AL44" s="13" t="str">
        <f t="array" ref="AL44">IFERROR(INDEX(D41:D51, SMALL(IF(ISNUMBER(SEARCH("JV2",F41:F51)), ROW(F41:F51)-MIN(ROW(F41:F51))+1, ""), ROW() -40 )), "")</f>
        <v/>
      </c>
      <c r="AM44" s="13" t="str">
        <f t="array" ref="AM44">IFERROR(INDEX(E41:E51, SMALL(IF(ISNUMBER(SEARCH("JV2",F41:F51)), ROW(F41:F51)-MIN(ROW(F41:F51))+1, ""), ROW() -40 )), "")</f>
        <v/>
      </c>
    </row>
    <row r="45" spans="2:39" s="13" customFormat="1" ht="15" customHeight="1" x14ac:dyDescent="0.3">
      <c r="B45" s="21" t="s">
        <v>90</v>
      </c>
      <c r="C45" s="1"/>
      <c r="D45" s="22" t="s">
        <v>99</v>
      </c>
      <c r="E45" s="1" t="s">
        <v>100</v>
      </c>
      <c r="F45" s="23" t="s">
        <v>14</v>
      </c>
      <c r="G45" s="24"/>
      <c r="H45" s="25">
        <v>3225</v>
      </c>
      <c r="I45" s="24"/>
      <c r="J45" s="25" t="b">
        <v>0</v>
      </c>
      <c r="K45" s="19"/>
      <c r="L45" s="26"/>
      <c r="M45" s="27"/>
      <c r="AB45" s="13" t="str">
        <f t="array" ref="AB45">IFERROR(INDEX(B41:B51, SMALL(IF("V"=F41:F51, ROW(F41:F51)-MIN(ROW(F41:F51))+1, ""), ROW() -40 )), "")</f>
        <v>Campbellsville University</v>
      </c>
      <c r="AC45" s="13">
        <f t="array" ref="AC45">IFERROR(INDEX(C41:C51, SMALL(IF("V"=F41:F51, ROW(F41:F51)-MIN(ROW(F41:F51))+1, ""), ROW() -40 )), "")</f>
        <v>0</v>
      </c>
      <c r="AD45" s="13" t="str">
        <f t="array" ref="AD45">IFERROR(INDEX(D41:D51, SMALL(IF("V"=F41:F51, ROW(F41:F51)-MIN(ROW(F41:F51))+1, ""), ROW() -40 )), "")</f>
        <v>18-50489</v>
      </c>
      <c r="AE45" s="13" t="str">
        <f t="array" ref="AE45">IFERROR(INDEX(E41:E51, SMALL(IF("V"=F41:F51, ROW(F41:F51)-MIN(ROW(F41:F51))+1, ""), ROW() -40 )), "")</f>
        <v>Jakeb Kelsay</v>
      </c>
      <c r="AF45" s="13" t="str">
        <f t="array" ref="AF45">IFERROR(INDEX(B41:B51, SMALL(IF(ISNUMBER(SEARCH("JV1",F41:F51)), ROW(F41:F51)-MIN(ROW(F41:F51))+1, ""), ROW() -40 )), "")</f>
        <v/>
      </c>
      <c r="AG45" s="13" t="str">
        <f t="array" ref="AG45">IFERROR(INDEX(C41:C51, SMALL(IF(ISNUMBER(SEARCH("JV1",F41:F51)), ROW(F41:F51)-MIN(ROW(F41:F51))+1, ""), ROW() -40 )), "")</f>
        <v/>
      </c>
      <c r="AH45" s="13" t="str">
        <f t="array" ref="AH45">IFERROR(INDEX(D41:D51, SMALL(IF(ISNUMBER(SEARCH("JV1",F41:F51)), ROW(F41:F51)-MIN(ROW(F41:F51))+1, ""), ROW() -40 )), "")</f>
        <v/>
      </c>
      <c r="AI45" s="13" t="str">
        <f t="array" ref="AI45">IFERROR(INDEX(E41:E51, SMALL(IF(ISNUMBER(SEARCH("JV1",F41:F51)), ROW(F41:F51)-MIN(ROW(F41:F51))+1, ""), ROW() -40 )), "")</f>
        <v/>
      </c>
      <c r="AJ45" s="13" t="str">
        <f t="array" ref="AJ45">IFERROR(INDEX(B41:B51, SMALL(IF(ISNUMBER(SEARCH("JV2",F41:F51)), ROW(F41:F51)-MIN(ROW(F41:F51))+1, ""), ROW() -40 )), "")</f>
        <v/>
      </c>
      <c r="AK45" s="13" t="str">
        <f t="array" ref="AK45">IFERROR(INDEX(C41:C51, SMALL(IF(ISNUMBER(SEARCH("JV2",F41:F51)), ROW(F41:F51)-MIN(ROW(F41:F51))+1, ""), ROW() -40 )), "")</f>
        <v/>
      </c>
      <c r="AL45" s="13" t="str">
        <f t="array" ref="AL45">IFERROR(INDEX(D41:D51, SMALL(IF(ISNUMBER(SEARCH("JV2",F41:F51)), ROW(F41:F51)-MIN(ROW(F41:F51))+1, ""), ROW() -40 )), "")</f>
        <v/>
      </c>
      <c r="AM45" s="13" t="str">
        <f t="array" ref="AM45">IFERROR(INDEX(E41:E51, SMALL(IF(ISNUMBER(SEARCH("JV2",F41:F51)), ROW(F41:F51)-MIN(ROW(F41:F51))+1, ""), ROW() -40 )), "")</f>
        <v/>
      </c>
    </row>
    <row r="46" spans="2:39" s="13" customFormat="1" ht="15" customHeight="1" x14ac:dyDescent="0.3">
      <c r="B46" s="21" t="s">
        <v>90</v>
      </c>
      <c r="C46" s="1"/>
      <c r="D46" s="22" t="s">
        <v>101</v>
      </c>
      <c r="E46" s="1" t="s">
        <v>102</v>
      </c>
      <c r="F46" s="23" t="s">
        <v>30</v>
      </c>
      <c r="G46" s="24"/>
      <c r="H46" s="25">
        <v>3225</v>
      </c>
      <c r="I46" s="24"/>
      <c r="J46" s="25" t="b">
        <v>0</v>
      </c>
      <c r="K46" s="19"/>
      <c r="L46" s="26"/>
      <c r="M46" s="27"/>
      <c r="AB46" s="13" t="str">
        <f t="array" ref="AB46">IFERROR(INDEX(B41:B51, SMALL(IF("V"=F41:F51, ROW(F41:F51)-MIN(ROW(F41:F51))+1, ""), ROW() -40 )), "")</f>
        <v>Campbellsville University</v>
      </c>
      <c r="AC46" s="13">
        <f t="array" ref="AC46">IFERROR(INDEX(C41:C51, SMALL(IF("V"=F41:F51, ROW(F41:F51)-MIN(ROW(F41:F51))+1, ""), ROW() -40 )), "")</f>
        <v>0</v>
      </c>
      <c r="AD46" s="13" t="str">
        <f t="array" ref="AD46">IFERROR(INDEX(D41:D51, SMALL(IF("V"=F41:F51, ROW(F41:F51)-MIN(ROW(F41:F51))+1, ""), ROW() -40 )), "")</f>
        <v>11-591918</v>
      </c>
      <c r="AE46" s="13" t="str">
        <f t="array" ref="AE46">IFERROR(INDEX(E41:E51, SMALL(IF("V"=F41:F51, ROW(F41:F51)-MIN(ROW(F41:F51))+1, ""), ROW() -40 )), "")</f>
        <v>Nathan Whaley</v>
      </c>
      <c r="AF46" s="13" t="str">
        <f t="array" ref="AF46">IFERROR(INDEX(B41:B51, SMALL(IF(ISNUMBER(SEARCH("JV1",F41:F51)), ROW(F41:F51)-MIN(ROW(F41:F51))+1, ""), ROW() -40 )), "")</f>
        <v/>
      </c>
      <c r="AG46" s="13" t="str">
        <f t="array" ref="AG46">IFERROR(INDEX(C41:C51, SMALL(IF(ISNUMBER(SEARCH("JV1",F41:F51)), ROW(F41:F51)-MIN(ROW(F41:F51))+1, ""), ROW() -40 )), "")</f>
        <v/>
      </c>
      <c r="AH46" s="13" t="str">
        <f t="array" ref="AH46">IFERROR(INDEX(D41:D51, SMALL(IF(ISNUMBER(SEARCH("JV1",F41:F51)), ROW(F41:F51)-MIN(ROW(F41:F51))+1, ""), ROW() -40 )), "")</f>
        <v/>
      </c>
      <c r="AI46" s="13" t="str">
        <f t="array" ref="AI46">IFERROR(INDEX(E41:E51, SMALL(IF(ISNUMBER(SEARCH("JV1",F41:F51)), ROW(F41:F51)-MIN(ROW(F41:F51))+1, ""), ROW() -40 )), "")</f>
        <v/>
      </c>
      <c r="AJ46" s="13" t="str">
        <f t="array" ref="AJ46">IFERROR(INDEX(B41:B51, SMALL(IF(ISNUMBER(SEARCH("JV2",F41:F51)), ROW(F41:F51)-MIN(ROW(F41:F51))+1, ""), ROW() -40 )), "")</f>
        <v/>
      </c>
      <c r="AK46" s="13" t="str">
        <f t="array" ref="AK46">IFERROR(INDEX(C41:C51, SMALL(IF(ISNUMBER(SEARCH("JV2",F41:F51)), ROW(F41:F51)-MIN(ROW(F41:F51))+1, ""), ROW() -40 )), "")</f>
        <v/>
      </c>
      <c r="AL46" s="13" t="str">
        <f t="array" ref="AL46">IFERROR(INDEX(D41:D51, SMALL(IF(ISNUMBER(SEARCH("JV2",F41:F51)), ROW(F41:F51)-MIN(ROW(F41:F51))+1, ""), ROW() -40 )), "")</f>
        <v/>
      </c>
      <c r="AM46" s="13" t="str">
        <f t="array" ref="AM46">IFERROR(INDEX(E41:E51, SMALL(IF(ISNUMBER(SEARCH("JV2",F41:F51)), ROW(F41:F51)-MIN(ROW(F41:F51))+1, ""), ROW() -40 )), "")</f>
        <v/>
      </c>
    </row>
    <row r="47" spans="2:39" s="13" customFormat="1" ht="15" customHeight="1" x14ac:dyDescent="0.3">
      <c r="B47" s="21" t="s">
        <v>90</v>
      </c>
      <c r="C47" s="1"/>
      <c r="D47" s="22" t="s">
        <v>103</v>
      </c>
      <c r="E47" s="1" t="s">
        <v>104</v>
      </c>
      <c r="F47" s="23" t="s">
        <v>30</v>
      </c>
      <c r="G47" s="24"/>
      <c r="H47" s="25">
        <v>3225</v>
      </c>
      <c r="I47" s="24"/>
      <c r="J47" s="25" t="b">
        <v>0</v>
      </c>
      <c r="K47" s="19"/>
      <c r="L47" s="26"/>
      <c r="M47" s="27"/>
      <c r="AB47" s="13" t="str">
        <f t="array" ref="AB47">IFERROR(INDEX(B41:B51, SMALL(IF("V"=F41:F51, ROW(F41:F51)-MIN(ROW(F41:F51))+1, ""), ROW() -40 )), "")</f>
        <v>Campbellsville University</v>
      </c>
      <c r="AC47" s="13">
        <f t="array" ref="AC47">IFERROR(INDEX(C41:C51, SMALL(IF("V"=F41:F51, ROW(F41:F51)-MIN(ROW(F41:F51))+1, ""), ROW() -40 )), "")</f>
        <v>0</v>
      </c>
      <c r="AD47" s="13" t="str">
        <f t="array" ref="AD47">IFERROR(INDEX(D41:D51, SMALL(IF("V"=F41:F51, ROW(F41:F51)-MIN(ROW(F41:F51))+1, ""), ROW() -40 )), "")</f>
        <v>15-181729</v>
      </c>
      <c r="AE47" s="13" t="str">
        <f t="array" ref="AE47">IFERROR(INDEX(E41:E51, SMALL(IF("V"=F41:F51, ROW(F41:F51)-MIN(ROW(F41:F51))+1, ""), ROW() -40 )), "")</f>
        <v>Noah Mardis</v>
      </c>
      <c r="AF47" s="13" t="str">
        <f t="array" ref="AF47">IFERROR(INDEX(B41:B51, SMALL(IF(ISNUMBER(SEARCH("JV1",F41:F51)), ROW(F41:F51)-MIN(ROW(F41:F51))+1, ""), ROW() -40 )), "")</f>
        <v/>
      </c>
      <c r="AG47" s="13" t="str">
        <f t="array" ref="AG47">IFERROR(INDEX(C41:C51, SMALL(IF(ISNUMBER(SEARCH("JV1",F41:F51)), ROW(F41:F51)-MIN(ROW(F41:F51))+1, ""), ROW() -40 )), "")</f>
        <v/>
      </c>
      <c r="AH47" s="13" t="str">
        <f t="array" ref="AH47">IFERROR(INDEX(D41:D51, SMALL(IF(ISNUMBER(SEARCH("JV1",F41:F51)), ROW(F41:F51)-MIN(ROW(F41:F51))+1, ""), ROW() -40 )), "")</f>
        <v/>
      </c>
      <c r="AI47" s="13" t="str">
        <f t="array" ref="AI47">IFERROR(INDEX(E41:E51, SMALL(IF(ISNUMBER(SEARCH("JV1",F41:F51)), ROW(F41:F51)-MIN(ROW(F41:F51))+1, ""), ROW() -40 )), "")</f>
        <v/>
      </c>
      <c r="AJ47" s="13" t="str">
        <f t="array" ref="AJ47">IFERROR(INDEX(B41:B51, SMALL(IF(ISNUMBER(SEARCH("JV2",F41:F51)), ROW(F41:F51)-MIN(ROW(F41:F51))+1, ""), ROW() -40 )), "")</f>
        <v/>
      </c>
      <c r="AK47" s="13" t="str">
        <f t="array" ref="AK47">IFERROR(INDEX(C41:C51, SMALL(IF(ISNUMBER(SEARCH("JV2",F41:F51)), ROW(F41:F51)-MIN(ROW(F41:F51))+1, ""), ROW() -40 )), "")</f>
        <v/>
      </c>
      <c r="AL47" s="13" t="str">
        <f t="array" ref="AL47">IFERROR(INDEX(D41:D51, SMALL(IF(ISNUMBER(SEARCH("JV2",F41:F51)), ROW(F41:F51)-MIN(ROW(F41:F51))+1, ""), ROW() -40 )), "")</f>
        <v/>
      </c>
      <c r="AM47" s="13" t="str">
        <f t="array" ref="AM47">IFERROR(INDEX(E41:E51, SMALL(IF(ISNUMBER(SEARCH("JV2",F41:F51)), ROW(F41:F51)-MIN(ROW(F41:F51))+1, ""), ROW() -40 )), "")</f>
        <v/>
      </c>
    </row>
    <row r="48" spans="2:39" s="13" customFormat="1" ht="15" customHeight="1" x14ac:dyDescent="0.3">
      <c r="B48" s="21" t="s">
        <v>90</v>
      </c>
      <c r="C48" s="1"/>
      <c r="D48" s="22" t="s">
        <v>105</v>
      </c>
      <c r="E48" s="1" t="s">
        <v>106</v>
      </c>
      <c r="F48" s="23" t="s">
        <v>14</v>
      </c>
      <c r="G48" s="24"/>
      <c r="H48" s="25">
        <v>3225</v>
      </c>
      <c r="I48" s="24"/>
      <c r="J48" s="25" t="b">
        <v>0</v>
      </c>
      <c r="K48" s="19"/>
      <c r="L48" s="26"/>
      <c r="M48" s="27"/>
      <c r="AB48" s="13" t="str">
        <f t="array" ref="AB48">IFERROR(INDEX(B41:B51, SMALL(IF("V"=F41:F51, ROW(F41:F51)-MIN(ROW(F41:F51))+1, ""), ROW() -40 )), "")</f>
        <v>Campbellsville University</v>
      </c>
      <c r="AC48" s="13">
        <f t="array" ref="AC48">IFERROR(INDEX(C41:C51, SMALL(IF("V"=F41:F51, ROW(F41:F51)-MIN(ROW(F41:F51))+1, ""), ROW() -40 )), "")</f>
        <v>0</v>
      </c>
      <c r="AD48" s="13" t="str">
        <f t="array" ref="AD48">IFERROR(INDEX(D41:D51, SMALL(IF("V"=F41:F51, ROW(F41:F51)-MIN(ROW(F41:F51))+1, ""), ROW() -40 )), "")</f>
        <v>19-5596</v>
      </c>
      <c r="AE48" s="13" t="str">
        <f t="array" ref="AE48">IFERROR(INDEX(E41:E51, SMALL(IF("V"=F41:F51, ROW(F41:F51)-MIN(ROW(F41:F51))+1, ""), ROW() -40 )), "")</f>
        <v>Zachary Budd</v>
      </c>
      <c r="AF48" s="13" t="str">
        <f t="array" ref="AF48">IFERROR(INDEX(B41:B51, SMALL(IF(ISNUMBER(SEARCH("JV1",F41:F51)), ROW(F41:F51)-MIN(ROW(F41:F51))+1, ""), ROW() -40 )), "")</f>
        <v/>
      </c>
      <c r="AG48" s="13" t="str">
        <f t="array" ref="AG48">IFERROR(INDEX(C41:C51, SMALL(IF(ISNUMBER(SEARCH("JV1",F41:F51)), ROW(F41:F51)-MIN(ROW(F41:F51))+1, ""), ROW() -40 )), "")</f>
        <v/>
      </c>
      <c r="AH48" s="13" t="str">
        <f t="array" ref="AH48">IFERROR(INDEX(D41:D51, SMALL(IF(ISNUMBER(SEARCH("JV1",F41:F51)), ROW(F41:F51)-MIN(ROW(F41:F51))+1, ""), ROW() -40 )), "")</f>
        <v/>
      </c>
      <c r="AI48" s="13" t="str">
        <f t="array" ref="AI48">IFERROR(INDEX(E41:E51, SMALL(IF(ISNUMBER(SEARCH("JV1",F41:F51)), ROW(F41:F51)-MIN(ROW(F41:F51))+1, ""), ROW() -40 )), "")</f>
        <v/>
      </c>
      <c r="AJ48" s="13" t="str">
        <f t="array" ref="AJ48">IFERROR(INDEX(B41:B51, SMALL(IF(ISNUMBER(SEARCH("JV2",F41:F51)), ROW(F41:F51)-MIN(ROW(F41:F51))+1, ""), ROW() -40 )), "")</f>
        <v/>
      </c>
      <c r="AK48" s="13" t="str">
        <f t="array" ref="AK48">IFERROR(INDEX(C41:C51, SMALL(IF(ISNUMBER(SEARCH("JV2",F41:F51)), ROW(F41:F51)-MIN(ROW(F41:F51))+1, ""), ROW() -40 )), "")</f>
        <v/>
      </c>
      <c r="AL48" s="13" t="str">
        <f t="array" ref="AL48">IFERROR(INDEX(D41:D51, SMALL(IF(ISNUMBER(SEARCH("JV2",F41:F51)), ROW(F41:F51)-MIN(ROW(F41:F51))+1, ""), ROW() -40 )), "")</f>
        <v/>
      </c>
      <c r="AM48" s="13" t="str">
        <f t="array" ref="AM48">IFERROR(INDEX(E41:E51, SMALL(IF(ISNUMBER(SEARCH("JV2",F41:F51)), ROW(F41:F51)-MIN(ROW(F41:F51))+1, ""), ROW() -40 )), "")</f>
        <v/>
      </c>
    </row>
    <row r="49" spans="2:39" s="13" customFormat="1" ht="15" customHeight="1" x14ac:dyDescent="0.3">
      <c r="B49" s="21" t="s">
        <v>90</v>
      </c>
      <c r="C49" s="1"/>
      <c r="D49" s="22" t="s">
        <v>107</v>
      </c>
      <c r="E49" s="1" t="s">
        <v>108</v>
      </c>
      <c r="F49" s="23" t="s">
        <v>14</v>
      </c>
      <c r="G49" s="24"/>
      <c r="H49" s="25">
        <v>3225</v>
      </c>
      <c r="I49" s="24"/>
      <c r="J49" s="25" t="b">
        <v>0</v>
      </c>
      <c r="K49" s="19"/>
      <c r="L49" s="26"/>
      <c r="M49" s="27"/>
    </row>
    <row r="50" spans="2:39" s="13" customFormat="1" ht="15" customHeight="1" x14ac:dyDescent="0.3">
      <c r="B50" s="21" t="s">
        <v>90</v>
      </c>
      <c r="C50" s="1"/>
      <c r="D50" s="22" t="s">
        <v>109</v>
      </c>
      <c r="E50" s="1" t="s">
        <v>110</v>
      </c>
      <c r="F50" s="23" t="s">
        <v>30</v>
      </c>
      <c r="G50" s="24"/>
      <c r="H50" s="25">
        <v>3225</v>
      </c>
      <c r="I50" s="24"/>
      <c r="J50" s="25" t="b">
        <v>0</v>
      </c>
      <c r="K50" s="19"/>
      <c r="L50" s="26"/>
      <c r="M50" s="27"/>
    </row>
    <row r="51" spans="2:39" s="13" customFormat="1" ht="15" customHeight="1" x14ac:dyDescent="0.3">
      <c r="B51" s="21" t="s">
        <v>90</v>
      </c>
      <c r="C51" s="1"/>
      <c r="D51" s="22" t="s">
        <v>111</v>
      </c>
      <c r="E51" s="1" t="s">
        <v>112</v>
      </c>
      <c r="F51" s="23" t="s">
        <v>14</v>
      </c>
      <c r="G51" s="24"/>
      <c r="H51" s="25">
        <v>3225</v>
      </c>
      <c r="I51" s="24"/>
      <c r="J51" s="25" t="b">
        <v>0</v>
      </c>
      <c r="K51" s="19"/>
      <c r="L51" s="26"/>
      <c r="M51" s="27"/>
    </row>
    <row r="52" spans="2:39" s="13" customFormat="1" ht="15" customHeight="1" x14ac:dyDescent="0.3">
      <c r="B52" s="21" t="s">
        <v>113</v>
      </c>
      <c r="C52" s="1"/>
      <c r="D52" s="22" t="s">
        <v>114</v>
      </c>
      <c r="E52" s="1" t="s">
        <v>115</v>
      </c>
      <c r="F52" s="23" t="s">
        <v>14</v>
      </c>
      <c r="G52" s="24"/>
      <c r="H52" s="25">
        <v>3434</v>
      </c>
      <c r="I52" s="24"/>
      <c r="J52" s="25" t="b">
        <v>0</v>
      </c>
      <c r="K52" s="19"/>
      <c r="L52" s="26"/>
      <c r="M52" s="27"/>
      <c r="AB52" s="13" t="str">
        <f t="array" ref="AB52">IFERROR(INDEX(B52:B66, SMALL(IF("V"=F52:F66, ROW(F52:F66)-MIN(ROW(F52:F66))+1, ""), ROW() -51 )), "")</f>
        <v>Cumberland University</v>
      </c>
      <c r="AC52" s="13">
        <f t="array" ref="AC52">IFERROR(INDEX(C52:C66, SMALL(IF("V"=F52:F66, ROW(F52:F66)-MIN(ROW(F52:F66))+1, ""), ROW() -51 )), "")</f>
        <v>0</v>
      </c>
      <c r="AD52" s="13" t="str">
        <f t="array" ref="AD52">IFERROR(INDEX(D52:D66, SMALL(IF("V"=F52:F66, ROW(F52:F66)-MIN(ROW(F52:F66))+1, ""), ROW() -51 )), "")</f>
        <v>6684-301</v>
      </c>
      <c r="AE52" s="13" t="str">
        <f t="array" ref="AE52">IFERROR(INDEX(E52:E66, SMALL(IF("V"=F52:F66, ROW(F52:F66)-MIN(ROW(F52:F66))+1, ""), ROW() -51 )), "")</f>
        <v>Andrew Scantland</v>
      </c>
      <c r="AF52" s="13" t="str">
        <f t="array" ref="AF52">IFERROR(INDEX(B52:B66, SMALL(IF(ISNUMBER(SEARCH("JV1",F52:F66)), ROW(F52:F66)-MIN(ROW(F52:F66))+1, ""), ROW() -51 )), "")</f>
        <v>Cumberland University</v>
      </c>
      <c r="AG52" s="13">
        <f t="array" ref="AG52">IFERROR(INDEX(C52:C66, SMALL(IF(ISNUMBER(SEARCH("JV1",F52:F66)), ROW(F52:F66)-MIN(ROW(F52:F66))+1, ""), ROW() -51 )), "")</f>
        <v>0</v>
      </c>
      <c r="AH52" s="13" t="str">
        <f t="array" ref="AH52">IFERROR(INDEX(D52:D66, SMALL(IF(ISNUMBER(SEARCH("JV1",F52:F66)), ROW(F52:F66)-MIN(ROW(F52:F66))+1, ""), ROW() -51 )), "")</f>
        <v>21-31966</v>
      </c>
      <c r="AI52" s="13" t="str">
        <f t="array" ref="AI52">IFERROR(INDEX(E52:E66, SMALL(IF(ISNUMBER(SEARCH("JV1",F52:F66)), ROW(F52:F66)-MIN(ROW(F52:F66))+1, ""), ROW() -51 )), "")</f>
        <v>Benson Montini</v>
      </c>
      <c r="AJ52" s="13" t="str">
        <f t="array" ref="AJ52">IFERROR(INDEX(B52:B66, SMALL(IF(ISNUMBER(SEARCH("JV2",F52:F66)), ROW(F52:F66)-MIN(ROW(F52:F66))+1, ""), ROW() -51 )), "")</f>
        <v/>
      </c>
      <c r="AK52" s="13" t="str">
        <f t="array" ref="AK52">IFERROR(INDEX(C52:C66, SMALL(IF(ISNUMBER(SEARCH("JV2",F52:F66)), ROW(F52:F66)-MIN(ROW(F52:F66))+1, ""), ROW() -51 )), "")</f>
        <v/>
      </c>
      <c r="AL52" s="13" t="str">
        <f t="array" ref="AL52">IFERROR(INDEX(D52:D66, SMALL(IF(ISNUMBER(SEARCH("JV2",F52:F66)), ROW(F52:F66)-MIN(ROW(F52:F66))+1, ""), ROW() -51 )), "")</f>
        <v/>
      </c>
      <c r="AM52" s="13" t="str">
        <f t="array" ref="AM52">IFERROR(INDEX(E52:E66, SMALL(IF(ISNUMBER(SEARCH("JV2",F52:F66)), ROW(F52:F66)-MIN(ROW(F52:F66))+1, ""), ROW() -51 )), "")</f>
        <v/>
      </c>
    </row>
    <row r="53" spans="2:39" s="13" customFormat="1" ht="15" customHeight="1" x14ac:dyDescent="0.3">
      <c r="B53" s="21" t="s">
        <v>113</v>
      </c>
      <c r="C53" s="1"/>
      <c r="D53" s="22" t="s">
        <v>116</v>
      </c>
      <c r="E53" s="1" t="s">
        <v>117</v>
      </c>
      <c r="F53" s="23" t="s">
        <v>17</v>
      </c>
      <c r="G53" s="24"/>
      <c r="H53" s="25">
        <v>3434</v>
      </c>
      <c r="I53" s="24"/>
      <c r="J53" s="25" t="b">
        <v>0</v>
      </c>
      <c r="K53" s="19"/>
      <c r="L53" s="26"/>
      <c r="M53" s="27"/>
      <c r="AB53" s="13" t="str">
        <f t="array" ref="AB53">IFERROR(INDEX(B52:B66, SMALL(IF("V"=F52:F66, ROW(F52:F66)-MIN(ROW(F52:F66))+1, ""), ROW() -51 )), "")</f>
        <v>Cumberland University</v>
      </c>
      <c r="AC53" s="13">
        <f t="array" ref="AC53">IFERROR(INDEX(C52:C66, SMALL(IF("V"=F52:F66, ROW(F52:F66)-MIN(ROW(F52:F66))+1, ""), ROW() -51 )), "")</f>
        <v>0</v>
      </c>
      <c r="AD53" s="13" t="str">
        <f t="array" ref="AD53">IFERROR(INDEX(D52:D66, SMALL(IF("V"=F52:F66, ROW(F52:F66)-MIN(ROW(F52:F66))+1, ""), ROW() -51 )), "")</f>
        <v>8546-1764</v>
      </c>
      <c r="AE53" s="13" t="str">
        <f t="array" ref="AE53">IFERROR(INDEX(E52:E66, SMALL(IF("V"=F52:F66, ROW(F52:F66)-MIN(ROW(F52:F66))+1, ""), ROW() -51 )), "")</f>
        <v>Caleb Gregory</v>
      </c>
      <c r="AF53" s="13" t="str">
        <f t="array" ref="AF53">IFERROR(INDEX(B52:B66, SMALL(IF(ISNUMBER(SEARCH("JV1",F52:F66)), ROW(F52:F66)-MIN(ROW(F52:F66))+1, ""), ROW() -51 )), "")</f>
        <v>Cumberland University</v>
      </c>
      <c r="AG53" s="13">
        <f t="array" ref="AG53">IFERROR(INDEX(C52:C66, SMALL(IF(ISNUMBER(SEARCH("JV1",F52:F66)), ROW(F52:F66)-MIN(ROW(F52:F66))+1, ""), ROW() -51 )), "")</f>
        <v>0</v>
      </c>
      <c r="AH53" s="13" t="str">
        <f t="array" ref="AH53">IFERROR(INDEX(D52:D66, SMALL(IF(ISNUMBER(SEARCH("JV1",F52:F66)), ROW(F52:F66)-MIN(ROW(F52:F66))+1, ""), ROW() -51 )), "")</f>
        <v>20-36721</v>
      </c>
      <c r="AI53" s="13" t="str">
        <f t="array" ref="AI53">IFERROR(INDEX(E52:E66, SMALL(IF(ISNUMBER(SEARCH("JV1",F52:F66)), ROW(F52:F66)-MIN(ROW(F52:F66))+1, ""), ROW() -51 )), "")</f>
        <v>Connor Adams</v>
      </c>
      <c r="AJ53" s="13" t="str">
        <f t="array" ref="AJ53">IFERROR(INDEX(B52:B66, SMALL(IF(ISNUMBER(SEARCH("JV2",F52:F66)), ROW(F52:F66)-MIN(ROW(F52:F66))+1, ""), ROW() -51 )), "")</f>
        <v/>
      </c>
      <c r="AK53" s="13" t="str">
        <f t="array" ref="AK53">IFERROR(INDEX(C52:C66, SMALL(IF(ISNUMBER(SEARCH("JV2",F52:F66)), ROW(F52:F66)-MIN(ROW(F52:F66))+1, ""), ROW() -51 )), "")</f>
        <v/>
      </c>
      <c r="AL53" s="13" t="str">
        <f t="array" ref="AL53">IFERROR(INDEX(D52:D66, SMALL(IF(ISNUMBER(SEARCH("JV2",F52:F66)), ROW(F52:F66)-MIN(ROW(F52:F66))+1, ""), ROW() -51 )), "")</f>
        <v/>
      </c>
      <c r="AM53" s="13" t="str">
        <f t="array" ref="AM53">IFERROR(INDEX(E52:E66, SMALL(IF(ISNUMBER(SEARCH("JV2",F52:F66)), ROW(F52:F66)-MIN(ROW(F52:F66))+1, ""), ROW() -51 )), "")</f>
        <v/>
      </c>
    </row>
    <row r="54" spans="2:39" s="13" customFormat="1" ht="15" customHeight="1" x14ac:dyDescent="0.3">
      <c r="B54" s="21" t="s">
        <v>113</v>
      </c>
      <c r="C54" s="1"/>
      <c r="D54" s="22" t="s">
        <v>118</v>
      </c>
      <c r="E54" s="1" t="s">
        <v>119</v>
      </c>
      <c r="F54" s="23" t="s">
        <v>14</v>
      </c>
      <c r="G54" s="24"/>
      <c r="H54" s="25">
        <v>3434</v>
      </c>
      <c r="I54" s="24"/>
      <c r="J54" s="25" t="b">
        <v>0</v>
      </c>
      <c r="K54" s="19"/>
      <c r="L54" s="26"/>
      <c r="M54" s="27"/>
      <c r="AB54" s="13" t="str">
        <f t="array" ref="AB54">IFERROR(INDEX(B52:B66, SMALL(IF("V"=F52:F66, ROW(F52:F66)-MIN(ROW(F52:F66))+1, ""), ROW() -51 )), "")</f>
        <v>Cumberland University</v>
      </c>
      <c r="AC54" s="13">
        <f t="array" ref="AC54">IFERROR(INDEX(C52:C66, SMALL(IF("V"=F52:F66, ROW(F52:F66)-MIN(ROW(F52:F66))+1, ""), ROW() -51 )), "")</f>
        <v>0</v>
      </c>
      <c r="AD54" s="13" t="str">
        <f t="array" ref="AD54">IFERROR(INDEX(D52:D66, SMALL(IF("V"=F52:F66, ROW(F52:F66)-MIN(ROW(F52:F66))+1, ""), ROW() -51 )), "")</f>
        <v>18-33878</v>
      </c>
      <c r="AE54" s="13" t="str">
        <f t="array" ref="AE54">IFERROR(INDEX(E52:E66, SMALL(IF("V"=F52:F66, ROW(F52:F66)-MIN(ROW(F52:F66))+1, ""), ROW() -51 )), "")</f>
        <v>Carter Baylog</v>
      </c>
      <c r="AF54" s="13" t="str">
        <f t="array" ref="AF54">IFERROR(INDEX(B52:B66, SMALL(IF(ISNUMBER(SEARCH("JV1",F52:F66)), ROW(F52:F66)-MIN(ROW(F52:F66))+1, ""), ROW() -51 )), "")</f>
        <v>Cumberland University</v>
      </c>
      <c r="AG54" s="13">
        <f t="array" ref="AG54">IFERROR(INDEX(C52:C66, SMALL(IF(ISNUMBER(SEARCH("JV1",F52:F66)), ROW(F52:F66)-MIN(ROW(F52:F66))+1, ""), ROW() -51 )), "")</f>
        <v>0</v>
      </c>
      <c r="AH54" s="13" t="str">
        <f t="array" ref="AH54">IFERROR(INDEX(D52:D66, SMALL(IF(ISNUMBER(SEARCH("JV1",F52:F66)), ROW(F52:F66)-MIN(ROW(F52:F66))+1, ""), ROW() -51 )), "")</f>
        <v>18-52843</v>
      </c>
      <c r="AI54" s="13" t="str">
        <f t="array" ref="AI54">IFERROR(INDEX(E52:E66, SMALL(IF(ISNUMBER(SEARCH("JV1",F52:F66)), ROW(F52:F66)-MIN(ROW(F52:F66))+1, ""), ROW() -51 )), "")</f>
        <v>Grayson Hemontolor</v>
      </c>
      <c r="AJ54" s="13" t="str">
        <f t="array" ref="AJ54">IFERROR(INDEX(B52:B66, SMALL(IF(ISNUMBER(SEARCH("JV2",F52:F66)), ROW(F52:F66)-MIN(ROW(F52:F66))+1, ""), ROW() -51 )), "")</f>
        <v/>
      </c>
      <c r="AK54" s="13" t="str">
        <f t="array" ref="AK54">IFERROR(INDEX(C52:C66, SMALL(IF(ISNUMBER(SEARCH("JV2",F52:F66)), ROW(F52:F66)-MIN(ROW(F52:F66))+1, ""), ROW() -51 )), "")</f>
        <v/>
      </c>
      <c r="AL54" s="13" t="str">
        <f t="array" ref="AL54">IFERROR(INDEX(D52:D66, SMALL(IF(ISNUMBER(SEARCH("JV2",F52:F66)), ROW(F52:F66)-MIN(ROW(F52:F66))+1, ""), ROW() -51 )), "")</f>
        <v/>
      </c>
      <c r="AM54" s="13" t="str">
        <f t="array" ref="AM54">IFERROR(INDEX(E52:E66, SMALL(IF(ISNUMBER(SEARCH("JV2",F52:F66)), ROW(F52:F66)-MIN(ROW(F52:F66))+1, ""), ROW() -51 )), "")</f>
        <v/>
      </c>
    </row>
    <row r="55" spans="2:39" s="13" customFormat="1" ht="15" customHeight="1" x14ac:dyDescent="0.3">
      <c r="B55" s="21" t="s">
        <v>113</v>
      </c>
      <c r="C55" s="1"/>
      <c r="D55" s="22" t="s">
        <v>120</v>
      </c>
      <c r="E55" s="1" t="s">
        <v>121</v>
      </c>
      <c r="F55" s="23" t="s">
        <v>14</v>
      </c>
      <c r="G55" s="24"/>
      <c r="H55" s="25">
        <v>3434</v>
      </c>
      <c r="I55" s="24"/>
      <c r="J55" s="25" t="b">
        <v>0</v>
      </c>
      <c r="K55" s="19"/>
      <c r="L55" s="26"/>
      <c r="M55" s="27"/>
      <c r="AB55" s="13" t="str">
        <f t="array" ref="AB55">IFERROR(INDEX(B52:B66, SMALL(IF("V"=F52:F66, ROW(F52:F66)-MIN(ROW(F52:F66))+1, ""), ROW() -51 )), "")</f>
        <v>Cumberland University</v>
      </c>
      <c r="AC55" s="13">
        <f t="array" ref="AC55">IFERROR(INDEX(C52:C66, SMALL(IF("V"=F52:F66, ROW(F52:F66)-MIN(ROW(F52:F66))+1, ""), ROW() -51 )), "")</f>
        <v>0</v>
      </c>
      <c r="AD55" s="13" t="str">
        <f t="array" ref="AD55">IFERROR(INDEX(D52:D66, SMALL(IF("V"=F52:F66, ROW(F52:F66)-MIN(ROW(F52:F66))+1, ""), ROW() -51 )), "")</f>
        <v>11-359781</v>
      </c>
      <c r="AE55" s="13" t="str">
        <f t="array" ref="AE55">IFERROR(INDEX(E52:E66, SMALL(IF("V"=F52:F66, ROW(F52:F66)-MIN(ROW(F52:F66))+1, ""), ROW() -51 )), "")</f>
        <v>Casey Estep</v>
      </c>
      <c r="AF55" s="13" t="str">
        <f t="array" ref="AF55">IFERROR(INDEX(B52:B66, SMALL(IF(ISNUMBER(SEARCH("JV1",F52:F66)), ROW(F52:F66)-MIN(ROW(F52:F66))+1, ""), ROW() -51 )), "")</f>
        <v>Cumberland University</v>
      </c>
      <c r="AG55" s="13">
        <f t="array" ref="AG55">IFERROR(INDEX(C52:C66, SMALL(IF(ISNUMBER(SEARCH("JV1",F52:F66)), ROW(F52:F66)-MIN(ROW(F52:F66))+1, ""), ROW() -51 )), "")</f>
        <v>0</v>
      </c>
      <c r="AH55" s="13" t="str">
        <f t="array" ref="AH55">IFERROR(INDEX(D52:D66, SMALL(IF(ISNUMBER(SEARCH("JV1",F52:F66)), ROW(F52:F66)-MIN(ROW(F52:F66))+1, ""), ROW() -51 )), "")</f>
        <v>21-60491</v>
      </c>
      <c r="AI55" s="13" t="str">
        <f t="array" ref="AI55">IFERROR(INDEX(E52:E66, SMALL(IF(ISNUMBER(SEARCH("JV1",F52:F66)), ROW(F52:F66)-MIN(ROW(F52:F66))+1, ""), ROW() -51 )), "")</f>
        <v>Konner Russell</v>
      </c>
      <c r="AJ55" s="13" t="str">
        <f t="array" ref="AJ55">IFERROR(INDEX(B52:B66, SMALL(IF(ISNUMBER(SEARCH("JV2",F52:F66)), ROW(F52:F66)-MIN(ROW(F52:F66))+1, ""), ROW() -51 )), "")</f>
        <v/>
      </c>
      <c r="AK55" s="13" t="str">
        <f t="array" ref="AK55">IFERROR(INDEX(C52:C66, SMALL(IF(ISNUMBER(SEARCH("JV2",F52:F66)), ROW(F52:F66)-MIN(ROW(F52:F66))+1, ""), ROW() -51 )), "")</f>
        <v/>
      </c>
      <c r="AL55" s="13" t="str">
        <f t="array" ref="AL55">IFERROR(INDEX(D52:D66, SMALL(IF(ISNUMBER(SEARCH("JV2",F52:F66)), ROW(F52:F66)-MIN(ROW(F52:F66))+1, ""), ROW() -51 )), "")</f>
        <v/>
      </c>
      <c r="AM55" s="13" t="str">
        <f t="array" ref="AM55">IFERROR(INDEX(E52:E66, SMALL(IF(ISNUMBER(SEARCH("JV2",F52:F66)), ROW(F52:F66)-MIN(ROW(F52:F66))+1, ""), ROW() -51 )), "")</f>
        <v/>
      </c>
    </row>
    <row r="56" spans="2:39" s="13" customFormat="1" ht="15" customHeight="1" x14ac:dyDescent="0.3">
      <c r="B56" s="21" t="s">
        <v>113</v>
      </c>
      <c r="C56" s="1"/>
      <c r="D56" s="22" t="s">
        <v>122</v>
      </c>
      <c r="E56" s="1" t="s">
        <v>123</v>
      </c>
      <c r="F56" s="23" t="s">
        <v>14</v>
      </c>
      <c r="G56" s="24"/>
      <c r="H56" s="25">
        <v>3434</v>
      </c>
      <c r="I56" s="24"/>
      <c r="J56" s="25" t="b">
        <v>0</v>
      </c>
      <c r="K56" s="19"/>
      <c r="L56" s="26"/>
      <c r="M56" s="27"/>
      <c r="AB56" s="13" t="str">
        <f t="array" ref="AB56">IFERROR(INDEX(B52:B66, SMALL(IF("V"=F52:F66, ROW(F52:F66)-MIN(ROW(F52:F66))+1, ""), ROW() -51 )), "")</f>
        <v>Cumberland University</v>
      </c>
      <c r="AC56" s="13">
        <f t="array" ref="AC56">IFERROR(INDEX(C52:C66, SMALL(IF("V"=F52:F66, ROW(F52:F66)-MIN(ROW(F52:F66))+1, ""), ROW() -51 )), "")</f>
        <v>0</v>
      </c>
      <c r="AD56" s="13" t="str">
        <f t="array" ref="AD56">IFERROR(INDEX(D52:D66, SMALL(IF("V"=F52:F66, ROW(F52:F66)-MIN(ROW(F52:F66))+1, ""), ROW() -51 )), "")</f>
        <v>16-168022</v>
      </c>
      <c r="AE56" s="13" t="str">
        <f t="array" ref="AE56">IFERROR(INDEX(E52:E66, SMALL(IF("V"=F52:F66, ROW(F52:F66)-MIN(ROW(F52:F66))+1, ""), ROW() -51 )), "")</f>
        <v>Frank Koppie</v>
      </c>
      <c r="AF56" s="13" t="str">
        <f t="array" ref="AF56">IFERROR(INDEX(B52:B66, SMALL(IF(ISNUMBER(SEARCH("JV1",F52:F66)), ROW(F52:F66)-MIN(ROW(F52:F66))+1, ""), ROW() -51 )), "")</f>
        <v>Cumberland University</v>
      </c>
      <c r="AG56" s="13">
        <f t="array" ref="AG56">IFERROR(INDEX(C52:C66, SMALL(IF(ISNUMBER(SEARCH("JV1",F52:F66)), ROW(F52:F66)-MIN(ROW(F52:F66))+1, ""), ROW() -51 )), "")</f>
        <v>0</v>
      </c>
      <c r="AH56" s="13" t="str">
        <f t="array" ref="AH56">IFERROR(INDEX(D52:D66, SMALL(IF(ISNUMBER(SEARCH("JV1",F52:F66)), ROW(F52:F66)-MIN(ROW(F52:F66))+1, ""), ROW() -51 )), "")</f>
        <v>20-33136</v>
      </c>
      <c r="AI56" s="13" t="str">
        <f t="array" ref="AI56">IFERROR(INDEX(E52:E66, SMALL(IF(ISNUMBER(SEARCH("JV1",F52:F66)), ROW(F52:F66)-MIN(ROW(F52:F66))+1, ""), ROW() -51 )), "")</f>
        <v>Mason Adcok</v>
      </c>
      <c r="AJ56" s="13" t="str">
        <f t="array" ref="AJ56">IFERROR(INDEX(B52:B66, SMALL(IF(ISNUMBER(SEARCH("JV2",F52:F66)), ROW(F52:F66)-MIN(ROW(F52:F66))+1, ""), ROW() -51 )), "")</f>
        <v/>
      </c>
      <c r="AK56" s="13" t="str">
        <f t="array" ref="AK56">IFERROR(INDEX(C52:C66, SMALL(IF(ISNUMBER(SEARCH("JV2",F52:F66)), ROW(F52:F66)-MIN(ROW(F52:F66))+1, ""), ROW() -51 )), "")</f>
        <v/>
      </c>
      <c r="AL56" s="13" t="str">
        <f t="array" ref="AL56">IFERROR(INDEX(D52:D66, SMALL(IF(ISNUMBER(SEARCH("JV2",F52:F66)), ROW(F52:F66)-MIN(ROW(F52:F66))+1, ""), ROW() -51 )), "")</f>
        <v/>
      </c>
      <c r="AM56" s="13" t="str">
        <f t="array" ref="AM56">IFERROR(INDEX(E52:E66, SMALL(IF(ISNUMBER(SEARCH("JV2",F52:F66)), ROW(F52:F66)-MIN(ROW(F52:F66))+1, ""), ROW() -51 )), "")</f>
        <v/>
      </c>
    </row>
    <row r="57" spans="2:39" s="13" customFormat="1" ht="15" customHeight="1" x14ac:dyDescent="0.3">
      <c r="B57" s="21" t="s">
        <v>113</v>
      </c>
      <c r="C57" s="1"/>
      <c r="D57" s="22" t="s">
        <v>124</v>
      </c>
      <c r="E57" s="1" t="s">
        <v>125</v>
      </c>
      <c r="F57" s="23" t="s">
        <v>17</v>
      </c>
      <c r="G57" s="24"/>
      <c r="H57" s="25">
        <v>3434</v>
      </c>
      <c r="I57" s="24"/>
      <c r="J57" s="25" t="b">
        <v>0</v>
      </c>
      <c r="K57" s="19"/>
      <c r="L57" s="26"/>
      <c r="M57" s="27"/>
      <c r="AB57" s="13" t="str">
        <f t="array" ref="AB57">IFERROR(INDEX(B52:B66, SMALL(IF("V"=F52:F66, ROW(F52:F66)-MIN(ROW(F52:F66))+1, ""), ROW() -51 )), "")</f>
        <v>Cumberland University</v>
      </c>
      <c r="AC57" s="13">
        <f t="array" ref="AC57">IFERROR(INDEX(C52:C66, SMALL(IF("V"=F52:F66, ROW(F52:F66)-MIN(ROW(F52:F66))+1, ""), ROW() -51 )), "")</f>
        <v>0</v>
      </c>
      <c r="AD57" s="13" t="str">
        <f t="array" ref="AD57">IFERROR(INDEX(D52:D66, SMALL(IF("V"=F52:F66, ROW(F52:F66)-MIN(ROW(F52:F66))+1, ""), ROW() -51 )), "")</f>
        <v>11-636406</v>
      </c>
      <c r="AE57" s="13" t="str">
        <f t="array" ref="AE57">IFERROR(INDEX(E52:E66, SMALL(IF("V"=F52:F66, ROW(F52:F66)-MIN(ROW(F52:F66))+1, ""), ROW() -51 )), "")</f>
        <v>Jared Maldonado</v>
      </c>
      <c r="AF57" s="13" t="str">
        <f t="array" ref="AF57">IFERROR(INDEX(B52:B66, SMALL(IF(ISNUMBER(SEARCH("JV1",F52:F66)), ROW(F52:F66)-MIN(ROW(F52:F66))+1, ""), ROW() -51 )), "")</f>
        <v/>
      </c>
      <c r="AG57" s="13" t="str">
        <f t="array" ref="AG57">IFERROR(INDEX(C52:C66, SMALL(IF(ISNUMBER(SEARCH("JV1",F52:F66)), ROW(F52:F66)-MIN(ROW(F52:F66))+1, ""), ROW() -51 )), "")</f>
        <v/>
      </c>
      <c r="AH57" s="13" t="str">
        <f t="array" ref="AH57">IFERROR(INDEX(D52:D66, SMALL(IF(ISNUMBER(SEARCH("JV1",F52:F66)), ROW(F52:F66)-MIN(ROW(F52:F66))+1, ""), ROW() -51 )), "")</f>
        <v/>
      </c>
      <c r="AI57" s="13" t="str">
        <f t="array" ref="AI57">IFERROR(INDEX(E52:E66, SMALL(IF(ISNUMBER(SEARCH("JV1",F52:F66)), ROW(F52:F66)-MIN(ROW(F52:F66))+1, ""), ROW() -51 )), "")</f>
        <v/>
      </c>
      <c r="AJ57" s="13" t="str">
        <f t="array" ref="AJ57">IFERROR(INDEX(B52:B66, SMALL(IF(ISNUMBER(SEARCH("JV2",F52:F66)), ROW(F52:F66)-MIN(ROW(F52:F66))+1, ""), ROW() -51 )), "")</f>
        <v/>
      </c>
      <c r="AK57" s="13" t="str">
        <f t="array" ref="AK57">IFERROR(INDEX(C52:C66, SMALL(IF(ISNUMBER(SEARCH("JV2",F52:F66)), ROW(F52:F66)-MIN(ROW(F52:F66))+1, ""), ROW() -51 )), "")</f>
        <v/>
      </c>
      <c r="AL57" s="13" t="str">
        <f t="array" ref="AL57">IFERROR(INDEX(D52:D66, SMALL(IF(ISNUMBER(SEARCH("JV2",F52:F66)), ROW(F52:F66)-MIN(ROW(F52:F66))+1, ""), ROW() -51 )), "")</f>
        <v/>
      </c>
      <c r="AM57" s="13" t="str">
        <f t="array" ref="AM57">IFERROR(INDEX(E52:E66, SMALL(IF(ISNUMBER(SEARCH("JV2",F52:F66)), ROW(F52:F66)-MIN(ROW(F52:F66))+1, ""), ROW() -51 )), "")</f>
        <v/>
      </c>
    </row>
    <row r="58" spans="2:39" s="13" customFormat="1" ht="15" customHeight="1" x14ac:dyDescent="0.3">
      <c r="B58" s="21" t="s">
        <v>113</v>
      </c>
      <c r="C58" s="1"/>
      <c r="D58" s="22" t="s">
        <v>126</v>
      </c>
      <c r="E58" s="1" t="s">
        <v>127</v>
      </c>
      <c r="F58" s="23" t="s">
        <v>14</v>
      </c>
      <c r="G58" s="24"/>
      <c r="H58" s="25">
        <v>3434</v>
      </c>
      <c r="I58" s="24"/>
      <c r="J58" s="25" t="b">
        <v>0</v>
      </c>
      <c r="K58" s="19"/>
      <c r="L58" s="26"/>
      <c r="M58" s="27"/>
      <c r="AB58" s="13" t="str">
        <f t="array" ref="AB58">IFERROR(INDEX(B52:B66, SMALL(IF("V"=F52:F66, ROW(F52:F66)-MIN(ROW(F52:F66))+1, ""), ROW() -51 )), "")</f>
        <v>Cumberland University</v>
      </c>
      <c r="AC58" s="13">
        <f t="array" ref="AC58">IFERROR(INDEX(C52:C66, SMALL(IF("V"=F52:F66, ROW(F52:F66)-MIN(ROW(F52:F66))+1, ""), ROW() -51 )), "")</f>
        <v>0</v>
      </c>
      <c r="AD58" s="13" t="str">
        <f t="array" ref="AD58">IFERROR(INDEX(D52:D66, SMALL(IF("V"=F52:F66, ROW(F52:F66)-MIN(ROW(F52:F66))+1, ""), ROW() -51 )), "")</f>
        <v>11-268044</v>
      </c>
      <c r="AE58" s="13" t="str">
        <f t="array" ref="AE58">IFERROR(INDEX(E52:E66, SMALL(IF("V"=F52:F66, ROW(F52:F66)-MIN(ROW(F52:F66))+1, ""), ROW() -51 )), "")</f>
        <v>Mark Elmer</v>
      </c>
      <c r="AF58" s="13" t="str">
        <f t="array" ref="AF58">IFERROR(INDEX(B52:B66, SMALL(IF(ISNUMBER(SEARCH("JV1",F52:F66)), ROW(F52:F66)-MIN(ROW(F52:F66))+1, ""), ROW() -51 )), "")</f>
        <v/>
      </c>
      <c r="AG58" s="13" t="str">
        <f t="array" ref="AG58">IFERROR(INDEX(C52:C66, SMALL(IF(ISNUMBER(SEARCH("JV1",F52:F66)), ROW(F52:F66)-MIN(ROW(F52:F66))+1, ""), ROW() -51 )), "")</f>
        <v/>
      </c>
      <c r="AH58" s="13" t="str">
        <f t="array" ref="AH58">IFERROR(INDEX(D52:D66, SMALL(IF(ISNUMBER(SEARCH("JV1",F52:F66)), ROW(F52:F66)-MIN(ROW(F52:F66))+1, ""), ROW() -51 )), "")</f>
        <v/>
      </c>
      <c r="AI58" s="13" t="str">
        <f t="array" ref="AI58">IFERROR(INDEX(E52:E66, SMALL(IF(ISNUMBER(SEARCH("JV1",F52:F66)), ROW(F52:F66)-MIN(ROW(F52:F66))+1, ""), ROW() -51 )), "")</f>
        <v/>
      </c>
      <c r="AJ58" s="13" t="str">
        <f t="array" ref="AJ58">IFERROR(INDEX(B52:B66, SMALL(IF(ISNUMBER(SEARCH("JV2",F52:F66)), ROW(F52:F66)-MIN(ROW(F52:F66))+1, ""), ROW() -51 )), "")</f>
        <v/>
      </c>
      <c r="AK58" s="13" t="str">
        <f t="array" ref="AK58">IFERROR(INDEX(C52:C66, SMALL(IF(ISNUMBER(SEARCH("JV2",F52:F66)), ROW(F52:F66)-MIN(ROW(F52:F66))+1, ""), ROW() -51 )), "")</f>
        <v/>
      </c>
      <c r="AL58" s="13" t="str">
        <f t="array" ref="AL58">IFERROR(INDEX(D52:D66, SMALL(IF(ISNUMBER(SEARCH("JV2",F52:F66)), ROW(F52:F66)-MIN(ROW(F52:F66))+1, ""), ROW() -51 )), "")</f>
        <v/>
      </c>
      <c r="AM58" s="13" t="str">
        <f t="array" ref="AM58">IFERROR(INDEX(E52:E66, SMALL(IF(ISNUMBER(SEARCH("JV2",F52:F66)), ROW(F52:F66)-MIN(ROW(F52:F66))+1, ""), ROW() -51 )), "")</f>
        <v/>
      </c>
    </row>
    <row r="59" spans="2:39" s="13" customFormat="1" ht="15" customHeight="1" x14ac:dyDescent="0.3">
      <c r="B59" s="21" t="s">
        <v>113</v>
      </c>
      <c r="C59" s="1"/>
      <c r="D59" s="22" t="s">
        <v>128</v>
      </c>
      <c r="E59" s="1" t="s">
        <v>129</v>
      </c>
      <c r="F59" s="23" t="s">
        <v>17</v>
      </c>
      <c r="G59" s="24"/>
      <c r="H59" s="25">
        <v>3434</v>
      </c>
      <c r="I59" s="24"/>
      <c r="J59" s="25" t="b">
        <v>0</v>
      </c>
      <c r="K59" s="19"/>
      <c r="L59" s="26"/>
      <c r="M59" s="27"/>
      <c r="AB59" s="13" t="str">
        <f t="array" ref="AB59">IFERROR(INDEX(B52:B66, SMALL(IF("V"=F52:F66, ROW(F52:F66)-MIN(ROW(F52:F66))+1, ""), ROW() -51 )), "")</f>
        <v>Cumberland University</v>
      </c>
      <c r="AC59" s="13">
        <f t="array" ref="AC59">IFERROR(INDEX(C52:C66, SMALL(IF("V"=F52:F66, ROW(F52:F66)-MIN(ROW(F52:F66))+1, ""), ROW() -51 )), "")</f>
        <v>0</v>
      </c>
      <c r="AD59" s="13" t="str">
        <f t="array" ref="AD59">IFERROR(INDEX(D52:D66, SMALL(IF("V"=F52:F66, ROW(F52:F66)-MIN(ROW(F52:F66))+1, ""), ROW() -51 )), "")</f>
        <v>17-77117</v>
      </c>
      <c r="AE59" s="13" t="str">
        <f t="array" ref="AE59">IFERROR(INDEX(E52:E66, SMALL(IF("V"=F52:F66, ROW(F52:F66)-MIN(ROW(F52:F66))+1, ""), ROW() -51 )), "")</f>
        <v>Matthew Charlton</v>
      </c>
      <c r="AF59" s="13" t="str">
        <f t="array" ref="AF59">IFERROR(INDEX(B52:B66, SMALL(IF(ISNUMBER(SEARCH("JV1",F52:F66)), ROW(F52:F66)-MIN(ROW(F52:F66))+1, ""), ROW() -51 )), "")</f>
        <v/>
      </c>
      <c r="AG59" s="13" t="str">
        <f t="array" ref="AG59">IFERROR(INDEX(C52:C66, SMALL(IF(ISNUMBER(SEARCH("JV1",F52:F66)), ROW(F52:F66)-MIN(ROW(F52:F66))+1, ""), ROW() -51 )), "")</f>
        <v/>
      </c>
      <c r="AH59" s="13" t="str">
        <f t="array" ref="AH59">IFERROR(INDEX(D52:D66, SMALL(IF(ISNUMBER(SEARCH("JV1",F52:F66)), ROW(F52:F66)-MIN(ROW(F52:F66))+1, ""), ROW() -51 )), "")</f>
        <v/>
      </c>
      <c r="AI59" s="13" t="str">
        <f t="array" ref="AI59">IFERROR(INDEX(E52:E66, SMALL(IF(ISNUMBER(SEARCH("JV1",F52:F66)), ROW(F52:F66)-MIN(ROW(F52:F66))+1, ""), ROW() -51 )), "")</f>
        <v/>
      </c>
      <c r="AJ59" s="13" t="str">
        <f t="array" ref="AJ59">IFERROR(INDEX(B52:B66, SMALL(IF(ISNUMBER(SEARCH("JV2",F52:F66)), ROW(F52:F66)-MIN(ROW(F52:F66))+1, ""), ROW() -51 )), "")</f>
        <v/>
      </c>
      <c r="AK59" s="13" t="str">
        <f t="array" ref="AK59">IFERROR(INDEX(C52:C66, SMALL(IF(ISNUMBER(SEARCH("JV2",F52:F66)), ROW(F52:F66)-MIN(ROW(F52:F66))+1, ""), ROW() -51 )), "")</f>
        <v/>
      </c>
      <c r="AL59" s="13" t="str">
        <f t="array" ref="AL59">IFERROR(INDEX(D52:D66, SMALL(IF(ISNUMBER(SEARCH("JV2",F52:F66)), ROW(F52:F66)-MIN(ROW(F52:F66))+1, ""), ROW() -51 )), "")</f>
        <v/>
      </c>
      <c r="AM59" s="13" t="str">
        <f t="array" ref="AM59">IFERROR(INDEX(E52:E66, SMALL(IF(ISNUMBER(SEARCH("JV2",F52:F66)), ROW(F52:F66)-MIN(ROW(F52:F66))+1, ""), ROW() -51 )), "")</f>
        <v/>
      </c>
    </row>
    <row r="60" spans="2:39" s="13" customFormat="1" ht="15" customHeight="1" x14ac:dyDescent="0.3">
      <c r="B60" s="21" t="s">
        <v>113</v>
      </c>
      <c r="C60" s="1"/>
      <c r="D60" s="22" t="s">
        <v>130</v>
      </c>
      <c r="E60" s="1" t="s">
        <v>131</v>
      </c>
      <c r="F60" s="23" t="s">
        <v>14</v>
      </c>
      <c r="G60" s="24"/>
      <c r="H60" s="25">
        <v>3434</v>
      </c>
      <c r="I60" s="24"/>
      <c r="J60" s="25" t="b">
        <v>0</v>
      </c>
      <c r="K60" s="19"/>
      <c r="L60" s="26"/>
      <c r="M60" s="27"/>
    </row>
    <row r="61" spans="2:39" s="13" customFormat="1" ht="15" customHeight="1" x14ac:dyDescent="0.3">
      <c r="B61" s="21" t="s">
        <v>113</v>
      </c>
      <c r="C61" s="1"/>
      <c r="D61" s="22" t="s">
        <v>132</v>
      </c>
      <c r="E61" s="1" t="s">
        <v>133</v>
      </c>
      <c r="F61" s="23" t="s">
        <v>17</v>
      </c>
      <c r="G61" s="24"/>
      <c r="H61" s="25">
        <v>3434</v>
      </c>
      <c r="I61" s="24"/>
      <c r="J61" s="25" t="b">
        <v>0</v>
      </c>
      <c r="K61" s="19"/>
      <c r="L61" s="26"/>
      <c r="M61" s="27"/>
    </row>
    <row r="62" spans="2:39" s="13" customFormat="1" ht="15" customHeight="1" x14ac:dyDescent="0.3">
      <c r="B62" s="21" t="s">
        <v>113</v>
      </c>
      <c r="C62" s="1"/>
      <c r="D62" s="22" t="s">
        <v>134</v>
      </c>
      <c r="E62" s="1" t="s">
        <v>135</v>
      </c>
      <c r="F62" s="23" t="s">
        <v>14</v>
      </c>
      <c r="G62" s="24"/>
      <c r="H62" s="25">
        <v>3434</v>
      </c>
      <c r="I62" s="24"/>
      <c r="J62" s="25" t="b">
        <v>0</v>
      </c>
      <c r="K62" s="19"/>
      <c r="L62" s="26"/>
      <c r="M62" s="27"/>
    </row>
    <row r="63" spans="2:39" s="13" customFormat="1" ht="15" customHeight="1" x14ac:dyDescent="0.3">
      <c r="B63" s="21" t="s">
        <v>113</v>
      </c>
      <c r="C63" s="1"/>
      <c r="D63" s="22" t="s">
        <v>136</v>
      </c>
      <c r="E63" s="1" t="s">
        <v>137</v>
      </c>
      <c r="F63" s="23" t="s">
        <v>17</v>
      </c>
      <c r="G63" s="24"/>
      <c r="H63" s="25">
        <v>3434</v>
      </c>
      <c r="I63" s="24"/>
      <c r="J63" s="25" t="b">
        <v>0</v>
      </c>
      <c r="K63" s="19"/>
      <c r="L63" s="26"/>
      <c r="M63" s="27"/>
    </row>
    <row r="64" spans="2:39" s="13" customFormat="1" ht="15" customHeight="1" x14ac:dyDescent="0.3">
      <c r="B64" s="21" t="s">
        <v>113</v>
      </c>
      <c r="C64" s="1"/>
      <c r="D64" s="22" t="s">
        <v>138</v>
      </c>
      <c r="E64" s="1" t="s">
        <v>139</v>
      </c>
      <c r="F64" s="23" t="s">
        <v>14</v>
      </c>
      <c r="G64" s="24"/>
      <c r="H64" s="25">
        <v>3434</v>
      </c>
      <c r="I64" s="24"/>
      <c r="J64" s="25" t="b">
        <v>0</v>
      </c>
      <c r="K64" s="19"/>
      <c r="L64" s="26"/>
      <c r="M64" s="27"/>
    </row>
    <row r="65" spans="2:39" s="13" customFormat="1" ht="15" customHeight="1" x14ac:dyDescent="0.3">
      <c r="B65" s="21" t="s">
        <v>113</v>
      </c>
      <c r="C65" s="1"/>
      <c r="D65" s="22" t="s">
        <v>140</v>
      </c>
      <c r="E65" s="1" t="s">
        <v>141</v>
      </c>
      <c r="F65" s="23" t="s">
        <v>30</v>
      </c>
      <c r="G65" s="24"/>
      <c r="H65" s="25">
        <v>3434</v>
      </c>
      <c r="I65" s="24"/>
      <c r="J65" s="25" t="b">
        <v>0</v>
      </c>
      <c r="K65" s="19"/>
      <c r="L65" s="26"/>
      <c r="M65" s="27"/>
    </row>
    <row r="66" spans="2:39" s="13" customFormat="1" ht="15" customHeight="1" x14ac:dyDescent="0.3">
      <c r="B66" s="21" t="s">
        <v>113</v>
      </c>
      <c r="C66" s="1"/>
      <c r="D66" s="22" t="s">
        <v>142</v>
      </c>
      <c r="E66" s="1" t="s">
        <v>143</v>
      </c>
      <c r="F66" s="23" t="s">
        <v>30</v>
      </c>
      <c r="G66" s="24"/>
      <c r="H66" s="25">
        <v>3434</v>
      </c>
      <c r="I66" s="24"/>
      <c r="J66" s="25" t="b">
        <v>0</v>
      </c>
      <c r="K66" s="19"/>
      <c r="L66" s="26"/>
      <c r="M66" s="27"/>
    </row>
    <row r="67" spans="2:39" s="13" customFormat="1" ht="15" customHeight="1" x14ac:dyDescent="0.3">
      <c r="B67" s="21" t="s">
        <v>144</v>
      </c>
      <c r="C67" s="1"/>
      <c r="D67" s="22" t="s">
        <v>145</v>
      </c>
      <c r="E67" s="1" t="s">
        <v>146</v>
      </c>
      <c r="F67" s="23" t="s">
        <v>14</v>
      </c>
      <c r="G67" s="24"/>
      <c r="H67" s="25">
        <v>4336</v>
      </c>
      <c r="I67" s="24"/>
      <c r="J67" s="25" t="b">
        <v>0</v>
      </c>
      <c r="K67" s="19"/>
      <c r="L67" s="26"/>
      <c r="M67" s="27"/>
      <c r="AB67" s="13" t="str">
        <f t="array" ref="AB67">IFERROR(INDEX(B67:B79, SMALL(IF("V"=F67:F79, ROW(F67:F79)-MIN(ROW(F67:F79))+1, ""), ROW() -66 )), "")</f>
        <v>Emmanuel College</v>
      </c>
      <c r="AC67" s="13">
        <f t="array" ref="AC67">IFERROR(INDEX(C67:C79, SMALL(IF("V"=F67:F79, ROW(F67:F79)-MIN(ROW(F67:F79))+1, ""), ROW() -66 )), "")</f>
        <v>0</v>
      </c>
      <c r="AD67" s="13" t="str">
        <f t="array" ref="AD67">IFERROR(INDEX(D67:D79, SMALL(IF("V"=F67:F79, ROW(F67:F79)-MIN(ROW(F67:F79))+1, ""), ROW() -66 )), "")</f>
        <v>11-774369</v>
      </c>
      <c r="AE67" s="13" t="str">
        <f t="array" ref="AE67">IFERROR(INDEX(E67:E79, SMALL(IF("V"=F67:F79, ROW(F67:F79)-MIN(ROW(F67:F79))+1, ""), ROW() -66 )), "")</f>
        <v>Ashton Angel</v>
      </c>
      <c r="AF67" s="13" t="str">
        <f t="array" ref="AF67">IFERROR(INDEX(B67:B79, SMALL(IF(ISNUMBER(SEARCH("JV1",F67:F79)), ROW(F67:F79)-MIN(ROW(F67:F79))+1, ""), ROW() -66 )), "")</f>
        <v>Emmanuel College</v>
      </c>
      <c r="AG67" s="13">
        <f t="array" ref="AG67">IFERROR(INDEX(C67:C79, SMALL(IF(ISNUMBER(SEARCH("JV1",F67:F79)), ROW(F67:F79)-MIN(ROW(F67:F79))+1, ""), ROW() -66 )), "")</f>
        <v>0</v>
      </c>
      <c r="AH67" s="13" t="str">
        <f t="array" ref="AH67">IFERROR(INDEX(D67:D79, SMALL(IF(ISNUMBER(SEARCH("JV1",F67:F79)), ROW(F67:F79)-MIN(ROW(F67:F79))+1, ""), ROW() -66 )), "")</f>
        <v>11-399731</v>
      </c>
      <c r="AI67" s="13" t="str">
        <f t="array" ref="AI67">IFERROR(INDEX(E67:E79, SMALL(IF(ISNUMBER(SEARCH("JV1",F67:F79)), ROW(F67:F79)-MIN(ROW(F67:F79))+1, ""), ROW() -66 )), "")</f>
        <v>David Brock</v>
      </c>
      <c r="AJ67" s="13" t="str">
        <f t="array" ref="AJ67">IFERROR(INDEX(B67:B79, SMALL(IF(ISNUMBER(SEARCH("JV2",F67:F79)), ROW(F67:F79)-MIN(ROW(F67:F79))+1, ""), ROW() -66 )), "")</f>
        <v/>
      </c>
      <c r="AK67" s="13" t="str">
        <f t="array" ref="AK67">IFERROR(INDEX(C67:C79, SMALL(IF(ISNUMBER(SEARCH("JV2",F67:F79)), ROW(F67:F79)-MIN(ROW(F67:F79))+1, ""), ROW() -66 )), "")</f>
        <v/>
      </c>
      <c r="AL67" s="13" t="str">
        <f t="array" ref="AL67">IFERROR(INDEX(D67:D79, SMALL(IF(ISNUMBER(SEARCH("JV2",F67:F79)), ROW(F67:F79)-MIN(ROW(F67:F79))+1, ""), ROW() -66 )), "")</f>
        <v/>
      </c>
      <c r="AM67" s="13" t="str">
        <f t="array" ref="AM67">IFERROR(INDEX(E67:E79, SMALL(IF(ISNUMBER(SEARCH("JV2",F67:F79)), ROW(F67:F79)-MIN(ROW(F67:F79))+1, ""), ROW() -66 )), "")</f>
        <v/>
      </c>
    </row>
    <row r="68" spans="2:39" s="13" customFormat="1" ht="15" customHeight="1" x14ac:dyDescent="0.3">
      <c r="B68" s="21" t="s">
        <v>144</v>
      </c>
      <c r="C68" s="1"/>
      <c r="D68" s="22" t="s">
        <v>147</v>
      </c>
      <c r="E68" s="1" t="s">
        <v>148</v>
      </c>
      <c r="F68" s="23" t="s">
        <v>30</v>
      </c>
      <c r="G68" s="24"/>
      <c r="H68" s="25">
        <v>4336</v>
      </c>
      <c r="I68" s="24"/>
      <c r="J68" s="25" t="b">
        <v>0</v>
      </c>
      <c r="K68" s="19"/>
      <c r="L68" s="26"/>
      <c r="M68" s="27"/>
      <c r="AB68" s="13" t="str">
        <f t="array" ref="AB68">IFERROR(INDEX(B67:B79, SMALL(IF("V"=F67:F79, ROW(F67:F79)-MIN(ROW(F67:F79))+1, ""), ROW() -66 )), "")</f>
        <v>Emmanuel College</v>
      </c>
      <c r="AC68" s="13">
        <f t="array" ref="AC68">IFERROR(INDEX(C67:C79, SMALL(IF("V"=F67:F79, ROW(F67:F79)-MIN(ROW(F67:F79))+1, ""), ROW() -66 )), "")</f>
        <v>0</v>
      </c>
      <c r="AD68" s="13" t="str">
        <f t="array" ref="AD68">IFERROR(INDEX(D67:D79, SMALL(IF("V"=F67:F79, ROW(F67:F79)-MIN(ROW(F67:F79))+1, ""), ROW() -66 )), "")</f>
        <v>11-640081</v>
      </c>
      <c r="AE68" s="13" t="str">
        <f t="array" ref="AE68">IFERROR(INDEX(E67:E79, SMALL(IF("V"=F67:F79, ROW(F67:F79)-MIN(ROW(F67:F79))+1, ""), ROW() -66 )), "")</f>
        <v>Hunter Harper</v>
      </c>
      <c r="AF68" s="13" t="str">
        <f t="array" ref="AF68">IFERROR(INDEX(B67:B79, SMALL(IF(ISNUMBER(SEARCH("JV1",F67:F79)), ROW(F67:F79)-MIN(ROW(F67:F79))+1, ""), ROW() -66 )), "")</f>
        <v>Emmanuel College</v>
      </c>
      <c r="AG68" s="13">
        <f t="array" ref="AG68">IFERROR(INDEX(C67:C79, SMALL(IF(ISNUMBER(SEARCH("JV1",F67:F79)), ROW(F67:F79)-MIN(ROW(F67:F79))+1, ""), ROW() -66 )), "")</f>
        <v>0</v>
      </c>
      <c r="AH68" s="13" t="str">
        <f t="array" ref="AH68">IFERROR(INDEX(D67:D79, SMALL(IF(ISNUMBER(SEARCH("JV1",F67:F79)), ROW(F67:F79)-MIN(ROW(F67:F79))+1, ""), ROW() -66 )), "")</f>
        <v>22-5841</v>
      </c>
      <c r="AI68" s="13" t="str">
        <f t="array" ref="AI68">IFERROR(INDEX(E67:E79, SMALL(IF(ISNUMBER(SEARCH("JV1",F67:F79)), ROW(F67:F79)-MIN(ROW(F67:F79))+1, ""), ROW() -66 )), "")</f>
        <v>Joseph Agustin</v>
      </c>
      <c r="AJ68" s="13" t="str">
        <f t="array" ref="AJ68">IFERROR(INDEX(B67:B79, SMALL(IF(ISNUMBER(SEARCH("JV2",F67:F79)), ROW(F67:F79)-MIN(ROW(F67:F79))+1, ""), ROW() -66 )), "")</f>
        <v/>
      </c>
      <c r="AK68" s="13" t="str">
        <f t="array" ref="AK68">IFERROR(INDEX(C67:C79, SMALL(IF(ISNUMBER(SEARCH("JV2",F67:F79)), ROW(F67:F79)-MIN(ROW(F67:F79))+1, ""), ROW() -66 )), "")</f>
        <v/>
      </c>
      <c r="AL68" s="13" t="str">
        <f t="array" ref="AL68">IFERROR(INDEX(D67:D79, SMALL(IF(ISNUMBER(SEARCH("JV2",F67:F79)), ROW(F67:F79)-MIN(ROW(F67:F79))+1, ""), ROW() -66 )), "")</f>
        <v/>
      </c>
      <c r="AM68" s="13" t="str">
        <f t="array" ref="AM68">IFERROR(INDEX(E67:E79, SMALL(IF(ISNUMBER(SEARCH("JV2",F67:F79)), ROW(F67:F79)-MIN(ROW(F67:F79))+1, ""), ROW() -66 )), "")</f>
        <v/>
      </c>
    </row>
    <row r="69" spans="2:39" s="13" customFormat="1" ht="15" customHeight="1" x14ac:dyDescent="0.3">
      <c r="B69" s="21" t="s">
        <v>144</v>
      </c>
      <c r="C69" s="1"/>
      <c r="D69" s="22" t="s">
        <v>149</v>
      </c>
      <c r="E69" s="1" t="s">
        <v>150</v>
      </c>
      <c r="F69" s="23" t="s">
        <v>17</v>
      </c>
      <c r="G69" s="24"/>
      <c r="H69" s="25">
        <v>4336</v>
      </c>
      <c r="I69" s="24"/>
      <c r="J69" s="25" t="b">
        <v>0</v>
      </c>
      <c r="K69" s="19"/>
      <c r="L69" s="26"/>
      <c r="M69" s="27"/>
      <c r="AB69" s="13" t="str">
        <f t="array" ref="AB69">IFERROR(INDEX(B67:B79, SMALL(IF("V"=F67:F79, ROW(F67:F79)-MIN(ROW(F67:F79))+1, ""), ROW() -66 )), "")</f>
        <v>Emmanuel College</v>
      </c>
      <c r="AC69" s="13">
        <f t="array" ref="AC69">IFERROR(INDEX(C67:C79, SMALL(IF("V"=F67:F79, ROW(F67:F79)-MIN(ROW(F67:F79))+1, ""), ROW() -66 )), "")</f>
        <v>0</v>
      </c>
      <c r="AD69" s="13" t="str">
        <f t="array" ref="AD69">IFERROR(INDEX(D67:D79, SMALL(IF("V"=F67:F79, ROW(F67:F79)-MIN(ROW(F67:F79))+1, ""), ROW() -66 )), "")</f>
        <v>6701-3818</v>
      </c>
      <c r="AE69" s="13" t="str">
        <f t="array" ref="AE69">IFERROR(INDEX(E67:E79, SMALL(IF("V"=F67:F79, ROW(F67:F79)-MIN(ROW(F67:F79))+1, ""), ROW() -66 )), "")</f>
        <v>Logan Mathis</v>
      </c>
      <c r="AF69" s="13" t="str">
        <f t="array" ref="AF69">IFERROR(INDEX(B67:B79, SMALL(IF(ISNUMBER(SEARCH("JV1",F67:F79)), ROW(F67:F79)-MIN(ROW(F67:F79))+1, ""), ROW() -66 )), "")</f>
        <v>Emmanuel College</v>
      </c>
      <c r="AG69" s="13">
        <f t="array" ref="AG69">IFERROR(INDEX(C67:C79, SMALL(IF(ISNUMBER(SEARCH("JV1",F67:F79)), ROW(F67:F79)-MIN(ROW(F67:F79))+1, ""), ROW() -66 )), "")</f>
        <v>0</v>
      </c>
      <c r="AH69" s="13" t="str">
        <f t="array" ref="AH69">IFERROR(INDEX(D67:D79, SMALL(IF(ISNUMBER(SEARCH("JV1",F67:F79)), ROW(F67:F79)-MIN(ROW(F67:F79))+1, ""), ROW() -66 )), "")</f>
        <v>8869-1526</v>
      </c>
      <c r="AI69" s="13" t="str">
        <f t="array" ref="AI69">IFERROR(INDEX(E67:E79, SMALL(IF(ISNUMBER(SEARCH("JV1",F67:F79)), ROW(F67:F79)-MIN(ROW(F67:F79))+1, ""), ROW() -66 )), "")</f>
        <v>Michael Wagoner</v>
      </c>
      <c r="AJ69" s="13" t="str">
        <f t="array" ref="AJ69">IFERROR(INDEX(B67:B79, SMALL(IF(ISNUMBER(SEARCH("JV2",F67:F79)), ROW(F67:F79)-MIN(ROW(F67:F79))+1, ""), ROW() -66 )), "")</f>
        <v/>
      </c>
      <c r="AK69" s="13" t="str">
        <f t="array" ref="AK69">IFERROR(INDEX(C67:C79, SMALL(IF(ISNUMBER(SEARCH("JV2",F67:F79)), ROW(F67:F79)-MIN(ROW(F67:F79))+1, ""), ROW() -66 )), "")</f>
        <v/>
      </c>
      <c r="AL69" s="13" t="str">
        <f t="array" ref="AL69">IFERROR(INDEX(D67:D79, SMALL(IF(ISNUMBER(SEARCH("JV2",F67:F79)), ROW(F67:F79)-MIN(ROW(F67:F79))+1, ""), ROW() -66 )), "")</f>
        <v/>
      </c>
      <c r="AM69" s="13" t="str">
        <f t="array" ref="AM69">IFERROR(INDEX(E67:E79, SMALL(IF(ISNUMBER(SEARCH("JV2",F67:F79)), ROW(F67:F79)-MIN(ROW(F67:F79))+1, ""), ROW() -66 )), "")</f>
        <v/>
      </c>
    </row>
    <row r="70" spans="2:39" s="13" customFormat="1" ht="15" customHeight="1" x14ac:dyDescent="0.3">
      <c r="B70" s="21" t="s">
        <v>144</v>
      </c>
      <c r="C70" s="1"/>
      <c r="D70" s="22" t="s">
        <v>151</v>
      </c>
      <c r="E70" s="1" t="s">
        <v>152</v>
      </c>
      <c r="F70" s="23" t="s">
        <v>14</v>
      </c>
      <c r="G70" s="24"/>
      <c r="H70" s="25">
        <v>4336</v>
      </c>
      <c r="I70" s="24"/>
      <c r="J70" s="25" t="b">
        <v>0</v>
      </c>
      <c r="K70" s="19"/>
      <c r="L70" s="26"/>
      <c r="M70" s="27"/>
      <c r="AB70" s="13" t="str">
        <f t="array" ref="AB70">IFERROR(INDEX(B67:B79, SMALL(IF("V"=F67:F79, ROW(F67:F79)-MIN(ROW(F67:F79))+1, ""), ROW() -66 )), "")</f>
        <v>Emmanuel College</v>
      </c>
      <c r="AC70" s="13">
        <f t="array" ref="AC70">IFERROR(INDEX(C67:C79, SMALL(IF("V"=F67:F79, ROW(F67:F79)-MIN(ROW(F67:F79))+1, ""), ROW() -66 )), "")</f>
        <v>0</v>
      </c>
      <c r="AD70" s="13" t="str">
        <f t="array" ref="AD70">IFERROR(INDEX(D67:D79, SMALL(IF("V"=F67:F79, ROW(F67:F79)-MIN(ROW(F67:F79))+1, ""), ROW() -66 )), "")</f>
        <v>11-538574</v>
      </c>
      <c r="AE70" s="13" t="str">
        <f t="array" ref="AE70">IFERROR(INDEX(E67:E79, SMALL(IF("V"=F67:F79, ROW(F67:F79)-MIN(ROW(F67:F79))+1, ""), ROW() -66 )), "")</f>
        <v>Nick Dischinger</v>
      </c>
      <c r="AF70" s="13" t="str">
        <f t="array" ref="AF70">IFERROR(INDEX(B67:B79, SMALL(IF(ISNUMBER(SEARCH("JV1",F67:F79)), ROW(F67:F79)-MIN(ROW(F67:F79))+1, ""), ROW() -66 )), "")</f>
        <v>Emmanuel College</v>
      </c>
      <c r="AG70" s="13">
        <f t="array" ref="AG70">IFERROR(INDEX(C67:C79, SMALL(IF(ISNUMBER(SEARCH("JV1",F67:F79)), ROW(F67:F79)-MIN(ROW(F67:F79))+1, ""), ROW() -66 )), "")</f>
        <v>0</v>
      </c>
      <c r="AH70" s="13" t="str">
        <f t="array" ref="AH70">IFERROR(INDEX(D67:D79, SMALL(IF(ISNUMBER(SEARCH("JV1",F67:F79)), ROW(F67:F79)-MIN(ROW(F67:F79))+1, ""), ROW() -66 )), "")</f>
        <v>22-5846</v>
      </c>
      <c r="AI70" s="13" t="str">
        <f t="array" ref="AI70">IFERROR(INDEX(E67:E79, SMALL(IF(ISNUMBER(SEARCH("JV1",F67:F79)), ROW(F67:F79)-MIN(ROW(F67:F79))+1, ""), ROW() -66 )), "")</f>
        <v>Nate Gordon</v>
      </c>
      <c r="AJ70" s="13" t="str">
        <f t="array" ref="AJ70">IFERROR(INDEX(B67:B79, SMALL(IF(ISNUMBER(SEARCH("JV2",F67:F79)), ROW(F67:F79)-MIN(ROW(F67:F79))+1, ""), ROW() -66 )), "")</f>
        <v/>
      </c>
      <c r="AK70" s="13" t="str">
        <f t="array" ref="AK70">IFERROR(INDEX(C67:C79, SMALL(IF(ISNUMBER(SEARCH("JV2",F67:F79)), ROW(F67:F79)-MIN(ROW(F67:F79))+1, ""), ROW() -66 )), "")</f>
        <v/>
      </c>
      <c r="AL70" s="13" t="str">
        <f t="array" ref="AL70">IFERROR(INDEX(D67:D79, SMALL(IF(ISNUMBER(SEARCH("JV2",F67:F79)), ROW(F67:F79)-MIN(ROW(F67:F79))+1, ""), ROW() -66 )), "")</f>
        <v/>
      </c>
      <c r="AM70" s="13" t="str">
        <f t="array" ref="AM70">IFERROR(INDEX(E67:E79, SMALL(IF(ISNUMBER(SEARCH("JV2",F67:F79)), ROW(F67:F79)-MIN(ROW(F67:F79))+1, ""), ROW() -66 )), "")</f>
        <v/>
      </c>
    </row>
    <row r="71" spans="2:39" s="13" customFormat="1" ht="15" customHeight="1" x14ac:dyDescent="0.3">
      <c r="B71" s="21" t="s">
        <v>144</v>
      </c>
      <c r="C71" s="1"/>
      <c r="D71" s="22" t="s">
        <v>153</v>
      </c>
      <c r="E71" s="1" t="s">
        <v>154</v>
      </c>
      <c r="F71" s="23" t="s">
        <v>17</v>
      </c>
      <c r="G71" s="24"/>
      <c r="H71" s="25">
        <v>4336</v>
      </c>
      <c r="I71" s="24"/>
      <c r="J71" s="25" t="b">
        <v>0</v>
      </c>
      <c r="K71" s="19"/>
      <c r="L71" s="26"/>
      <c r="M71" s="27"/>
      <c r="AB71" s="13" t="str">
        <f t="array" ref="AB71">IFERROR(INDEX(B67:B79, SMALL(IF("V"=F67:F79, ROW(F67:F79)-MIN(ROW(F67:F79))+1, ""), ROW() -66 )), "")</f>
        <v>Emmanuel College</v>
      </c>
      <c r="AC71" s="13">
        <f t="array" ref="AC71">IFERROR(INDEX(C67:C79, SMALL(IF("V"=F67:F79, ROW(F67:F79)-MIN(ROW(F67:F79))+1, ""), ROW() -66 )), "")</f>
        <v>0</v>
      </c>
      <c r="AD71" s="13" t="str">
        <f t="array" ref="AD71">IFERROR(INDEX(D67:D79, SMALL(IF("V"=F67:F79, ROW(F67:F79)-MIN(ROW(F67:F79))+1, ""), ROW() -66 )), "")</f>
        <v>11-669551</v>
      </c>
      <c r="AE71" s="13" t="str">
        <f t="array" ref="AE71">IFERROR(INDEX(E67:E79, SMALL(IF("V"=F67:F79, ROW(F67:F79)-MIN(ROW(F67:F79))+1, ""), ROW() -66 )), "")</f>
        <v>Patrick Phillips</v>
      </c>
      <c r="AF71" s="13" t="str">
        <f t="array" ref="AF71">IFERROR(INDEX(B67:B79, SMALL(IF(ISNUMBER(SEARCH("JV1",F67:F79)), ROW(F67:F79)-MIN(ROW(F67:F79))+1, ""), ROW() -66 )), "")</f>
        <v>Emmanuel College</v>
      </c>
      <c r="AG71" s="13">
        <f t="array" ref="AG71">IFERROR(INDEX(C67:C79, SMALL(IF(ISNUMBER(SEARCH("JV1",F67:F79)), ROW(F67:F79)-MIN(ROW(F67:F79))+1, ""), ROW() -66 )), "")</f>
        <v>0</v>
      </c>
      <c r="AH71" s="13" t="str">
        <f t="array" ref="AH71">IFERROR(INDEX(D67:D79, SMALL(IF(ISNUMBER(SEARCH("JV1",F67:F79)), ROW(F67:F79)-MIN(ROW(F67:F79))+1, ""), ROW() -66 )), "")</f>
        <v>11-186499</v>
      </c>
      <c r="AI71" s="13" t="str">
        <f t="array" ref="AI71">IFERROR(INDEX(E67:E79, SMALL(IF(ISNUMBER(SEARCH("JV1",F67:F79)), ROW(F67:F79)-MIN(ROW(F67:F79))+1, ""), ROW() -66 )), "")</f>
        <v>Spencer Song</v>
      </c>
      <c r="AJ71" s="13" t="str">
        <f t="array" ref="AJ71">IFERROR(INDEX(B67:B79, SMALL(IF(ISNUMBER(SEARCH("JV2",F67:F79)), ROW(F67:F79)-MIN(ROW(F67:F79))+1, ""), ROW() -66 )), "")</f>
        <v/>
      </c>
      <c r="AK71" s="13" t="str">
        <f t="array" ref="AK71">IFERROR(INDEX(C67:C79, SMALL(IF(ISNUMBER(SEARCH("JV2",F67:F79)), ROW(F67:F79)-MIN(ROW(F67:F79))+1, ""), ROW() -66 )), "")</f>
        <v/>
      </c>
      <c r="AL71" s="13" t="str">
        <f t="array" ref="AL71">IFERROR(INDEX(D67:D79, SMALL(IF(ISNUMBER(SEARCH("JV2",F67:F79)), ROW(F67:F79)-MIN(ROW(F67:F79))+1, ""), ROW() -66 )), "")</f>
        <v/>
      </c>
      <c r="AM71" s="13" t="str">
        <f t="array" ref="AM71">IFERROR(INDEX(E67:E79, SMALL(IF(ISNUMBER(SEARCH("JV2",F67:F79)), ROW(F67:F79)-MIN(ROW(F67:F79))+1, ""), ROW() -66 )), "")</f>
        <v/>
      </c>
    </row>
    <row r="72" spans="2:39" s="13" customFormat="1" ht="15" customHeight="1" x14ac:dyDescent="0.3">
      <c r="B72" s="21" t="s">
        <v>144</v>
      </c>
      <c r="C72" s="1"/>
      <c r="D72" s="22" t="s">
        <v>155</v>
      </c>
      <c r="E72" s="1" t="s">
        <v>156</v>
      </c>
      <c r="F72" s="23" t="s">
        <v>14</v>
      </c>
      <c r="G72" s="24"/>
      <c r="H72" s="25">
        <v>4336</v>
      </c>
      <c r="I72" s="24"/>
      <c r="J72" s="25" t="b">
        <v>0</v>
      </c>
      <c r="K72" s="19"/>
      <c r="L72" s="26"/>
      <c r="M72" s="27"/>
      <c r="AB72" s="13" t="str">
        <f t="array" ref="AB72">IFERROR(INDEX(B67:B79, SMALL(IF("V"=F67:F79, ROW(F67:F79)-MIN(ROW(F67:F79))+1, ""), ROW() -66 )), "")</f>
        <v>Emmanuel College</v>
      </c>
      <c r="AC72" s="13">
        <f t="array" ref="AC72">IFERROR(INDEX(C67:C79, SMALL(IF("V"=F67:F79, ROW(F67:F79)-MIN(ROW(F67:F79))+1, ""), ROW() -66 )), "")</f>
        <v>0</v>
      </c>
      <c r="AD72" s="13" t="str">
        <f t="array" ref="AD72">IFERROR(INDEX(D67:D79, SMALL(IF("V"=F67:F79, ROW(F67:F79)-MIN(ROW(F67:F79))+1, ""), ROW() -66 )), "")</f>
        <v>11-132590</v>
      </c>
      <c r="AE72" s="13" t="str">
        <f t="array" ref="AE72">IFERROR(INDEX(E67:E79, SMALL(IF("V"=F67:F79, ROW(F67:F79)-MIN(ROW(F67:F79))+1, ""), ROW() -66 )), "")</f>
        <v>Tristin Davis</v>
      </c>
      <c r="AF72" s="13" t="str">
        <f t="array" ref="AF72">IFERROR(INDEX(B67:B79, SMALL(IF(ISNUMBER(SEARCH("JV1",F67:F79)), ROW(F67:F79)-MIN(ROW(F67:F79))+1, ""), ROW() -66 )), "")</f>
        <v>Emmanuel College</v>
      </c>
      <c r="AG72" s="13">
        <f t="array" ref="AG72">IFERROR(INDEX(C67:C79, SMALL(IF(ISNUMBER(SEARCH("JV1",F67:F79)), ROW(F67:F79)-MIN(ROW(F67:F79))+1, ""), ROW() -66 )), "")</f>
        <v>0</v>
      </c>
      <c r="AH72" s="13" t="str">
        <f t="array" ref="AH72">IFERROR(INDEX(D67:D79, SMALL(IF(ISNUMBER(SEARCH("JV1",F67:F79)), ROW(F67:F79)-MIN(ROW(F67:F79))+1, ""), ROW() -66 )), "")</f>
        <v>5615-490</v>
      </c>
      <c r="AI72" s="13" t="str">
        <f t="array" ref="AI72">IFERROR(INDEX(E67:E79, SMALL(IF(ISNUMBER(SEARCH("JV1",F67:F79)), ROW(F67:F79)-MIN(ROW(F67:F79))+1, ""), ROW() -66 )), "")</f>
        <v>Tristan Rock-Rolison</v>
      </c>
      <c r="AJ72" s="13" t="str">
        <f t="array" ref="AJ72">IFERROR(INDEX(B67:B79, SMALL(IF(ISNUMBER(SEARCH("JV2",F67:F79)), ROW(F67:F79)-MIN(ROW(F67:F79))+1, ""), ROW() -66 )), "")</f>
        <v/>
      </c>
      <c r="AK72" s="13" t="str">
        <f t="array" ref="AK72">IFERROR(INDEX(C67:C79, SMALL(IF(ISNUMBER(SEARCH("JV2",F67:F79)), ROW(F67:F79)-MIN(ROW(F67:F79))+1, ""), ROW() -66 )), "")</f>
        <v/>
      </c>
      <c r="AL72" s="13" t="str">
        <f t="array" ref="AL72">IFERROR(INDEX(D67:D79, SMALL(IF(ISNUMBER(SEARCH("JV2",F67:F79)), ROW(F67:F79)-MIN(ROW(F67:F79))+1, ""), ROW() -66 )), "")</f>
        <v/>
      </c>
      <c r="AM72" s="13" t="str">
        <f t="array" ref="AM72">IFERROR(INDEX(E67:E79, SMALL(IF(ISNUMBER(SEARCH("JV2",F67:F79)), ROW(F67:F79)-MIN(ROW(F67:F79))+1, ""), ROW() -66 )), "")</f>
        <v/>
      </c>
    </row>
    <row r="73" spans="2:39" s="13" customFormat="1" ht="15" customHeight="1" x14ac:dyDescent="0.3">
      <c r="B73" s="21" t="s">
        <v>144</v>
      </c>
      <c r="C73" s="1"/>
      <c r="D73" s="22" t="s">
        <v>157</v>
      </c>
      <c r="E73" s="1" t="s">
        <v>158</v>
      </c>
      <c r="F73" s="23" t="s">
        <v>17</v>
      </c>
      <c r="G73" s="24"/>
      <c r="H73" s="25">
        <v>4336</v>
      </c>
      <c r="I73" s="24"/>
      <c r="J73" s="25" t="b">
        <v>0</v>
      </c>
      <c r="K73" s="19"/>
      <c r="L73" s="26"/>
      <c r="M73" s="27"/>
      <c r="AB73" s="13" t="str">
        <f t="array" ref="AB73">IFERROR(INDEX(B67:B79, SMALL(IF("V"=F67:F79, ROW(F67:F79)-MIN(ROW(F67:F79))+1, ""), ROW() -66 )), "")</f>
        <v/>
      </c>
      <c r="AC73" s="13" t="str">
        <f t="array" ref="AC73">IFERROR(INDEX(C67:C79, SMALL(IF("V"=F67:F79, ROW(F67:F79)-MIN(ROW(F67:F79))+1, ""), ROW() -66 )), "")</f>
        <v/>
      </c>
      <c r="AD73" s="13" t="str">
        <f t="array" ref="AD73">IFERROR(INDEX(D67:D79, SMALL(IF("V"=F67:F79, ROW(F67:F79)-MIN(ROW(F67:F79))+1, ""), ROW() -66 )), "")</f>
        <v/>
      </c>
      <c r="AE73" s="13" t="str">
        <f t="array" ref="AE73">IFERROR(INDEX(E67:E79, SMALL(IF("V"=F67:F79, ROW(F67:F79)-MIN(ROW(F67:F79))+1, ""), ROW() -66 )), "")</f>
        <v/>
      </c>
      <c r="AF73" s="13" t="str">
        <f t="array" ref="AF73">IFERROR(INDEX(B67:B79, SMALL(IF(ISNUMBER(SEARCH("JV1",F67:F79)), ROW(F67:F79)-MIN(ROW(F67:F79))+1, ""), ROW() -66 )), "")</f>
        <v/>
      </c>
      <c r="AG73" s="13" t="str">
        <f t="array" ref="AG73">IFERROR(INDEX(C67:C79, SMALL(IF(ISNUMBER(SEARCH("JV1",F67:F79)), ROW(F67:F79)-MIN(ROW(F67:F79))+1, ""), ROW() -66 )), "")</f>
        <v/>
      </c>
      <c r="AH73" s="13" t="str">
        <f t="array" ref="AH73">IFERROR(INDEX(D67:D79, SMALL(IF(ISNUMBER(SEARCH("JV1",F67:F79)), ROW(F67:F79)-MIN(ROW(F67:F79))+1, ""), ROW() -66 )), "")</f>
        <v/>
      </c>
      <c r="AI73" s="13" t="str">
        <f t="array" ref="AI73">IFERROR(INDEX(E67:E79, SMALL(IF(ISNUMBER(SEARCH("JV1",F67:F79)), ROW(F67:F79)-MIN(ROW(F67:F79))+1, ""), ROW() -66 )), "")</f>
        <v/>
      </c>
      <c r="AJ73" s="13" t="str">
        <f t="array" ref="AJ73">IFERROR(INDEX(B67:B79, SMALL(IF(ISNUMBER(SEARCH("JV2",F67:F79)), ROW(F67:F79)-MIN(ROW(F67:F79))+1, ""), ROW() -66 )), "")</f>
        <v/>
      </c>
      <c r="AK73" s="13" t="str">
        <f t="array" ref="AK73">IFERROR(INDEX(C67:C79, SMALL(IF(ISNUMBER(SEARCH("JV2",F67:F79)), ROW(F67:F79)-MIN(ROW(F67:F79))+1, ""), ROW() -66 )), "")</f>
        <v/>
      </c>
      <c r="AL73" s="13" t="str">
        <f t="array" ref="AL73">IFERROR(INDEX(D67:D79, SMALL(IF(ISNUMBER(SEARCH("JV2",F67:F79)), ROW(F67:F79)-MIN(ROW(F67:F79))+1, ""), ROW() -66 )), "")</f>
        <v/>
      </c>
      <c r="AM73" s="13" t="str">
        <f t="array" ref="AM73">IFERROR(INDEX(E67:E79, SMALL(IF(ISNUMBER(SEARCH("JV2",F67:F79)), ROW(F67:F79)-MIN(ROW(F67:F79))+1, ""), ROW() -66 )), "")</f>
        <v/>
      </c>
    </row>
    <row r="74" spans="2:39" s="13" customFormat="1" ht="15" customHeight="1" x14ac:dyDescent="0.3">
      <c r="B74" s="21" t="s">
        <v>144</v>
      </c>
      <c r="C74" s="1"/>
      <c r="D74" s="22" t="s">
        <v>159</v>
      </c>
      <c r="E74" s="1" t="s">
        <v>160</v>
      </c>
      <c r="F74" s="23" t="s">
        <v>17</v>
      </c>
      <c r="G74" s="24"/>
      <c r="H74" s="25">
        <v>4336</v>
      </c>
      <c r="I74" s="24"/>
      <c r="J74" s="25" t="b">
        <v>0</v>
      </c>
      <c r="K74" s="19"/>
      <c r="L74" s="26"/>
      <c r="M74" s="27"/>
      <c r="AB74" s="13" t="str">
        <f t="array" ref="AB74">IFERROR(INDEX(B67:B79, SMALL(IF("V"=F67:F79, ROW(F67:F79)-MIN(ROW(F67:F79))+1, ""), ROW() -66 )), "")</f>
        <v/>
      </c>
      <c r="AC74" s="13" t="str">
        <f t="array" ref="AC74">IFERROR(INDEX(C67:C79, SMALL(IF("V"=F67:F79, ROW(F67:F79)-MIN(ROW(F67:F79))+1, ""), ROW() -66 )), "")</f>
        <v/>
      </c>
      <c r="AD74" s="13" t="str">
        <f t="array" ref="AD74">IFERROR(INDEX(D67:D79, SMALL(IF("V"=F67:F79, ROW(F67:F79)-MIN(ROW(F67:F79))+1, ""), ROW() -66 )), "")</f>
        <v/>
      </c>
      <c r="AE74" s="13" t="str">
        <f t="array" ref="AE74">IFERROR(INDEX(E67:E79, SMALL(IF("V"=F67:F79, ROW(F67:F79)-MIN(ROW(F67:F79))+1, ""), ROW() -66 )), "")</f>
        <v/>
      </c>
      <c r="AF74" s="13" t="str">
        <f t="array" ref="AF74">IFERROR(INDEX(B67:B79, SMALL(IF(ISNUMBER(SEARCH("JV1",F67:F79)), ROW(F67:F79)-MIN(ROW(F67:F79))+1, ""), ROW() -66 )), "")</f>
        <v/>
      </c>
      <c r="AG74" s="13" t="str">
        <f t="array" ref="AG74">IFERROR(INDEX(C67:C79, SMALL(IF(ISNUMBER(SEARCH("JV1",F67:F79)), ROW(F67:F79)-MIN(ROW(F67:F79))+1, ""), ROW() -66 )), "")</f>
        <v/>
      </c>
      <c r="AH74" s="13" t="str">
        <f t="array" ref="AH74">IFERROR(INDEX(D67:D79, SMALL(IF(ISNUMBER(SEARCH("JV1",F67:F79)), ROW(F67:F79)-MIN(ROW(F67:F79))+1, ""), ROW() -66 )), "")</f>
        <v/>
      </c>
      <c r="AI74" s="13" t="str">
        <f t="array" ref="AI74">IFERROR(INDEX(E67:E79, SMALL(IF(ISNUMBER(SEARCH("JV1",F67:F79)), ROW(F67:F79)-MIN(ROW(F67:F79))+1, ""), ROW() -66 )), "")</f>
        <v/>
      </c>
      <c r="AJ74" s="13" t="str">
        <f t="array" ref="AJ74">IFERROR(INDEX(B67:B79, SMALL(IF(ISNUMBER(SEARCH("JV2",F67:F79)), ROW(F67:F79)-MIN(ROW(F67:F79))+1, ""), ROW() -66 )), "")</f>
        <v/>
      </c>
      <c r="AK74" s="13" t="str">
        <f t="array" ref="AK74">IFERROR(INDEX(C67:C79, SMALL(IF(ISNUMBER(SEARCH("JV2",F67:F79)), ROW(F67:F79)-MIN(ROW(F67:F79))+1, ""), ROW() -66 )), "")</f>
        <v/>
      </c>
      <c r="AL74" s="13" t="str">
        <f t="array" ref="AL74">IFERROR(INDEX(D67:D79, SMALL(IF(ISNUMBER(SEARCH("JV2",F67:F79)), ROW(F67:F79)-MIN(ROW(F67:F79))+1, ""), ROW() -66 )), "")</f>
        <v/>
      </c>
      <c r="AM74" s="13" t="str">
        <f t="array" ref="AM74">IFERROR(INDEX(E67:E79, SMALL(IF(ISNUMBER(SEARCH("JV2",F67:F79)), ROW(F67:F79)-MIN(ROW(F67:F79))+1, ""), ROW() -66 )), "")</f>
        <v/>
      </c>
    </row>
    <row r="75" spans="2:39" s="13" customFormat="1" ht="15" customHeight="1" x14ac:dyDescent="0.3">
      <c r="B75" s="21" t="s">
        <v>144</v>
      </c>
      <c r="C75" s="1"/>
      <c r="D75" s="22" t="s">
        <v>161</v>
      </c>
      <c r="E75" s="1" t="s">
        <v>162</v>
      </c>
      <c r="F75" s="23" t="s">
        <v>14</v>
      </c>
      <c r="G75" s="24"/>
      <c r="H75" s="25">
        <v>4336</v>
      </c>
      <c r="I75" s="24"/>
      <c r="J75" s="25" t="b">
        <v>0</v>
      </c>
      <c r="K75" s="19"/>
      <c r="L75" s="26"/>
      <c r="M75" s="27"/>
    </row>
    <row r="76" spans="2:39" s="13" customFormat="1" ht="15" customHeight="1" x14ac:dyDescent="0.3">
      <c r="B76" s="21" t="s">
        <v>144</v>
      </c>
      <c r="C76" s="1"/>
      <c r="D76" s="22" t="s">
        <v>163</v>
      </c>
      <c r="E76" s="1" t="s">
        <v>164</v>
      </c>
      <c r="F76" s="23" t="s">
        <v>14</v>
      </c>
      <c r="G76" s="24"/>
      <c r="H76" s="25">
        <v>4336</v>
      </c>
      <c r="I76" s="24"/>
      <c r="J76" s="25" t="b">
        <v>0</v>
      </c>
      <c r="K76" s="19"/>
      <c r="L76" s="26"/>
      <c r="M76" s="27"/>
    </row>
    <row r="77" spans="2:39" s="13" customFormat="1" ht="15" customHeight="1" x14ac:dyDescent="0.3">
      <c r="B77" s="21" t="s">
        <v>144</v>
      </c>
      <c r="C77" s="1"/>
      <c r="D77" s="22" t="s">
        <v>165</v>
      </c>
      <c r="E77" s="1" t="s">
        <v>166</v>
      </c>
      <c r="F77" s="23" t="s">
        <v>17</v>
      </c>
      <c r="G77" s="24"/>
      <c r="H77" s="25">
        <v>4336</v>
      </c>
      <c r="I77" s="24"/>
      <c r="J77" s="25" t="b">
        <v>0</v>
      </c>
      <c r="K77" s="19"/>
      <c r="L77" s="26"/>
      <c r="M77" s="27"/>
    </row>
    <row r="78" spans="2:39" s="13" customFormat="1" ht="15" customHeight="1" x14ac:dyDescent="0.3">
      <c r="B78" s="21" t="s">
        <v>144</v>
      </c>
      <c r="C78" s="1"/>
      <c r="D78" s="22" t="s">
        <v>167</v>
      </c>
      <c r="E78" s="1" t="s">
        <v>168</v>
      </c>
      <c r="F78" s="23" t="s">
        <v>17</v>
      </c>
      <c r="G78" s="24"/>
      <c r="H78" s="25">
        <v>4336</v>
      </c>
      <c r="I78" s="24"/>
      <c r="J78" s="25" t="b">
        <v>0</v>
      </c>
      <c r="K78" s="19"/>
      <c r="L78" s="26"/>
      <c r="M78" s="27"/>
    </row>
    <row r="79" spans="2:39" s="13" customFormat="1" ht="15" customHeight="1" x14ac:dyDescent="0.3">
      <c r="B79" s="21" t="s">
        <v>144</v>
      </c>
      <c r="C79" s="1"/>
      <c r="D79" s="22" t="s">
        <v>169</v>
      </c>
      <c r="E79" s="1" t="s">
        <v>170</v>
      </c>
      <c r="F79" s="23" t="s">
        <v>14</v>
      </c>
      <c r="G79" s="24"/>
      <c r="H79" s="25">
        <v>4336</v>
      </c>
      <c r="I79" s="24"/>
      <c r="J79" s="25" t="b">
        <v>0</v>
      </c>
      <c r="K79" s="19"/>
      <c r="L79" s="26"/>
      <c r="M79" s="27"/>
    </row>
    <row r="80" spans="2:39" s="13" customFormat="1" ht="15" customHeight="1" x14ac:dyDescent="0.3">
      <c r="B80" s="21" t="s">
        <v>171</v>
      </c>
      <c r="C80" s="1"/>
      <c r="D80" s="22" t="s">
        <v>172</v>
      </c>
      <c r="E80" s="1" t="s">
        <v>173</v>
      </c>
      <c r="F80" s="23" t="s">
        <v>14</v>
      </c>
      <c r="G80" s="24"/>
      <c r="H80" s="25">
        <v>2452</v>
      </c>
      <c r="I80" s="24"/>
      <c r="J80" s="25" t="b">
        <v>0</v>
      </c>
      <c r="K80" s="19"/>
      <c r="L80" s="26"/>
      <c r="M80" s="27"/>
      <c r="AB80" s="13" t="str">
        <f t="array" ref="AB80">IFERROR(INDEX(B80:B89, SMALL(IF("V"=F80:F89, ROW(F80:F89)-MIN(ROW(F80:F89))+1, ""), ROW() -79 )), "")</f>
        <v>Lindsey Wilson College</v>
      </c>
      <c r="AC80" s="13">
        <f t="array" ref="AC80">IFERROR(INDEX(C80:C89, SMALL(IF("V"=F80:F89, ROW(F80:F89)-MIN(ROW(F80:F89))+1, ""), ROW() -79 )), "")</f>
        <v>0</v>
      </c>
      <c r="AD80" s="13" t="str">
        <f t="array" ref="AD80">IFERROR(INDEX(D80:D89, SMALL(IF("V"=F80:F89, ROW(F80:F89)-MIN(ROW(F80:F89))+1, ""), ROW() -79 )), "")</f>
        <v>7914-10905</v>
      </c>
      <c r="AE80" s="13" t="str">
        <f t="array" ref="AE80">IFERROR(INDEX(E80:E89, SMALL(IF("V"=F80:F89, ROW(F80:F89)-MIN(ROW(F80:F89))+1, ""), ROW() -79 )), "")</f>
        <v>Andrew O'Dell</v>
      </c>
      <c r="AF80" s="13" t="str">
        <f t="array" ref="AF80">IFERROR(INDEX(B80:B89, SMALL(IF(ISNUMBER(SEARCH("JV1",F80:F89)), ROW(F80:F89)-MIN(ROW(F80:F89))+1, ""), ROW() -79 )), "")</f>
        <v/>
      </c>
      <c r="AG80" s="13" t="str">
        <f t="array" ref="AG80">IFERROR(INDEX(C80:C89, SMALL(IF(ISNUMBER(SEARCH("JV1",F80:F89)), ROW(F80:F89)-MIN(ROW(F80:F89))+1, ""), ROW() -79 )), "")</f>
        <v/>
      </c>
      <c r="AH80" s="13" t="str">
        <f t="array" ref="AH80">IFERROR(INDEX(D80:D89, SMALL(IF(ISNUMBER(SEARCH("JV1",F80:F89)), ROW(F80:F89)-MIN(ROW(F80:F89))+1, ""), ROW() -79 )), "")</f>
        <v/>
      </c>
      <c r="AI80" s="13" t="str">
        <f t="array" ref="AI80">IFERROR(INDEX(E80:E89, SMALL(IF(ISNUMBER(SEARCH("JV1",F80:F89)), ROW(F80:F89)-MIN(ROW(F80:F89))+1, ""), ROW() -79 )), "")</f>
        <v/>
      </c>
      <c r="AJ80" s="13" t="str">
        <f t="array" ref="AJ80">IFERROR(INDEX(B80:B89, SMALL(IF(ISNUMBER(SEARCH("JV2",F80:F89)), ROW(F80:F89)-MIN(ROW(F80:F89))+1, ""), ROW() -79 )), "")</f>
        <v/>
      </c>
      <c r="AK80" s="13" t="str">
        <f t="array" ref="AK80">IFERROR(INDEX(C80:C89, SMALL(IF(ISNUMBER(SEARCH("JV2",F80:F89)), ROW(F80:F89)-MIN(ROW(F80:F89))+1, ""), ROW() -79 )), "")</f>
        <v/>
      </c>
      <c r="AL80" s="13" t="str">
        <f t="array" ref="AL80">IFERROR(INDEX(D80:D89, SMALL(IF(ISNUMBER(SEARCH("JV2",F80:F89)), ROW(F80:F89)-MIN(ROW(F80:F89))+1, ""), ROW() -79 )), "")</f>
        <v/>
      </c>
      <c r="AM80" s="13" t="str">
        <f t="array" ref="AM80">IFERROR(INDEX(E80:E89, SMALL(IF(ISNUMBER(SEARCH("JV2",F80:F89)), ROW(F80:F89)-MIN(ROW(F80:F89))+1, ""), ROW() -79 )), "")</f>
        <v/>
      </c>
    </row>
    <row r="81" spans="2:39" s="13" customFormat="1" ht="15" customHeight="1" x14ac:dyDescent="0.3">
      <c r="B81" s="21" t="s">
        <v>171</v>
      </c>
      <c r="C81" s="1"/>
      <c r="D81" s="22" t="s">
        <v>174</v>
      </c>
      <c r="E81" s="1" t="s">
        <v>175</v>
      </c>
      <c r="F81" s="23" t="s">
        <v>14</v>
      </c>
      <c r="G81" s="24"/>
      <c r="H81" s="25">
        <v>2452</v>
      </c>
      <c r="I81" s="24"/>
      <c r="J81" s="25" t="b">
        <v>0</v>
      </c>
      <c r="K81" s="19"/>
      <c r="L81" s="26"/>
      <c r="M81" s="27"/>
      <c r="AB81" s="13" t="str">
        <f t="array" ref="AB81">IFERROR(INDEX(B80:B89, SMALL(IF("V"=F80:F89, ROW(F80:F89)-MIN(ROW(F80:F89))+1, ""), ROW() -79 )), "")</f>
        <v>Lindsey Wilson College</v>
      </c>
      <c r="AC81" s="13">
        <f t="array" ref="AC81">IFERROR(INDEX(C80:C89, SMALL(IF("V"=F80:F89, ROW(F80:F89)-MIN(ROW(F80:F89))+1, ""), ROW() -79 )), "")</f>
        <v>0</v>
      </c>
      <c r="AD81" s="13" t="str">
        <f t="array" ref="AD81">IFERROR(INDEX(D80:D89, SMALL(IF("V"=F80:F89, ROW(F80:F89)-MIN(ROW(F80:F89))+1, ""), ROW() -79 )), "")</f>
        <v>5919-634</v>
      </c>
      <c r="AE81" s="13" t="str">
        <f t="array" ref="AE81">IFERROR(INDEX(E80:E89, SMALL(IF("V"=F80:F89, ROW(F80:F89)-MIN(ROW(F80:F89))+1, ""), ROW() -79 )), "")</f>
        <v>Brandon Pendley</v>
      </c>
      <c r="AF81" s="13" t="str">
        <f t="array" ref="AF81">IFERROR(INDEX(B80:B89, SMALL(IF(ISNUMBER(SEARCH("JV1",F80:F89)), ROW(F80:F89)-MIN(ROW(F80:F89))+1, ""), ROW() -79 )), "")</f>
        <v/>
      </c>
      <c r="AG81" s="13" t="str">
        <f t="array" ref="AG81">IFERROR(INDEX(C80:C89, SMALL(IF(ISNUMBER(SEARCH("JV1",F80:F89)), ROW(F80:F89)-MIN(ROW(F80:F89))+1, ""), ROW() -79 )), "")</f>
        <v/>
      </c>
      <c r="AH81" s="13" t="str">
        <f t="array" ref="AH81">IFERROR(INDEX(D80:D89, SMALL(IF(ISNUMBER(SEARCH("JV1",F80:F89)), ROW(F80:F89)-MIN(ROW(F80:F89))+1, ""), ROW() -79 )), "")</f>
        <v/>
      </c>
      <c r="AI81" s="13" t="str">
        <f t="array" ref="AI81">IFERROR(INDEX(E80:E89, SMALL(IF(ISNUMBER(SEARCH("JV1",F80:F89)), ROW(F80:F89)-MIN(ROW(F80:F89))+1, ""), ROW() -79 )), "")</f>
        <v/>
      </c>
      <c r="AJ81" s="13" t="str">
        <f t="array" ref="AJ81">IFERROR(INDEX(B80:B89, SMALL(IF(ISNUMBER(SEARCH("JV2",F80:F89)), ROW(F80:F89)-MIN(ROW(F80:F89))+1, ""), ROW() -79 )), "")</f>
        <v/>
      </c>
      <c r="AK81" s="13" t="str">
        <f t="array" ref="AK81">IFERROR(INDEX(C80:C89, SMALL(IF(ISNUMBER(SEARCH("JV2",F80:F89)), ROW(F80:F89)-MIN(ROW(F80:F89))+1, ""), ROW() -79 )), "")</f>
        <v/>
      </c>
      <c r="AL81" s="13" t="str">
        <f t="array" ref="AL81">IFERROR(INDEX(D80:D89, SMALL(IF(ISNUMBER(SEARCH("JV2",F80:F89)), ROW(F80:F89)-MIN(ROW(F80:F89))+1, ""), ROW() -79 )), "")</f>
        <v/>
      </c>
      <c r="AM81" s="13" t="str">
        <f t="array" ref="AM81">IFERROR(INDEX(E80:E89, SMALL(IF(ISNUMBER(SEARCH("JV2",F80:F89)), ROW(F80:F89)-MIN(ROW(F80:F89))+1, ""), ROW() -79 )), "")</f>
        <v/>
      </c>
    </row>
    <row r="82" spans="2:39" s="13" customFormat="1" ht="15" customHeight="1" x14ac:dyDescent="0.3">
      <c r="B82" s="21" t="s">
        <v>171</v>
      </c>
      <c r="C82" s="1"/>
      <c r="D82" s="22" t="s">
        <v>176</v>
      </c>
      <c r="E82" s="1" t="s">
        <v>177</v>
      </c>
      <c r="F82" s="23" t="s">
        <v>14</v>
      </c>
      <c r="G82" s="24"/>
      <c r="H82" s="25">
        <v>2452</v>
      </c>
      <c r="I82" s="24"/>
      <c r="J82" s="25" t="b">
        <v>0</v>
      </c>
      <c r="K82" s="19"/>
      <c r="L82" s="26"/>
      <c r="M82" s="27"/>
      <c r="AB82" s="13" t="str">
        <f t="array" ref="AB82">IFERROR(INDEX(B80:B89, SMALL(IF("V"=F80:F89, ROW(F80:F89)-MIN(ROW(F80:F89))+1, ""), ROW() -79 )), "")</f>
        <v>Lindsey Wilson College</v>
      </c>
      <c r="AC82" s="13">
        <f t="array" ref="AC82">IFERROR(INDEX(C80:C89, SMALL(IF("V"=F80:F89, ROW(F80:F89)-MIN(ROW(F80:F89))+1, ""), ROW() -79 )), "")</f>
        <v>0</v>
      </c>
      <c r="AD82" s="13" t="str">
        <f t="array" ref="AD82">IFERROR(INDEX(D80:D89, SMALL(IF("V"=F80:F89, ROW(F80:F89)-MIN(ROW(F80:F89))+1, ""), ROW() -79 )), "")</f>
        <v>15-181743</v>
      </c>
      <c r="AE82" s="13" t="str">
        <f t="array" ref="AE82">IFERROR(INDEX(E80:E89, SMALL(IF("V"=F80:F89, ROW(F80:F89)-MIN(ROW(F80:F89))+1, ""), ROW() -79 )), "")</f>
        <v>Dylan Stringer</v>
      </c>
      <c r="AF82" s="13" t="str">
        <f t="array" ref="AF82">IFERROR(INDEX(B80:B89, SMALL(IF(ISNUMBER(SEARCH("JV1",F80:F89)), ROW(F80:F89)-MIN(ROW(F80:F89))+1, ""), ROW() -79 )), "")</f>
        <v/>
      </c>
      <c r="AG82" s="13" t="str">
        <f t="array" ref="AG82">IFERROR(INDEX(C80:C89, SMALL(IF(ISNUMBER(SEARCH("JV1",F80:F89)), ROW(F80:F89)-MIN(ROW(F80:F89))+1, ""), ROW() -79 )), "")</f>
        <v/>
      </c>
      <c r="AH82" s="13" t="str">
        <f t="array" ref="AH82">IFERROR(INDEX(D80:D89, SMALL(IF(ISNUMBER(SEARCH("JV1",F80:F89)), ROW(F80:F89)-MIN(ROW(F80:F89))+1, ""), ROW() -79 )), "")</f>
        <v/>
      </c>
      <c r="AI82" s="13" t="str">
        <f t="array" ref="AI82">IFERROR(INDEX(E80:E89, SMALL(IF(ISNUMBER(SEARCH("JV1",F80:F89)), ROW(F80:F89)-MIN(ROW(F80:F89))+1, ""), ROW() -79 )), "")</f>
        <v/>
      </c>
      <c r="AJ82" s="13" t="str">
        <f t="array" ref="AJ82">IFERROR(INDEX(B80:B89, SMALL(IF(ISNUMBER(SEARCH("JV2",F80:F89)), ROW(F80:F89)-MIN(ROW(F80:F89))+1, ""), ROW() -79 )), "")</f>
        <v/>
      </c>
      <c r="AK82" s="13" t="str">
        <f t="array" ref="AK82">IFERROR(INDEX(C80:C89, SMALL(IF(ISNUMBER(SEARCH("JV2",F80:F89)), ROW(F80:F89)-MIN(ROW(F80:F89))+1, ""), ROW() -79 )), "")</f>
        <v/>
      </c>
      <c r="AL82" s="13" t="str">
        <f t="array" ref="AL82">IFERROR(INDEX(D80:D89, SMALL(IF(ISNUMBER(SEARCH("JV2",F80:F89)), ROW(F80:F89)-MIN(ROW(F80:F89))+1, ""), ROW() -79 )), "")</f>
        <v/>
      </c>
      <c r="AM82" s="13" t="str">
        <f t="array" ref="AM82">IFERROR(INDEX(E80:E89, SMALL(IF(ISNUMBER(SEARCH("JV2",F80:F89)), ROW(F80:F89)-MIN(ROW(F80:F89))+1, ""), ROW() -79 )), "")</f>
        <v/>
      </c>
    </row>
    <row r="83" spans="2:39" s="13" customFormat="1" ht="15" customHeight="1" x14ac:dyDescent="0.3">
      <c r="B83" s="21" t="s">
        <v>171</v>
      </c>
      <c r="C83" s="1"/>
      <c r="D83" s="22" t="s">
        <v>178</v>
      </c>
      <c r="E83" s="1" t="s">
        <v>179</v>
      </c>
      <c r="F83" s="23" t="s">
        <v>30</v>
      </c>
      <c r="G83" s="24"/>
      <c r="H83" s="25">
        <v>2452</v>
      </c>
      <c r="I83" s="24"/>
      <c r="J83" s="25" t="b">
        <v>0</v>
      </c>
      <c r="K83" s="19"/>
      <c r="L83" s="26"/>
      <c r="M83" s="27"/>
      <c r="AB83" s="13" t="str">
        <f t="array" ref="AB83">IFERROR(INDEX(B80:B89, SMALL(IF("V"=F80:F89, ROW(F80:F89)-MIN(ROW(F80:F89))+1, ""), ROW() -79 )), "")</f>
        <v>Lindsey Wilson College</v>
      </c>
      <c r="AC83" s="13">
        <f t="array" ref="AC83">IFERROR(INDEX(C80:C89, SMALL(IF("V"=F80:F89, ROW(F80:F89)-MIN(ROW(F80:F89))+1, ""), ROW() -79 )), "")</f>
        <v>0</v>
      </c>
      <c r="AD83" s="13" t="str">
        <f t="array" ref="AD83">IFERROR(INDEX(D80:D89, SMALL(IF("V"=F80:F89, ROW(F80:F89)-MIN(ROW(F80:F89))+1, ""), ROW() -79 )), "")</f>
        <v>17-94542</v>
      </c>
      <c r="AE83" s="13" t="str">
        <f t="array" ref="AE83">IFERROR(INDEX(E80:E89, SMALL(IF("V"=F80:F89, ROW(F80:F89)-MIN(ROW(F80:F89))+1, ""), ROW() -79 )), "")</f>
        <v>Nick Blakey</v>
      </c>
      <c r="AF83" s="13" t="str">
        <f t="array" ref="AF83">IFERROR(INDEX(B80:B89, SMALL(IF(ISNUMBER(SEARCH("JV1",F80:F89)), ROW(F80:F89)-MIN(ROW(F80:F89))+1, ""), ROW() -79 )), "")</f>
        <v/>
      </c>
      <c r="AG83" s="13" t="str">
        <f t="array" ref="AG83">IFERROR(INDEX(C80:C89, SMALL(IF(ISNUMBER(SEARCH("JV1",F80:F89)), ROW(F80:F89)-MIN(ROW(F80:F89))+1, ""), ROW() -79 )), "")</f>
        <v/>
      </c>
      <c r="AH83" s="13" t="str">
        <f t="array" ref="AH83">IFERROR(INDEX(D80:D89, SMALL(IF(ISNUMBER(SEARCH("JV1",F80:F89)), ROW(F80:F89)-MIN(ROW(F80:F89))+1, ""), ROW() -79 )), "")</f>
        <v/>
      </c>
      <c r="AI83" s="13" t="str">
        <f t="array" ref="AI83">IFERROR(INDEX(E80:E89, SMALL(IF(ISNUMBER(SEARCH("JV1",F80:F89)), ROW(F80:F89)-MIN(ROW(F80:F89))+1, ""), ROW() -79 )), "")</f>
        <v/>
      </c>
      <c r="AJ83" s="13" t="str">
        <f t="array" ref="AJ83">IFERROR(INDEX(B80:B89, SMALL(IF(ISNUMBER(SEARCH("JV2",F80:F89)), ROW(F80:F89)-MIN(ROW(F80:F89))+1, ""), ROW() -79 )), "")</f>
        <v/>
      </c>
      <c r="AK83" s="13" t="str">
        <f t="array" ref="AK83">IFERROR(INDEX(C80:C89, SMALL(IF(ISNUMBER(SEARCH("JV2",F80:F89)), ROW(F80:F89)-MIN(ROW(F80:F89))+1, ""), ROW() -79 )), "")</f>
        <v/>
      </c>
      <c r="AL83" s="13" t="str">
        <f t="array" ref="AL83">IFERROR(INDEX(D80:D89, SMALL(IF(ISNUMBER(SEARCH("JV2",F80:F89)), ROW(F80:F89)-MIN(ROW(F80:F89))+1, ""), ROW() -79 )), "")</f>
        <v/>
      </c>
      <c r="AM83" s="13" t="str">
        <f t="array" ref="AM83">IFERROR(INDEX(E80:E89, SMALL(IF(ISNUMBER(SEARCH("JV2",F80:F89)), ROW(F80:F89)-MIN(ROW(F80:F89))+1, ""), ROW() -79 )), "")</f>
        <v/>
      </c>
    </row>
    <row r="84" spans="2:39" s="13" customFormat="1" ht="15" customHeight="1" x14ac:dyDescent="0.3">
      <c r="B84" s="21" t="s">
        <v>171</v>
      </c>
      <c r="C84" s="1"/>
      <c r="D84" s="22" t="s">
        <v>180</v>
      </c>
      <c r="E84" s="1" t="s">
        <v>181</v>
      </c>
      <c r="F84" s="23" t="s">
        <v>14</v>
      </c>
      <c r="G84" s="24"/>
      <c r="H84" s="25">
        <v>2452</v>
      </c>
      <c r="I84" s="24"/>
      <c r="J84" s="25" t="b">
        <v>0</v>
      </c>
      <c r="K84" s="19"/>
      <c r="L84" s="26"/>
      <c r="M84" s="27"/>
      <c r="AB84" s="13" t="str">
        <f t="array" ref="AB84">IFERROR(INDEX(B80:B89, SMALL(IF("V"=F80:F89, ROW(F80:F89)-MIN(ROW(F80:F89))+1, ""), ROW() -79 )), "")</f>
        <v>Lindsey Wilson College</v>
      </c>
      <c r="AC84" s="13">
        <f t="array" ref="AC84">IFERROR(INDEX(C80:C89, SMALL(IF("V"=F80:F89, ROW(F80:F89)-MIN(ROW(F80:F89))+1, ""), ROW() -79 )), "")</f>
        <v>0</v>
      </c>
      <c r="AD84" s="13" t="str">
        <f t="array" ref="AD84">IFERROR(INDEX(D80:D89, SMALL(IF("V"=F80:F89, ROW(F80:F89)-MIN(ROW(F80:F89))+1, ""), ROW() -79 )), "")</f>
        <v>16-149154</v>
      </c>
      <c r="AE84" s="13" t="str">
        <f t="array" ref="AE84">IFERROR(INDEX(E80:E89, SMALL(IF("V"=F80:F89, ROW(F80:F89)-MIN(ROW(F80:F89))+1, ""), ROW() -79 )), "")</f>
        <v>Patrick Walker</v>
      </c>
      <c r="AF84" s="13" t="str">
        <f t="array" ref="AF84">IFERROR(INDEX(B80:B89, SMALL(IF(ISNUMBER(SEARCH("JV1",F80:F89)), ROW(F80:F89)-MIN(ROW(F80:F89))+1, ""), ROW() -79 )), "")</f>
        <v/>
      </c>
      <c r="AG84" s="13" t="str">
        <f t="array" ref="AG84">IFERROR(INDEX(C80:C89, SMALL(IF(ISNUMBER(SEARCH("JV1",F80:F89)), ROW(F80:F89)-MIN(ROW(F80:F89))+1, ""), ROW() -79 )), "")</f>
        <v/>
      </c>
      <c r="AH84" s="13" t="str">
        <f t="array" ref="AH84">IFERROR(INDEX(D80:D89, SMALL(IF(ISNUMBER(SEARCH("JV1",F80:F89)), ROW(F80:F89)-MIN(ROW(F80:F89))+1, ""), ROW() -79 )), "")</f>
        <v/>
      </c>
      <c r="AI84" s="13" t="str">
        <f t="array" ref="AI84">IFERROR(INDEX(E80:E89, SMALL(IF(ISNUMBER(SEARCH("JV1",F80:F89)), ROW(F80:F89)-MIN(ROW(F80:F89))+1, ""), ROW() -79 )), "")</f>
        <v/>
      </c>
      <c r="AJ84" s="13" t="str">
        <f t="array" ref="AJ84">IFERROR(INDEX(B80:B89, SMALL(IF(ISNUMBER(SEARCH("JV2",F80:F89)), ROW(F80:F89)-MIN(ROW(F80:F89))+1, ""), ROW() -79 )), "")</f>
        <v/>
      </c>
      <c r="AK84" s="13" t="str">
        <f t="array" ref="AK84">IFERROR(INDEX(C80:C89, SMALL(IF(ISNUMBER(SEARCH("JV2",F80:F89)), ROW(F80:F89)-MIN(ROW(F80:F89))+1, ""), ROW() -79 )), "")</f>
        <v/>
      </c>
      <c r="AL84" s="13" t="str">
        <f t="array" ref="AL84">IFERROR(INDEX(D80:D89, SMALL(IF(ISNUMBER(SEARCH("JV2",F80:F89)), ROW(F80:F89)-MIN(ROW(F80:F89))+1, ""), ROW() -79 )), "")</f>
        <v/>
      </c>
      <c r="AM84" s="13" t="str">
        <f t="array" ref="AM84">IFERROR(INDEX(E80:E89, SMALL(IF(ISNUMBER(SEARCH("JV2",F80:F89)), ROW(F80:F89)-MIN(ROW(F80:F89))+1, ""), ROW() -79 )), "")</f>
        <v/>
      </c>
    </row>
    <row r="85" spans="2:39" s="13" customFormat="1" ht="15" customHeight="1" x14ac:dyDescent="0.3">
      <c r="B85" s="21" t="s">
        <v>171</v>
      </c>
      <c r="C85" s="1"/>
      <c r="D85" s="22" t="s">
        <v>182</v>
      </c>
      <c r="E85" s="1" t="s">
        <v>183</v>
      </c>
      <c r="F85" s="23" t="s">
        <v>14</v>
      </c>
      <c r="G85" s="24"/>
      <c r="H85" s="25">
        <v>2452</v>
      </c>
      <c r="I85" s="24"/>
      <c r="J85" s="25" t="b">
        <v>0</v>
      </c>
      <c r="K85" s="19"/>
      <c r="L85" s="26"/>
      <c r="M85" s="27"/>
      <c r="AB85" s="13" t="str">
        <f t="array" ref="AB85">IFERROR(INDEX(B80:B89, SMALL(IF("V"=F80:F89, ROW(F80:F89)-MIN(ROW(F80:F89))+1, ""), ROW() -79 )), "")</f>
        <v>Lindsey Wilson College</v>
      </c>
      <c r="AC85" s="13">
        <f t="array" ref="AC85">IFERROR(INDEX(C80:C89, SMALL(IF("V"=F80:F89, ROW(F80:F89)-MIN(ROW(F80:F89))+1, ""), ROW() -79 )), "")</f>
        <v>0</v>
      </c>
      <c r="AD85" s="13" t="str">
        <f t="array" ref="AD85">IFERROR(INDEX(D80:D89, SMALL(IF("V"=F80:F89, ROW(F80:F89)-MIN(ROW(F80:F89))+1, ""), ROW() -79 )), "")</f>
        <v>16-88860</v>
      </c>
      <c r="AE85" s="13" t="str">
        <f t="array" ref="AE85">IFERROR(INDEX(E80:E89, SMALL(IF("V"=F80:F89, ROW(F80:F89)-MIN(ROW(F80:F89))+1, ""), ROW() -79 )), "")</f>
        <v>Peyton Huskey</v>
      </c>
      <c r="AF85" s="13" t="str">
        <f t="array" ref="AF85">IFERROR(INDEX(B80:B89, SMALL(IF(ISNUMBER(SEARCH("JV1",F80:F89)), ROW(F80:F89)-MIN(ROW(F80:F89))+1, ""), ROW() -79 )), "")</f>
        <v/>
      </c>
      <c r="AG85" s="13" t="str">
        <f t="array" ref="AG85">IFERROR(INDEX(C80:C89, SMALL(IF(ISNUMBER(SEARCH("JV1",F80:F89)), ROW(F80:F89)-MIN(ROW(F80:F89))+1, ""), ROW() -79 )), "")</f>
        <v/>
      </c>
      <c r="AH85" s="13" t="str">
        <f t="array" ref="AH85">IFERROR(INDEX(D80:D89, SMALL(IF(ISNUMBER(SEARCH("JV1",F80:F89)), ROW(F80:F89)-MIN(ROW(F80:F89))+1, ""), ROW() -79 )), "")</f>
        <v/>
      </c>
      <c r="AI85" s="13" t="str">
        <f t="array" ref="AI85">IFERROR(INDEX(E80:E89, SMALL(IF(ISNUMBER(SEARCH("JV1",F80:F89)), ROW(F80:F89)-MIN(ROW(F80:F89))+1, ""), ROW() -79 )), "")</f>
        <v/>
      </c>
      <c r="AJ85" s="13" t="str">
        <f t="array" ref="AJ85">IFERROR(INDEX(B80:B89, SMALL(IF(ISNUMBER(SEARCH("JV2",F80:F89)), ROW(F80:F89)-MIN(ROW(F80:F89))+1, ""), ROW() -79 )), "")</f>
        <v/>
      </c>
      <c r="AK85" s="13" t="str">
        <f t="array" ref="AK85">IFERROR(INDEX(C80:C89, SMALL(IF(ISNUMBER(SEARCH("JV2",F80:F89)), ROW(F80:F89)-MIN(ROW(F80:F89))+1, ""), ROW() -79 )), "")</f>
        <v/>
      </c>
      <c r="AL85" s="13" t="str">
        <f t="array" ref="AL85">IFERROR(INDEX(D80:D89, SMALL(IF(ISNUMBER(SEARCH("JV2",F80:F89)), ROW(F80:F89)-MIN(ROW(F80:F89))+1, ""), ROW() -79 )), "")</f>
        <v/>
      </c>
      <c r="AM85" s="13" t="str">
        <f t="array" ref="AM85">IFERROR(INDEX(E80:E89, SMALL(IF(ISNUMBER(SEARCH("JV2",F80:F89)), ROW(F80:F89)-MIN(ROW(F80:F89))+1, ""), ROW() -79 )), "")</f>
        <v/>
      </c>
    </row>
    <row r="86" spans="2:39" s="13" customFormat="1" ht="15" customHeight="1" x14ac:dyDescent="0.3">
      <c r="B86" s="21" t="s">
        <v>171</v>
      </c>
      <c r="C86" s="1"/>
      <c r="D86" s="22" t="s">
        <v>184</v>
      </c>
      <c r="E86" s="1" t="s">
        <v>185</v>
      </c>
      <c r="F86" s="23" t="s">
        <v>30</v>
      </c>
      <c r="G86" s="24"/>
      <c r="H86" s="25">
        <v>2452</v>
      </c>
      <c r="I86" s="24"/>
      <c r="J86" s="25" t="b">
        <v>0</v>
      </c>
      <c r="K86" s="19"/>
      <c r="L86" s="26"/>
      <c r="M86" s="27"/>
      <c r="AB86" s="13" t="str">
        <f t="array" ref="AB86">IFERROR(INDEX(B80:B89, SMALL(IF("V"=F80:F89, ROW(F80:F89)-MIN(ROW(F80:F89))+1, ""), ROW() -79 )), "")</f>
        <v>Lindsey Wilson College</v>
      </c>
      <c r="AC86" s="13">
        <f t="array" ref="AC86">IFERROR(INDEX(C80:C89, SMALL(IF("V"=F80:F89, ROW(F80:F89)-MIN(ROW(F80:F89))+1, ""), ROW() -79 )), "")</f>
        <v>0</v>
      </c>
      <c r="AD86" s="13" t="str">
        <f t="array" ref="AD86">IFERROR(INDEX(D80:D89, SMALL(IF("V"=F80:F89, ROW(F80:F89)-MIN(ROW(F80:F89))+1, ""), ROW() -79 )), "")</f>
        <v>7914-23206</v>
      </c>
      <c r="AE86" s="13" t="str">
        <f t="array" ref="AE86">IFERROR(INDEX(E80:E89, SMALL(IF("V"=F80:F89, ROW(F80:F89)-MIN(ROW(F80:F89))+1, ""), ROW() -79 )), "")</f>
        <v>Tanner Goodman</v>
      </c>
      <c r="AF86" s="13" t="str">
        <f t="array" ref="AF86">IFERROR(INDEX(B80:B89, SMALL(IF(ISNUMBER(SEARCH("JV1",F80:F89)), ROW(F80:F89)-MIN(ROW(F80:F89))+1, ""), ROW() -79 )), "")</f>
        <v/>
      </c>
      <c r="AG86" s="13" t="str">
        <f t="array" ref="AG86">IFERROR(INDEX(C80:C89, SMALL(IF(ISNUMBER(SEARCH("JV1",F80:F89)), ROW(F80:F89)-MIN(ROW(F80:F89))+1, ""), ROW() -79 )), "")</f>
        <v/>
      </c>
      <c r="AH86" s="13" t="str">
        <f t="array" ref="AH86">IFERROR(INDEX(D80:D89, SMALL(IF(ISNUMBER(SEARCH("JV1",F80:F89)), ROW(F80:F89)-MIN(ROW(F80:F89))+1, ""), ROW() -79 )), "")</f>
        <v/>
      </c>
      <c r="AI86" s="13" t="str">
        <f t="array" ref="AI86">IFERROR(INDEX(E80:E89, SMALL(IF(ISNUMBER(SEARCH("JV1",F80:F89)), ROW(F80:F89)-MIN(ROW(F80:F89))+1, ""), ROW() -79 )), "")</f>
        <v/>
      </c>
      <c r="AJ86" s="13" t="str">
        <f t="array" ref="AJ86">IFERROR(INDEX(B80:B89, SMALL(IF(ISNUMBER(SEARCH("JV2",F80:F89)), ROW(F80:F89)-MIN(ROW(F80:F89))+1, ""), ROW() -79 )), "")</f>
        <v/>
      </c>
      <c r="AK86" s="13" t="str">
        <f t="array" ref="AK86">IFERROR(INDEX(C80:C89, SMALL(IF(ISNUMBER(SEARCH("JV2",F80:F89)), ROW(F80:F89)-MIN(ROW(F80:F89))+1, ""), ROW() -79 )), "")</f>
        <v/>
      </c>
      <c r="AL86" s="13" t="str">
        <f t="array" ref="AL86">IFERROR(INDEX(D80:D89, SMALL(IF(ISNUMBER(SEARCH("JV2",F80:F89)), ROW(F80:F89)-MIN(ROW(F80:F89))+1, ""), ROW() -79 )), "")</f>
        <v/>
      </c>
      <c r="AM86" s="13" t="str">
        <f t="array" ref="AM86">IFERROR(INDEX(E80:E89, SMALL(IF(ISNUMBER(SEARCH("JV2",F80:F89)), ROW(F80:F89)-MIN(ROW(F80:F89))+1, ""), ROW() -79 )), "")</f>
        <v/>
      </c>
    </row>
    <row r="87" spans="2:39" s="13" customFormat="1" ht="15" customHeight="1" x14ac:dyDescent="0.3">
      <c r="B87" s="21" t="s">
        <v>171</v>
      </c>
      <c r="C87" s="1"/>
      <c r="D87" s="22" t="s">
        <v>186</v>
      </c>
      <c r="E87" s="1" t="s">
        <v>187</v>
      </c>
      <c r="F87" s="23" t="s">
        <v>14</v>
      </c>
      <c r="G87" s="24"/>
      <c r="H87" s="25">
        <v>2452</v>
      </c>
      <c r="I87" s="24"/>
      <c r="J87" s="25" t="b">
        <v>0</v>
      </c>
      <c r="K87" s="19"/>
      <c r="L87" s="26"/>
      <c r="M87" s="27"/>
      <c r="AB87" s="13" t="str">
        <f t="array" ref="AB87">IFERROR(INDEX(B80:B89, SMALL(IF("V"=F80:F89, ROW(F80:F89)-MIN(ROW(F80:F89))+1, ""), ROW() -79 )), "")</f>
        <v/>
      </c>
      <c r="AC87" s="13" t="str">
        <f t="array" ref="AC87">IFERROR(INDEX(C80:C89, SMALL(IF("V"=F80:F89, ROW(F80:F89)-MIN(ROW(F80:F89))+1, ""), ROW() -79 )), "")</f>
        <v/>
      </c>
      <c r="AD87" s="13" t="str">
        <f t="array" ref="AD87">IFERROR(INDEX(D80:D89, SMALL(IF("V"=F80:F89, ROW(F80:F89)-MIN(ROW(F80:F89))+1, ""), ROW() -79 )), "")</f>
        <v/>
      </c>
      <c r="AE87" s="13" t="str">
        <f t="array" ref="AE87">IFERROR(INDEX(E80:E89, SMALL(IF("V"=F80:F89, ROW(F80:F89)-MIN(ROW(F80:F89))+1, ""), ROW() -79 )), "")</f>
        <v/>
      </c>
      <c r="AF87" s="13" t="str">
        <f t="array" ref="AF87">IFERROR(INDEX(B80:B89, SMALL(IF(ISNUMBER(SEARCH("JV1",F80:F89)), ROW(F80:F89)-MIN(ROW(F80:F89))+1, ""), ROW() -79 )), "")</f>
        <v/>
      </c>
      <c r="AG87" s="13" t="str">
        <f t="array" ref="AG87">IFERROR(INDEX(C80:C89, SMALL(IF(ISNUMBER(SEARCH("JV1",F80:F89)), ROW(F80:F89)-MIN(ROW(F80:F89))+1, ""), ROW() -79 )), "")</f>
        <v/>
      </c>
      <c r="AH87" s="13" t="str">
        <f t="array" ref="AH87">IFERROR(INDEX(D80:D89, SMALL(IF(ISNUMBER(SEARCH("JV1",F80:F89)), ROW(F80:F89)-MIN(ROW(F80:F89))+1, ""), ROW() -79 )), "")</f>
        <v/>
      </c>
      <c r="AI87" s="13" t="str">
        <f t="array" ref="AI87">IFERROR(INDEX(E80:E89, SMALL(IF(ISNUMBER(SEARCH("JV1",F80:F89)), ROW(F80:F89)-MIN(ROW(F80:F89))+1, ""), ROW() -79 )), "")</f>
        <v/>
      </c>
      <c r="AJ87" s="13" t="str">
        <f t="array" ref="AJ87">IFERROR(INDEX(B80:B89, SMALL(IF(ISNUMBER(SEARCH("JV2",F80:F89)), ROW(F80:F89)-MIN(ROW(F80:F89))+1, ""), ROW() -79 )), "")</f>
        <v/>
      </c>
      <c r="AK87" s="13" t="str">
        <f t="array" ref="AK87">IFERROR(INDEX(C80:C89, SMALL(IF(ISNUMBER(SEARCH("JV2",F80:F89)), ROW(F80:F89)-MIN(ROW(F80:F89))+1, ""), ROW() -79 )), "")</f>
        <v/>
      </c>
      <c r="AL87" s="13" t="str">
        <f t="array" ref="AL87">IFERROR(INDEX(D80:D89, SMALL(IF(ISNUMBER(SEARCH("JV2",F80:F89)), ROW(F80:F89)-MIN(ROW(F80:F89))+1, ""), ROW() -79 )), "")</f>
        <v/>
      </c>
      <c r="AM87" s="13" t="str">
        <f t="array" ref="AM87">IFERROR(INDEX(E80:E89, SMALL(IF(ISNUMBER(SEARCH("JV2",F80:F89)), ROW(F80:F89)-MIN(ROW(F80:F89))+1, ""), ROW() -79 )), "")</f>
        <v/>
      </c>
    </row>
    <row r="88" spans="2:39" s="13" customFormat="1" ht="15" customHeight="1" x14ac:dyDescent="0.3">
      <c r="B88" s="21" t="s">
        <v>171</v>
      </c>
      <c r="C88" s="1"/>
      <c r="D88" s="22" t="s">
        <v>188</v>
      </c>
      <c r="E88" s="1" t="s">
        <v>189</v>
      </c>
      <c r="F88" s="23" t="s">
        <v>30</v>
      </c>
      <c r="G88" s="24"/>
      <c r="H88" s="25">
        <v>2452</v>
      </c>
      <c r="I88" s="24"/>
      <c r="J88" s="25" t="b">
        <v>0</v>
      </c>
      <c r="K88" s="19"/>
      <c r="L88" s="26"/>
      <c r="M88" s="27"/>
    </row>
    <row r="89" spans="2:39" s="13" customFormat="1" ht="15" customHeight="1" x14ac:dyDescent="0.3">
      <c r="B89" s="21" t="s">
        <v>171</v>
      </c>
      <c r="C89" s="1"/>
      <c r="D89" s="22" t="s">
        <v>190</v>
      </c>
      <c r="E89" s="1" t="s">
        <v>191</v>
      </c>
      <c r="F89" s="23" t="s">
        <v>14</v>
      </c>
      <c r="G89" s="24"/>
      <c r="H89" s="25">
        <v>2452</v>
      </c>
      <c r="I89" s="24"/>
      <c r="J89" s="25" t="b">
        <v>0</v>
      </c>
      <c r="K89" s="19"/>
      <c r="L89" s="26"/>
      <c r="M89" s="27"/>
    </row>
    <row r="90" spans="2:39" s="13" customFormat="1" ht="15" customHeight="1" x14ac:dyDescent="0.3">
      <c r="B90" s="21" t="s">
        <v>192</v>
      </c>
      <c r="C90" s="1"/>
      <c r="D90" s="22" t="s">
        <v>193</v>
      </c>
      <c r="E90" s="1" t="s">
        <v>194</v>
      </c>
      <c r="F90" s="23" t="s">
        <v>14</v>
      </c>
      <c r="G90" s="24"/>
      <c r="H90" s="25">
        <v>4500</v>
      </c>
      <c r="I90" s="24"/>
      <c r="J90" s="25" t="b">
        <v>0</v>
      </c>
      <c r="K90" s="19"/>
      <c r="L90" s="26"/>
      <c r="M90" s="27"/>
      <c r="AB90" s="13" t="str">
        <f t="array" ref="AB90">IFERROR(INDEX(B90:B109, SMALL(IF("V"=F90:F109, ROW(F90:F109)-MIN(ROW(F90:F109))+1, ""), ROW() -89 )), "")</f>
        <v>Midway University</v>
      </c>
      <c r="AC90" s="13">
        <f t="array" ref="AC90">IFERROR(INDEX(C90:C109, SMALL(IF("V"=F90:F109, ROW(F90:F109)-MIN(ROW(F90:F109))+1, ""), ROW() -89 )), "")</f>
        <v>0</v>
      </c>
      <c r="AD90" s="13" t="str">
        <f t="array" ref="AD90">IFERROR(INDEX(D90:D109, SMALL(IF("V"=F90:F109, ROW(F90:F109)-MIN(ROW(F90:F109))+1, ""), ROW() -89 )), "")</f>
        <v>16-99628</v>
      </c>
      <c r="AE90" s="13" t="str">
        <f t="array" ref="AE90">IFERROR(INDEX(E90:E109, SMALL(IF("V"=F90:F109, ROW(F90:F109)-MIN(ROW(F90:F109))+1, ""), ROW() -89 )), "")</f>
        <v>Austin Hensley</v>
      </c>
      <c r="AF90" s="13" t="str">
        <f t="array" ref="AF90">IFERROR(INDEX(B90:B109, SMALL(IF(ISNUMBER(SEARCH("JV1",F90:F109)), ROW(F90:F109)-MIN(ROW(F90:F109))+1, ""), ROW() -89 )), "")</f>
        <v>Midway University</v>
      </c>
      <c r="AG90" s="13">
        <f t="array" ref="AG90">IFERROR(INDEX(C90:C109, SMALL(IF(ISNUMBER(SEARCH("JV1",F90:F109)), ROW(F90:F109)-MIN(ROW(F90:F109))+1, ""), ROW() -89 )), "")</f>
        <v>0</v>
      </c>
      <c r="AH90" s="13" t="str">
        <f t="array" ref="AH90">IFERROR(INDEX(D90:D109, SMALL(IF(ISNUMBER(SEARCH("JV1",F90:F109)), ROW(F90:F109)-MIN(ROW(F90:F109))+1, ""), ROW() -89 )), "")</f>
        <v>17-25988</v>
      </c>
      <c r="AI90" s="13" t="str">
        <f t="array" ref="AI90">IFERROR(INDEX(E90:E109, SMALL(IF(ISNUMBER(SEARCH("JV1",F90:F109)), ROW(F90:F109)-MIN(ROW(F90:F109))+1, ""), ROW() -89 )), "")</f>
        <v>Daekwon Christopher</v>
      </c>
      <c r="AJ90" s="13" t="str">
        <f t="array" ref="AJ90">IFERROR(INDEX(B90:B109, SMALL(IF(ISNUMBER(SEARCH("JV2",F90:F109)), ROW(F90:F109)-MIN(ROW(F90:F109))+1, ""), ROW() -89 )), "")</f>
        <v/>
      </c>
      <c r="AK90" s="13" t="str">
        <f t="array" ref="AK90">IFERROR(INDEX(C90:C109, SMALL(IF(ISNUMBER(SEARCH("JV2",F90:F109)), ROW(F90:F109)-MIN(ROW(F90:F109))+1, ""), ROW() -89 )), "")</f>
        <v/>
      </c>
      <c r="AL90" s="13" t="str">
        <f t="array" ref="AL90">IFERROR(INDEX(D90:D109, SMALL(IF(ISNUMBER(SEARCH("JV2",F90:F109)), ROW(F90:F109)-MIN(ROW(F90:F109))+1, ""), ROW() -89 )), "")</f>
        <v/>
      </c>
      <c r="AM90" s="13" t="str">
        <f t="array" ref="AM90">IFERROR(INDEX(E90:E109, SMALL(IF(ISNUMBER(SEARCH("JV2",F90:F109)), ROW(F90:F109)-MIN(ROW(F90:F109))+1, ""), ROW() -89 )), "")</f>
        <v/>
      </c>
    </row>
    <row r="91" spans="2:39" s="13" customFormat="1" ht="15" customHeight="1" x14ac:dyDescent="0.3">
      <c r="B91" s="21" t="s">
        <v>192</v>
      </c>
      <c r="C91" s="1"/>
      <c r="D91" s="22" t="s">
        <v>195</v>
      </c>
      <c r="E91" s="1" t="s">
        <v>196</v>
      </c>
      <c r="F91" s="23" t="s">
        <v>30</v>
      </c>
      <c r="G91" s="24"/>
      <c r="H91" s="25">
        <v>4500</v>
      </c>
      <c r="I91" s="24"/>
      <c r="J91" s="25" t="b">
        <v>0</v>
      </c>
      <c r="K91" s="19"/>
      <c r="L91" s="26"/>
      <c r="M91" s="27"/>
      <c r="AB91" s="13" t="str">
        <f t="array" ref="AB91">IFERROR(INDEX(B90:B109, SMALL(IF("V"=F90:F109, ROW(F90:F109)-MIN(ROW(F90:F109))+1, ""), ROW() -89 )), "")</f>
        <v>Midway University</v>
      </c>
      <c r="AC91" s="13">
        <f t="array" ref="AC91">IFERROR(INDEX(C90:C109, SMALL(IF("V"=F90:F109, ROW(F90:F109)-MIN(ROW(F90:F109))+1, ""), ROW() -89 )), "")</f>
        <v>0</v>
      </c>
      <c r="AD91" s="13" t="str">
        <f t="array" ref="AD91">IFERROR(INDEX(D90:D109, SMALL(IF("V"=F90:F109, ROW(F90:F109)-MIN(ROW(F90:F109))+1, ""), ROW() -89 )), "")</f>
        <v>16-118877</v>
      </c>
      <c r="AE91" s="13" t="str">
        <f t="array" ref="AE91">IFERROR(INDEX(E90:E109, SMALL(IF("V"=F90:F109, ROW(F90:F109)-MIN(ROW(F90:F109))+1, ""), ROW() -89 )), "")</f>
        <v>Brandon Handog</v>
      </c>
      <c r="AF91" s="13" t="str">
        <f t="array" ref="AF91">IFERROR(INDEX(B90:B109, SMALL(IF(ISNUMBER(SEARCH("JV1",F90:F109)), ROW(F90:F109)-MIN(ROW(F90:F109))+1, ""), ROW() -89 )), "")</f>
        <v>Midway University</v>
      </c>
      <c r="AG91" s="13">
        <f t="array" ref="AG91">IFERROR(INDEX(C90:C109, SMALL(IF(ISNUMBER(SEARCH("JV1",F90:F109)), ROW(F90:F109)-MIN(ROW(F90:F109))+1, ""), ROW() -89 )), "")</f>
        <v>0</v>
      </c>
      <c r="AH91" s="13" t="str">
        <f t="array" ref="AH91">IFERROR(INDEX(D90:D109, SMALL(IF(ISNUMBER(SEARCH("JV1",F90:F109)), ROW(F90:F109)-MIN(ROW(F90:F109))+1, ""), ROW() -89 )), "")</f>
        <v>18-21217</v>
      </c>
      <c r="AI91" s="13" t="str">
        <f t="array" ref="AI91">IFERROR(INDEX(E90:E109, SMALL(IF(ISNUMBER(SEARCH("JV1",F90:F109)), ROW(F90:F109)-MIN(ROW(F90:F109))+1, ""), ROW() -89 )), "")</f>
        <v>Deven Hooper</v>
      </c>
      <c r="AJ91" s="13" t="str">
        <f t="array" ref="AJ91">IFERROR(INDEX(B90:B109, SMALL(IF(ISNUMBER(SEARCH("JV2",F90:F109)), ROW(F90:F109)-MIN(ROW(F90:F109))+1, ""), ROW() -89 )), "")</f>
        <v/>
      </c>
      <c r="AK91" s="13" t="str">
        <f t="array" ref="AK91">IFERROR(INDEX(C90:C109, SMALL(IF(ISNUMBER(SEARCH("JV2",F90:F109)), ROW(F90:F109)-MIN(ROW(F90:F109))+1, ""), ROW() -89 )), "")</f>
        <v/>
      </c>
      <c r="AL91" s="13" t="str">
        <f t="array" ref="AL91">IFERROR(INDEX(D90:D109, SMALL(IF(ISNUMBER(SEARCH("JV2",F90:F109)), ROW(F90:F109)-MIN(ROW(F90:F109))+1, ""), ROW() -89 )), "")</f>
        <v/>
      </c>
      <c r="AM91" s="13" t="str">
        <f t="array" ref="AM91">IFERROR(INDEX(E90:E109, SMALL(IF(ISNUMBER(SEARCH("JV2",F90:F109)), ROW(F90:F109)-MIN(ROW(F90:F109))+1, ""), ROW() -89 )), "")</f>
        <v/>
      </c>
    </row>
    <row r="92" spans="2:39" s="13" customFormat="1" ht="15" customHeight="1" x14ac:dyDescent="0.3">
      <c r="B92" s="21" t="s">
        <v>192</v>
      </c>
      <c r="C92" s="1"/>
      <c r="D92" s="22" t="s">
        <v>197</v>
      </c>
      <c r="E92" s="1" t="s">
        <v>198</v>
      </c>
      <c r="F92" s="23" t="s">
        <v>14</v>
      </c>
      <c r="G92" s="24"/>
      <c r="H92" s="25">
        <v>4500</v>
      </c>
      <c r="I92" s="24"/>
      <c r="J92" s="25" t="b">
        <v>0</v>
      </c>
      <c r="K92" s="19"/>
      <c r="L92" s="26"/>
      <c r="M92" s="27"/>
      <c r="AB92" s="13" t="str">
        <f t="array" ref="AB92">IFERROR(INDEX(B90:B109, SMALL(IF("V"=F90:F109, ROW(F90:F109)-MIN(ROW(F90:F109))+1, ""), ROW() -89 )), "")</f>
        <v>Midway University</v>
      </c>
      <c r="AC92" s="13">
        <f t="array" ref="AC92">IFERROR(INDEX(C90:C109, SMALL(IF("V"=F90:F109, ROW(F90:F109)-MIN(ROW(F90:F109))+1, ""), ROW() -89 )), "")</f>
        <v>0</v>
      </c>
      <c r="AD92" s="13" t="str">
        <f t="array" ref="AD92">IFERROR(INDEX(D90:D109, SMALL(IF("V"=F90:F109, ROW(F90:F109)-MIN(ROW(F90:F109))+1, ""), ROW() -89 )), "")</f>
        <v>15-174075</v>
      </c>
      <c r="AE92" s="13" t="str">
        <f t="array" ref="AE92">IFERROR(INDEX(E90:E109, SMALL(IF("V"=F90:F109, ROW(F90:F109)-MIN(ROW(F90:F109))+1, ""), ROW() -89 )), "")</f>
        <v>Caleb Marshall</v>
      </c>
      <c r="AF92" s="13" t="str">
        <f t="array" ref="AF92">IFERROR(INDEX(B90:B109, SMALL(IF(ISNUMBER(SEARCH("JV1",F90:F109)), ROW(F90:F109)-MIN(ROW(F90:F109))+1, ""), ROW() -89 )), "")</f>
        <v>Midway University</v>
      </c>
      <c r="AG92" s="13">
        <f t="array" ref="AG92">IFERROR(INDEX(C90:C109, SMALL(IF(ISNUMBER(SEARCH("JV1",F90:F109)), ROW(F90:F109)-MIN(ROW(F90:F109))+1, ""), ROW() -89 )), "")</f>
        <v>0</v>
      </c>
      <c r="AH92" s="13" t="str">
        <f t="array" ref="AH92">IFERROR(INDEX(D90:D109, SMALL(IF(ISNUMBER(SEARCH("JV1",F90:F109)), ROW(F90:F109)-MIN(ROW(F90:F109))+1, ""), ROW() -89 )), "")</f>
        <v>18-30569</v>
      </c>
      <c r="AI92" s="13" t="str">
        <f t="array" ref="AI92">IFERROR(INDEX(E90:E109, SMALL(IF(ISNUMBER(SEARCH("JV1",F90:F109)), ROW(F90:F109)-MIN(ROW(F90:F109))+1, ""), ROW() -89 )), "")</f>
        <v>Isiah Gordon</v>
      </c>
      <c r="AJ92" s="13" t="str">
        <f t="array" ref="AJ92">IFERROR(INDEX(B90:B109, SMALL(IF(ISNUMBER(SEARCH("JV2",F90:F109)), ROW(F90:F109)-MIN(ROW(F90:F109))+1, ""), ROW() -89 )), "")</f>
        <v/>
      </c>
      <c r="AK92" s="13" t="str">
        <f t="array" ref="AK92">IFERROR(INDEX(C90:C109, SMALL(IF(ISNUMBER(SEARCH("JV2",F90:F109)), ROW(F90:F109)-MIN(ROW(F90:F109))+1, ""), ROW() -89 )), "")</f>
        <v/>
      </c>
      <c r="AL92" s="13" t="str">
        <f t="array" ref="AL92">IFERROR(INDEX(D90:D109, SMALL(IF(ISNUMBER(SEARCH("JV2",F90:F109)), ROW(F90:F109)-MIN(ROW(F90:F109))+1, ""), ROW() -89 )), "")</f>
        <v/>
      </c>
      <c r="AM92" s="13" t="str">
        <f t="array" ref="AM92">IFERROR(INDEX(E90:E109, SMALL(IF(ISNUMBER(SEARCH("JV2",F90:F109)), ROW(F90:F109)-MIN(ROW(F90:F109))+1, ""), ROW() -89 )), "")</f>
        <v/>
      </c>
    </row>
    <row r="93" spans="2:39" s="13" customFormat="1" ht="15" customHeight="1" x14ac:dyDescent="0.3">
      <c r="B93" s="21" t="s">
        <v>192</v>
      </c>
      <c r="C93" s="1"/>
      <c r="D93" s="22" t="s">
        <v>199</v>
      </c>
      <c r="E93" s="1" t="s">
        <v>200</v>
      </c>
      <c r="F93" s="23" t="s">
        <v>14</v>
      </c>
      <c r="G93" s="24"/>
      <c r="H93" s="25">
        <v>4500</v>
      </c>
      <c r="I93" s="24"/>
      <c r="J93" s="25" t="b">
        <v>0</v>
      </c>
      <c r="K93" s="19"/>
      <c r="L93" s="26"/>
      <c r="M93" s="27"/>
      <c r="AB93" s="13" t="str">
        <f t="array" ref="AB93">IFERROR(INDEX(B90:B109, SMALL(IF("V"=F90:F109, ROW(F90:F109)-MIN(ROW(F90:F109))+1, ""), ROW() -89 )), "")</f>
        <v>Midway University</v>
      </c>
      <c r="AC93" s="13">
        <f t="array" ref="AC93">IFERROR(INDEX(C90:C109, SMALL(IF("V"=F90:F109, ROW(F90:F109)-MIN(ROW(F90:F109))+1, ""), ROW() -89 )), "")</f>
        <v>0</v>
      </c>
      <c r="AD93" s="13" t="str">
        <f t="array" ref="AD93">IFERROR(INDEX(D90:D109, SMALL(IF("V"=F90:F109, ROW(F90:F109)-MIN(ROW(F90:F109))+1, ""), ROW() -89 )), "")</f>
        <v>11-601145</v>
      </c>
      <c r="AE93" s="13" t="str">
        <f t="array" ref="AE93">IFERROR(INDEX(E90:E109, SMALL(IF("V"=F90:F109, ROW(F90:F109)-MIN(ROW(F90:F109))+1, ""), ROW() -89 )), "")</f>
        <v>Jackson Ryan</v>
      </c>
      <c r="AF93" s="13" t="str">
        <f t="array" ref="AF93">IFERROR(INDEX(B90:B109, SMALL(IF(ISNUMBER(SEARCH("JV1",F90:F109)), ROW(F90:F109)-MIN(ROW(F90:F109))+1, ""), ROW() -89 )), "")</f>
        <v>Midway University</v>
      </c>
      <c r="AG93" s="13">
        <f t="array" ref="AG93">IFERROR(INDEX(C90:C109, SMALL(IF(ISNUMBER(SEARCH("JV1",F90:F109)), ROW(F90:F109)-MIN(ROW(F90:F109))+1, ""), ROW() -89 )), "")</f>
        <v>0</v>
      </c>
      <c r="AH93" s="13" t="str">
        <f t="array" ref="AH93">IFERROR(INDEX(D90:D109, SMALL(IF(ISNUMBER(SEARCH("JV1",F90:F109)), ROW(F90:F109)-MIN(ROW(F90:F109))+1, ""), ROW() -89 )), "")</f>
        <v>11-600526</v>
      </c>
      <c r="AI93" s="13" t="str">
        <f t="array" ref="AI93">IFERROR(INDEX(E90:E109, SMALL(IF(ISNUMBER(SEARCH("JV1",F90:F109)), ROW(F90:F109)-MIN(ROW(F90:F109))+1, ""), ROW() -89 )), "")</f>
        <v>Kevin Allen</v>
      </c>
      <c r="AJ93" s="13" t="str">
        <f t="array" ref="AJ93">IFERROR(INDEX(B90:B109, SMALL(IF(ISNUMBER(SEARCH("JV2",F90:F109)), ROW(F90:F109)-MIN(ROW(F90:F109))+1, ""), ROW() -89 )), "")</f>
        <v/>
      </c>
      <c r="AK93" s="13" t="str">
        <f t="array" ref="AK93">IFERROR(INDEX(C90:C109, SMALL(IF(ISNUMBER(SEARCH("JV2",F90:F109)), ROW(F90:F109)-MIN(ROW(F90:F109))+1, ""), ROW() -89 )), "")</f>
        <v/>
      </c>
      <c r="AL93" s="13" t="str">
        <f t="array" ref="AL93">IFERROR(INDEX(D90:D109, SMALL(IF(ISNUMBER(SEARCH("JV2",F90:F109)), ROW(F90:F109)-MIN(ROW(F90:F109))+1, ""), ROW() -89 )), "")</f>
        <v/>
      </c>
      <c r="AM93" s="13" t="str">
        <f t="array" ref="AM93">IFERROR(INDEX(E90:E109, SMALL(IF(ISNUMBER(SEARCH("JV2",F90:F109)), ROW(F90:F109)-MIN(ROW(F90:F109))+1, ""), ROW() -89 )), "")</f>
        <v/>
      </c>
    </row>
    <row r="94" spans="2:39" s="13" customFormat="1" ht="15" customHeight="1" x14ac:dyDescent="0.3">
      <c r="B94" s="21" t="s">
        <v>192</v>
      </c>
      <c r="C94" s="1"/>
      <c r="D94" s="22" t="s">
        <v>201</v>
      </c>
      <c r="E94" s="1" t="s">
        <v>202</v>
      </c>
      <c r="F94" s="23" t="s">
        <v>17</v>
      </c>
      <c r="G94" s="24"/>
      <c r="H94" s="25">
        <v>4500</v>
      </c>
      <c r="I94" s="24"/>
      <c r="J94" s="25" t="b">
        <v>0</v>
      </c>
      <c r="K94" s="19"/>
      <c r="L94" s="26"/>
      <c r="M94" s="27"/>
      <c r="AB94" s="13" t="str">
        <f t="array" ref="AB94">IFERROR(INDEX(B90:B109, SMALL(IF("V"=F90:F109, ROW(F90:F109)-MIN(ROW(F90:F109))+1, ""), ROW() -89 )), "")</f>
        <v>Midway University</v>
      </c>
      <c r="AC94" s="13">
        <f t="array" ref="AC94">IFERROR(INDEX(C90:C109, SMALL(IF("V"=F90:F109, ROW(F90:F109)-MIN(ROW(F90:F109))+1, ""), ROW() -89 )), "")</f>
        <v>0</v>
      </c>
      <c r="AD94" s="13" t="str">
        <f t="array" ref="AD94">IFERROR(INDEX(D90:D109, SMALL(IF("V"=F90:F109, ROW(F90:F109)-MIN(ROW(F90:F109))+1, ""), ROW() -89 )), "")</f>
        <v>15-166182</v>
      </c>
      <c r="AE94" s="13" t="str">
        <f t="array" ref="AE94">IFERROR(INDEX(E90:E109, SMALL(IF("V"=F90:F109, ROW(F90:F109)-MIN(ROW(F90:F109))+1, ""), ROW() -89 )), "")</f>
        <v>Ryan Tuite</v>
      </c>
      <c r="AF94" s="13" t="str">
        <f t="array" ref="AF94">IFERROR(INDEX(B90:B109, SMALL(IF(ISNUMBER(SEARCH("JV1",F90:F109)), ROW(F90:F109)-MIN(ROW(F90:F109))+1, ""), ROW() -89 )), "")</f>
        <v>Midway University</v>
      </c>
      <c r="AG94" s="13">
        <f t="array" ref="AG94">IFERROR(INDEX(C90:C109, SMALL(IF(ISNUMBER(SEARCH("JV1",F90:F109)), ROW(F90:F109)-MIN(ROW(F90:F109))+1, ""), ROW() -89 )), "")</f>
        <v>0</v>
      </c>
      <c r="AH94" s="13" t="str">
        <f t="array" ref="AH94">IFERROR(INDEX(D90:D109, SMALL(IF(ISNUMBER(SEARCH("JV1",F90:F109)), ROW(F90:F109)-MIN(ROW(F90:F109))+1, ""), ROW() -89 )), "")</f>
        <v>11-700332</v>
      </c>
      <c r="AI94" s="13" t="str">
        <f t="array" ref="AI94">IFERROR(INDEX(E90:E109, SMALL(IF(ISNUMBER(SEARCH("JV1",F90:F109)), ROW(F90:F109)-MIN(ROW(F90:F109))+1, ""), ROW() -89 )), "")</f>
        <v>Logan Shaner</v>
      </c>
      <c r="AJ94" s="13" t="str">
        <f t="array" ref="AJ94">IFERROR(INDEX(B90:B109, SMALL(IF(ISNUMBER(SEARCH("JV2",F90:F109)), ROW(F90:F109)-MIN(ROW(F90:F109))+1, ""), ROW() -89 )), "")</f>
        <v/>
      </c>
      <c r="AK94" s="13" t="str">
        <f t="array" ref="AK94">IFERROR(INDEX(C90:C109, SMALL(IF(ISNUMBER(SEARCH("JV2",F90:F109)), ROW(F90:F109)-MIN(ROW(F90:F109))+1, ""), ROW() -89 )), "")</f>
        <v/>
      </c>
      <c r="AL94" s="13" t="str">
        <f t="array" ref="AL94">IFERROR(INDEX(D90:D109, SMALL(IF(ISNUMBER(SEARCH("JV2",F90:F109)), ROW(F90:F109)-MIN(ROW(F90:F109))+1, ""), ROW() -89 )), "")</f>
        <v/>
      </c>
      <c r="AM94" s="13" t="str">
        <f t="array" ref="AM94">IFERROR(INDEX(E90:E109, SMALL(IF(ISNUMBER(SEARCH("JV2",F90:F109)), ROW(F90:F109)-MIN(ROW(F90:F109))+1, ""), ROW() -89 )), "")</f>
        <v/>
      </c>
    </row>
    <row r="95" spans="2:39" s="13" customFormat="1" ht="15" customHeight="1" x14ac:dyDescent="0.3">
      <c r="B95" s="21" t="s">
        <v>192</v>
      </c>
      <c r="C95" s="1"/>
      <c r="D95" s="22" t="s">
        <v>203</v>
      </c>
      <c r="E95" s="1" t="s">
        <v>204</v>
      </c>
      <c r="F95" s="23" t="s">
        <v>17</v>
      </c>
      <c r="G95" s="24"/>
      <c r="H95" s="25">
        <v>4500</v>
      </c>
      <c r="I95" s="24"/>
      <c r="J95" s="25" t="b">
        <v>0</v>
      </c>
      <c r="K95" s="19"/>
      <c r="L95" s="26"/>
      <c r="M95" s="27"/>
      <c r="AB95" s="13" t="str">
        <f t="array" ref="AB95">IFERROR(INDEX(B90:B109, SMALL(IF("V"=F90:F109, ROW(F90:F109)-MIN(ROW(F90:F109))+1, ""), ROW() -89 )), "")</f>
        <v>Midway University</v>
      </c>
      <c r="AC95" s="13">
        <f t="array" ref="AC95">IFERROR(INDEX(C90:C109, SMALL(IF("V"=F90:F109, ROW(F90:F109)-MIN(ROW(F90:F109))+1, ""), ROW() -89 )), "")</f>
        <v>0</v>
      </c>
      <c r="AD95" s="13" t="str">
        <f t="array" ref="AD95">IFERROR(INDEX(D90:D109, SMALL(IF("V"=F90:F109, ROW(F90:F109)-MIN(ROW(F90:F109))+1, ""), ROW() -89 )), "")</f>
        <v>19-80564</v>
      </c>
      <c r="AE95" s="13" t="str">
        <f t="array" ref="AE95">IFERROR(INDEX(E90:E109, SMALL(IF("V"=F90:F109, ROW(F90:F109)-MIN(ROW(F90:F109))+1, ""), ROW() -89 )), "")</f>
        <v>Zach Dickerson</v>
      </c>
      <c r="AF95" s="13" t="str">
        <f t="array" ref="AF95">IFERROR(INDEX(B90:B109, SMALL(IF(ISNUMBER(SEARCH("JV1",F90:F109)), ROW(F90:F109)-MIN(ROW(F90:F109))+1, ""), ROW() -89 )), "")</f>
        <v>Midway University</v>
      </c>
      <c r="AG95" s="13">
        <f t="array" ref="AG95">IFERROR(INDEX(C90:C109, SMALL(IF(ISNUMBER(SEARCH("JV1",F90:F109)), ROW(F90:F109)-MIN(ROW(F90:F109))+1, ""), ROW() -89 )), "")</f>
        <v>0</v>
      </c>
      <c r="AH95" s="13" t="str">
        <f t="array" ref="AH95">IFERROR(INDEX(D90:D109, SMALL(IF(ISNUMBER(SEARCH("JV1",F90:F109)), ROW(F90:F109)-MIN(ROW(F90:F109))+1, ""), ROW() -89 )), "")</f>
        <v>11-168335</v>
      </c>
      <c r="AI95" s="13" t="str">
        <f t="array" ref="AI95">IFERROR(INDEX(E90:E109, SMALL(IF(ISNUMBER(SEARCH("JV1",F90:F109)), ROW(F90:F109)-MIN(ROW(F90:F109))+1, ""), ROW() -89 )), "")</f>
        <v>Nathan Shannon</v>
      </c>
      <c r="AJ95" s="13" t="str">
        <f t="array" ref="AJ95">IFERROR(INDEX(B90:B109, SMALL(IF(ISNUMBER(SEARCH("JV2",F90:F109)), ROW(F90:F109)-MIN(ROW(F90:F109))+1, ""), ROW() -89 )), "")</f>
        <v/>
      </c>
      <c r="AK95" s="13" t="str">
        <f t="array" ref="AK95">IFERROR(INDEX(C90:C109, SMALL(IF(ISNUMBER(SEARCH("JV2",F90:F109)), ROW(F90:F109)-MIN(ROW(F90:F109))+1, ""), ROW() -89 )), "")</f>
        <v/>
      </c>
      <c r="AL95" s="13" t="str">
        <f t="array" ref="AL95">IFERROR(INDEX(D90:D109, SMALL(IF(ISNUMBER(SEARCH("JV2",F90:F109)), ROW(F90:F109)-MIN(ROW(F90:F109))+1, ""), ROW() -89 )), "")</f>
        <v/>
      </c>
      <c r="AM95" s="13" t="str">
        <f t="array" ref="AM95">IFERROR(INDEX(E90:E109, SMALL(IF(ISNUMBER(SEARCH("JV2",F90:F109)), ROW(F90:F109)-MIN(ROW(F90:F109))+1, ""), ROW() -89 )), "")</f>
        <v/>
      </c>
    </row>
    <row r="96" spans="2:39" s="13" customFormat="1" ht="15" customHeight="1" x14ac:dyDescent="0.3">
      <c r="B96" s="21" t="s">
        <v>192</v>
      </c>
      <c r="C96" s="1"/>
      <c r="D96" s="22" t="s">
        <v>205</v>
      </c>
      <c r="E96" s="1" t="s">
        <v>206</v>
      </c>
      <c r="F96" s="23" t="s">
        <v>17</v>
      </c>
      <c r="G96" s="24"/>
      <c r="H96" s="25">
        <v>4500</v>
      </c>
      <c r="I96" s="24"/>
      <c r="J96" s="25" t="b">
        <v>0</v>
      </c>
      <c r="K96" s="19"/>
      <c r="L96" s="26"/>
      <c r="M96" s="27"/>
      <c r="AB96" s="13" t="str">
        <f t="array" ref="AB96">IFERROR(INDEX(B90:B109, SMALL(IF("V"=F90:F109, ROW(F90:F109)-MIN(ROW(F90:F109))+1, ""), ROW() -89 )), "")</f>
        <v>Midway University</v>
      </c>
      <c r="AC96" s="13">
        <f t="array" ref="AC96">IFERROR(INDEX(C90:C109, SMALL(IF("V"=F90:F109, ROW(F90:F109)-MIN(ROW(F90:F109))+1, ""), ROW() -89 )), "")</f>
        <v>0</v>
      </c>
      <c r="AD96" s="13" t="str">
        <f t="array" ref="AD96">IFERROR(INDEX(D90:D109, SMALL(IF("V"=F90:F109, ROW(F90:F109)-MIN(ROW(F90:F109))+1, ""), ROW() -89 )), "")</f>
        <v>18-90002</v>
      </c>
      <c r="AE96" s="13" t="str">
        <f t="array" ref="AE96">IFERROR(INDEX(E90:E109, SMALL(IF("V"=F90:F109, ROW(F90:F109)-MIN(ROW(F90:F109))+1, ""), ROW() -89 )), "")</f>
        <v>Zachary Beltz</v>
      </c>
      <c r="AF96" s="13" t="str">
        <f t="array" ref="AF96">IFERROR(INDEX(B90:B109, SMALL(IF(ISNUMBER(SEARCH("JV1",F90:F109)), ROW(F90:F109)-MIN(ROW(F90:F109))+1, ""), ROW() -89 )), "")</f>
        <v>Midway University</v>
      </c>
      <c r="AG96" s="13">
        <f t="array" ref="AG96">IFERROR(INDEX(C90:C109, SMALL(IF(ISNUMBER(SEARCH("JV1",F90:F109)), ROW(F90:F109)-MIN(ROW(F90:F109))+1, ""), ROW() -89 )), "")</f>
        <v>0</v>
      </c>
      <c r="AH96" s="13" t="str">
        <f t="array" ref="AH96">IFERROR(INDEX(D90:D109, SMALL(IF(ISNUMBER(SEARCH("JV1",F90:F109)), ROW(F90:F109)-MIN(ROW(F90:F109))+1, ""), ROW() -89 )), "")</f>
        <v>11-746293</v>
      </c>
      <c r="AI96" s="13" t="str">
        <f t="array" ref="AI96">IFERROR(INDEX(E90:E109, SMALL(IF(ISNUMBER(SEARCH("JV1",F90:F109)), ROW(F90:F109)-MIN(ROW(F90:F109))+1, ""), ROW() -89 )), "")</f>
        <v>Patrick Harmon</v>
      </c>
      <c r="AJ96" s="13" t="str">
        <f t="array" ref="AJ96">IFERROR(INDEX(B90:B109, SMALL(IF(ISNUMBER(SEARCH("JV2",F90:F109)), ROW(F90:F109)-MIN(ROW(F90:F109))+1, ""), ROW() -89 )), "")</f>
        <v/>
      </c>
      <c r="AK96" s="13" t="str">
        <f t="array" ref="AK96">IFERROR(INDEX(C90:C109, SMALL(IF(ISNUMBER(SEARCH("JV2",F90:F109)), ROW(F90:F109)-MIN(ROW(F90:F109))+1, ""), ROW() -89 )), "")</f>
        <v/>
      </c>
      <c r="AL96" s="13" t="str">
        <f t="array" ref="AL96">IFERROR(INDEX(D90:D109, SMALL(IF(ISNUMBER(SEARCH("JV2",F90:F109)), ROW(F90:F109)-MIN(ROW(F90:F109))+1, ""), ROW() -89 )), "")</f>
        <v/>
      </c>
      <c r="AM96" s="13" t="str">
        <f t="array" ref="AM96">IFERROR(INDEX(E90:E109, SMALL(IF(ISNUMBER(SEARCH("JV2",F90:F109)), ROW(F90:F109)-MIN(ROW(F90:F109))+1, ""), ROW() -89 )), "")</f>
        <v/>
      </c>
    </row>
    <row r="97" spans="2:39" s="13" customFormat="1" ht="15" customHeight="1" x14ac:dyDescent="0.3">
      <c r="B97" s="21" t="s">
        <v>192</v>
      </c>
      <c r="C97" s="1"/>
      <c r="D97" s="22" t="s">
        <v>207</v>
      </c>
      <c r="E97" s="1" t="s">
        <v>208</v>
      </c>
      <c r="F97" s="23" t="s">
        <v>14</v>
      </c>
      <c r="G97" s="24"/>
      <c r="H97" s="25">
        <v>4500</v>
      </c>
      <c r="I97" s="24"/>
      <c r="J97" s="25" t="b">
        <v>0</v>
      </c>
      <c r="K97" s="19"/>
      <c r="L97" s="26"/>
      <c r="M97" s="27"/>
      <c r="AB97" s="13" t="str">
        <f t="array" ref="AB97">IFERROR(INDEX(B90:B109, SMALL(IF("V"=F90:F109, ROW(F90:F109)-MIN(ROW(F90:F109))+1, ""), ROW() -89 )), "")</f>
        <v>Midway University</v>
      </c>
      <c r="AC97" s="13">
        <f t="array" ref="AC97">IFERROR(INDEX(C90:C109, SMALL(IF("V"=F90:F109, ROW(F90:F109)-MIN(ROW(F90:F109))+1, ""), ROW() -89 )), "")</f>
        <v>0</v>
      </c>
      <c r="AD97" s="13" t="str">
        <f t="array" ref="AD97">IFERROR(INDEX(D90:D109, SMALL(IF("V"=F90:F109, ROW(F90:F109)-MIN(ROW(F90:F109))+1, ""), ROW() -89 )), "")</f>
        <v>8760-3844</v>
      </c>
      <c r="AE97" s="13" t="str">
        <f t="array" ref="AE97">IFERROR(INDEX(E90:E109, SMALL(IF("V"=F90:F109, ROW(F90:F109)-MIN(ROW(F90:F109))+1, ""), ROW() -89 )), "")</f>
        <v>Zackery Halstead</v>
      </c>
      <c r="AF97" s="13" t="str">
        <f t="array" ref="AF97">IFERROR(INDEX(B90:B109, SMALL(IF(ISNUMBER(SEARCH("JV1",F90:F109)), ROW(F90:F109)-MIN(ROW(F90:F109))+1, ""), ROW() -89 )), "")</f>
        <v>Midway University</v>
      </c>
      <c r="AG97" s="13">
        <f t="array" ref="AG97">IFERROR(INDEX(C90:C109, SMALL(IF(ISNUMBER(SEARCH("JV1",F90:F109)), ROW(F90:F109)-MIN(ROW(F90:F109))+1, ""), ROW() -89 )), "")</f>
        <v>0</v>
      </c>
      <c r="AH97" s="13" t="str">
        <f t="array" ref="AH97">IFERROR(INDEX(D90:D109, SMALL(IF(ISNUMBER(SEARCH("JV1",F90:F109)), ROW(F90:F109)-MIN(ROW(F90:F109))+1, ""), ROW() -89 )), "")</f>
        <v>11-304847</v>
      </c>
      <c r="AI97" s="13" t="str">
        <f t="array" ref="AI97">IFERROR(INDEX(E90:E109, SMALL(IF(ISNUMBER(SEARCH("JV1",F90:F109)), ROW(F90:F109)-MIN(ROW(F90:F109))+1, ""), ROW() -89 )), "")</f>
        <v>Troy Lund</v>
      </c>
      <c r="AJ97" s="13" t="str">
        <f t="array" ref="AJ97">IFERROR(INDEX(B90:B109, SMALL(IF(ISNUMBER(SEARCH("JV2",F90:F109)), ROW(F90:F109)-MIN(ROW(F90:F109))+1, ""), ROW() -89 )), "")</f>
        <v/>
      </c>
      <c r="AK97" s="13" t="str">
        <f t="array" ref="AK97">IFERROR(INDEX(C90:C109, SMALL(IF(ISNUMBER(SEARCH("JV2",F90:F109)), ROW(F90:F109)-MIN(ROW(F90:F109))+1, ""), ROW() -89 )), "")</f>
        <v/>
      </c>
      <c r="AL97" s="13" t="str">
        <f t="array" ref="AL97">IFERROR(INDEX(D90:D109, SMALL(IF(ISNUMBER(SEARCH("JV2",F90:F109)), ROW(F90:F109)-MIN(ROW(F90:F109))+1, ""), ROW() -89 )), "")</f>
        <v/>
      </c>
      <c r="AM97" s="13" t="str">
        <f t="array" ref="AM97">IFERROR(INDEX(E90:E109, SMALL(IF(ISNUMBER(SEARCH("JV2",F90:F109)), ROW(F90:F109)-MIN(ROW(F90:F109))+1, ""), ROW() -89 )), "")</f>
        <v/>
      </c>
    </row>
    <row r="98" spans="2:39" s="13" customFormat="1" ht="15" customHeight="1" x14ac:dyDescent="0.3">
      <c r="B98" s="21" t="s">
        <v>192</v>
      </c>
      <c r="C98" s="1"/>
      <c r="D98" s="22" t="s">
        <v>209</v>
      </c>
      <c r="E98" s="1" t="s">
        <v>210</v>
      </c>
      <c r="F98" s="23" t="s">
        <v>30</v>
      </c>
      <c r="G98" s="24"/>
      <c r="H98" s="25">
        <v>4500</v>
      </c>
      <c r="I98" s="24"/>
      <c r="J98" s="25" t="b">
        <v>0</v>
      </c>
      <c r="K98" s="19"/>
      <c r="L98" s="26"/>
      <c r="M98" s="27"/>
    </row>
    <row r="99" spans="2:39" s="13" customFormat="1" ht="15" customHeight="1" x14ac:dyDescent="0.3">
      <c r="B99" s="21" t="s">
        <v>192</v>
      </c>
      <c r="C99" s="1"/>
      <c r="D99" s="22" t="s">
        <v>211</v>
      </c>
      <c r="E99" s="1" t="s">
        <v>212</v>
      </c>
      <c r="F99" s="23" t="s">
        <v>17</v>
      </c>
      <c r="G99" s="24"/>
      <c r="H99" s="25">
        <v>4500</v>
      </c>
      <c r="I99" s="24"/>
      <c r="J99" s="25" t="b">
        <v>0</v>
      </c>
      <c r="K99" s="19"/>
      <c r="L99" s="26"/>
      <c r="M99" s="27"/>
    </row>
    <row r="100" spans="2:39" s="13" customFormat="1" ht="15" customHeight="1" x14ac:dyDescent="0.3">
      <c r="B100" s="21" t="s">
        <v>192</v>
      </c>
      <c r="C100" s="1"/>
      <c r="D100" s="22" t="s">
        <v>213</v>
      </c>
      <c r="E100" s="1" t="s">
        <v>214</v>
      </c>
      <c r="F100" s="23" t="s">
        <v>30</v>
      </c>
      <c r="G100" s="24"/>
      <c r="H100" s="25">
        <v>4500</v>
      </c>
      <c r="I100" s="24"/>
      <c r="J100" s="25" t="b">
        <v>0</v>
      </c>
      <c r="K100" s="19"/>
      <c r="L100" s="26"/>
      <c r="M100" s="27"/>
    </row>
    <row r="101" spans="2:39" s="13" customFormat="1" ht="15" customHeight="1" x14ac:dyDescent="0.3">
      <c r="B101" s="21" t="s">
        <v>192</v>
      </c>
      <c r="C101" s="1"/>
      <c r="D101" s="22" t="s">
        <v>215</v>
      </c>
      <c r="E101" s="1" t="s">
        <v>216</v>
      </c>
      <c r="F101" s="23" t="s">
        <v>17</v>
      </c>
      <c r="G101" s="24"/>
      <c r="H101" s="25">
        <v>4500</v>
      </c>
      <c r="I101" s="24"/>
      <c r="J101" s="25" t="b">
        <v>0</v>
      </c>
      <c r="K101" s="19"/>
      <c r="L101" s="26"/>
      <c r="M101" s="27"/>
    </row>
    <row r="102" spans="2:39" s="13" customFormat="1" ht="15" customHeight="1" x14ac:dyDescent="0.3">
      <c r="B102" s="21" t="s">
        <v>192</v>
      </c>
      <c r="C102" s="1"/>
      <c r="D102" s="22" t="s">
        <v>217</v>
      </c>
      <c r="E102" s="1" t="s">
        <v>218</v>
      </c>
      <c r="F102" s="23" t="s">
        <v>17</v>
      </c>
      <c r="G102" s="24"/>
      <c r="H102" s="25">
        <v>4500</v>
      </c>
      <c r="I102" s="24"/>
      <c r="J102" s="25" t="b">
        <v>0</v>
      </c>
      <c r="K102" s="19"/>
      <c r="L102" s="26"/>
      <c r="M102" s="27"/>
    </row>
    <row r="103" spans="2:39" s="13" customFormat="1" ht="15" customHeight="1" x14ac:dyDescent="0.3">
      <c r="B103" s="21" t="s">
        <v>192</v>
      </c>
      <c r="C103" s="1"/>
      <c r="D103" s="22" t="s">
        <v>219</v>
      </c>
      <c r="E103" s="1" t="s">
        <v>220</v>
      </c>
      <c r="F103" s="23" t="s">
        <v>17</v>
      </c>
      <c r="G103" s="24"/>
      <c r="H103" s="25">
        <v>4500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3">
      <c r="B104" s="21" t="s">
        <v>192</v>
      </c>
      <c r="C104" s="1"/>
      <c r="D104" s="22" t="s">
        <v>221</v>
      </c>
      <c r="E104" s="1" t="s">
        <v>222</v>
      </c>
      <c r="F104" s="23" t="s">
        <v>14</v>
      </c>
      <c r="G104" s="24"/>
      <c r="H104" s="25">
        <v>4500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3">
      <c r="B105" s="21" t="s">
        <v>192</v>
      </c>
      <c r="C105" s="1"/>
      <c r="D105" s="22" t="s">
        <v>223</v>
      </c>
      <c r="E105" s="1" t="s">
        <v>224</v>
      </c>
      <c r="F105" s="23" t="s">
        <v>30</v>
      </c>
      <c r="G105" s="24"/>
      <c r="H105" s="25">
        <v>4500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3">
      <c r="B106" s="21" t="s">
        <v>192</v>
      </c>
      <c r="C106" s="1"/>
      <c r="D106" s="22" t="s">
        <v>225</v>
      </c>
      <c r="E106" s="1" t="s">
        <v>226</v>
      </c>
      <c r="F106" s="23" t="s">
        <v>17</v>
      </c>
      <c r="G106" s="24"/>
      <c r="H106" s="25">
        <v>4500</v>
      </c>
      <c r="I106" s="24"/>
      <c r="J106" s="25" t="b">
        <v>0</v>
      </c>
      <c r="K106" s="19"/>
      <c r="L106" s="26"/>
      <c r="M106" s="27"/>
    </row>
    <row r="107" spans="2:39" s="13" customFormat="1" ht="15" customHeight="1" x14ac:dyDescent="0.3">
      <c r="B107" s="21" t="s">
        <v>192</v>
      </c>
      <c r="C107" s="1"/>
      <c r="D107" s="22" t="s">
        <v>227</v>
      </c>
      <c r="E107" s="1" t="s">
        <v>228</v>
      </c>
      <c r="F107" s="23" t="s">
        <v>14</v>
      </c>
      <c r="G107" s="24"/>
      <c r="H107" s="25">
        <v>4500</v>
      </c>
      <c r="I107" s="24"/>
      <c r="J107" s="25" t="b">
        <v>0</v>
      </c>
      <c r="K107" s="19"/>
      <c r="L107" s="26"/>
      <c r="M107" s="27"/>
    </row>
    <row r="108" spans="2:39" s="13" customFormat="1" ht="15" customHeight="1" x14ac:dyDescent="0.3">
      <c r="B108" s="21" t="s">
        <v>192</v>
      </c>
      <c r="C108" s="1"/>
      <c r="D108" s="22" t="s">
        <v>229</v>
      </c>
      <c r="E108" s="1" t="s">
        <v>230</v>
      </c>
      <c r="F108" s="23" t="s">
        <v>14</v>
      </c>
      <c r="G108" s="24"/>
      <c r="H108" s="25">
        <v>4500</v>
      </c>
      <c r="I108" s="24"/>
      <c r="J108" s="25" t="b">
        <v>0</v>
      </c>
      <c r="K108" s="19"/>
      <c r="L108" s="26"/>
      <c r="M108" s="27"/>
    </row>
    <row r="109" spans="2:39" s="13" customFormat="1" ht="15" customHeight="1" x14ac:dyDescent="0.3">
      <c r="B109" s="21" t="s">
        <v>192</v>
      </c>
      <c r="C109" s="1"/>
      <c r="D109" s="22" t="s">
        <v>231</v>
      </c>
      <c r="E109" s="1" t="s">
        <v>232</v>
      </c>
      <c r="F109" s="23" t="s">
        <v>14</v>
      </c>
      <c r="G109" s="24"/>
      <c r="H109" s="25">
        <v>4500</v>
      </c>
      <c r="I109" s="24"/>
      <c r="J109" s="25" t="b">
        <v>0</v>
      </c>
      <c r="K109" s="19"/>
      <c r="L109" s="26"/>
      <c r="M109" s="27"/>
    </row>
    <row r="110" spans="2:39" s="13" customFormat="1" ht="15" customHeight="1" x14ac:dyDescent="0.3">
      <c r="B110" s="21" t="s">
        <v>233</v>
      </c>
      <c r="C110" s="1"/>
      <c r="D110" s="22" t="s">
        <v>234</v>
      </c>
      <c r="E110" s="1" t="s">
        <v>235</v>
      </c>
      <c r="F110" s="23" t="s">
        <v>17</v>
      </c>
      <c r="G110" s="24"/>
      <c r="H110" s="25">
        <v>4495</v>
      </c>
      <c r="I110" s="24"/>
      <c r="J110" s="25" t="b">
        <v>0</v>
      </c>
      <c r="K110" s="19"/>
      <c r="L110" s="26"/>
      <c r="M110" s="27"/>
      <c r="AB110" s="13" t="str">
        <f t="array" ref="AB110">IFERROR(INDEX(B110:B120, SMALL(IF("V"=F110:F120, ROW(F110:F120)-MIN(ROW(F110:F120))+1, ""), ROW() -109 )), "")</f>
        <v>Milligan University</v>
      </c>
      <c r="AC110" s="13">
        <f t="array" ref="AC110">IFERROR(INDEX(C110:C120, SMALL(IF("V"=F110:F120, ROW(F110:F120)-MIN(ROW(F110:F120))+1, ""), ROW() -109 )), "")</f>
        <v>0</v>
      </c>
      <c r="AD110" s="13" t="str">
        <f t="array" ref="AD110">IFERROR(INDEX(D110:D120, SMALL(IF("V"=F110:F120, ROW(F110:F120)-MIN(ROW(F110:F120))+1, ""), ROW() -109 )), "")</f>
        <v>16-14362</v>
      </c>
      <c r="AE110" s="13" t="str">
        <f t="array" ref="AE110">IFERROR(INDEX(E110:E120, SMALL(IF("V"=F110:F120, ROW(F110:F120)-MIN(ROW(F110:F120))+1, ""), ROW() -109 )), "")</f>
        <v>Alexander Stephens</v>
      </c>
      <c r="AF110" s="13" t="str">
        <f t="array" ref="AF110">IFERROR(INDEX(B110:B120, SMALL(IF(ISNUMBER(SEARCH("JV1",F110:F120)), ROW(F110:F120)-MIN(ROW(F110:F120))+1, ""), ROW() -109 )), "")</f>
        <v>Milligan University</v>
      </c>
      <c r="AG110" s="13">
        <f t="array" ref="AG110">IFERROR(INDEX(C110:C120, SMALL(IF(ISNUMBER(SEARCH("JV1",F110:F120)), ROW(F110:F120)-MIN(ROW(F110:F120))+1, ""), ROW() -109 )), "")</f>
        <v>0</v>
      </c>
      <c r="AH110" s="13" t="str">
        <f t="array" ref="AH110">IFERROR(INDEX(D110:D120, SMALL(IF(ISNUMBER(SEARCH("JV1",F110:F120)), ROW(F110:F120)-MIN(ROW(F110:F120))+1, ""), ROW() -109 )), "")</f>
        <v>16-26818</v>
      </c>
      <c r="AI110" s="13" t="str">
        <f t="array" ref="AI110">IFERROR(INDEX(E110:E120, SMALL(IF(ISNUMBER(SEARCH("JV1",F110:F120)), ROW(F110:F120)-MIN(ROW(F110:F120))+1, ""), ROW() -109 )), "")</f>
        <v>Aiden Bailey</v>
      </c>
      <c r="AJ110" s="13" t="str">
        <f t="array" ref="AJ110">IFERROR(INDEX(B110:B120, SMALL(IF(ISNUMBER(SEARCH("JV2",F110:F120)), ROW(F110:F120)-MIN(ROW(F110:F120))+1, ""), ROW() -109 )), "")</f>
        <v/>
      </c>
      <c r="AK110" s="13" t="str">
        <f t="array" ref="AK110">IFERROR(INDEX(C110:C120, SMALL(IF(ISNUMBER(SEARCH("JV2",F110:F120)), ROW(F110:F120)-MIN(ROW(F110:F120))+1, ""), ROW() -109 )), "")</f>
        <v/>
      </c>
      <c r="AL110" s="13" t="str">
        <f t="array" ref="AL110">IFERROR(INDEX(D110:D120, SMALL(IF(ISNUMBER(SEARCH("JV2",F110:F120)), ROW(F110:F120)-MIN(ROW(F110:F120))+1, ""), ROW() -109 )), "")</f>
        <v/>
      </c>
      <c r="AM110" s="13" t="str">
        <f t="array" ref="AM110">IFERROR(INDEX(E110:E120, SMALL(IF(ISNUMBER(SEARCH("JV2",F110:F120)), ROW(F110:F120)-MIN(ROW(F110:F120))+1, ""), ROW() -109 )), "")</f>
        <v/>
      </c>
    </row>
    <row r="111" spans="2:39" s="13" customFormat="1" ht="15" customHeight="1" x14ac:dyDescent="0.3">
      <c r="B111" s="21" t="s">
        <v>233</v>
      </c>
      <c r="C111" s="1"/>
      <c r="D111" s="22" t="s">
        <v>236</v>
      </c>
      <c r="E111" s="1" t="s">
        <v>237</v>
      </c>
      <c r="F111" s="23" t="s">
        <v>14</v>
      </c>
      <c r="G111" s="24"/>
      <c r="H111" s="25">
        <v>4495</v>
      </c>
      <c r="I111" s="24"/>
      <c r="J111" s="25" t="b">
        <v>0</v>
      </c>
      <c r="K111" s="19"/>
      <c r="L111" s="26"/>
      <c r="M111" s="27"/>
      <c r="AB111" s="13" t="str">
        <f t="array" ref="AB111">IFERROR(INDEX(B110:B120, SMALL(IF("V"=F110:F120, ROW(F110:F120)-MIN(ROW(F110:F120))+1, ""), ROW() -109 )), "")</f>
        <v>Milligan University</v>
      </c>
      <c r="AC111" s="13">
        <f t="array" ref="AC111">IFERROR(INDEX(C110:C120, SMALL(IF("V"=F110:F120, ROW(F110:F120)-MIN(ROW(F110:F120))+1, ""), ROW() -109 )), "")</f>
        <v>0</v>
      </c>
      <c r="AD111" s="13" t="str">
        <f t="array" ref="AD111">IFERROR(INDEX(D110:D120, SMALL(IF("V"=F110:F120, ROW(F110:F120)-MIN(ROW(F110:F120))+1, ""), ROW() -109 )), "")</f>
        <v>11-610505</v>
      </c>
      <c r="AE111" s="13" t="str">
        <f t="array" ref="AE111">IFERROR(INDEX(E110:E120, SMALL(IF("V"=F110:F120, ROW(F110:F120)-MIN(ROW(F110:F120))+1, ""), ROW() -109 )), "")</f>
        <v>Cameron Shockey</v>
      </c>
      <c r="AF111" s="13" t="str">
        <f t="array" ref="AF111">IFERROR(INDEX(B110:B120, SMALL(IF(ISNUMBER(SEARCH("JV1",F110:F120)), ROW(F110:F120)-MIN(ROW(F110:F120))+1, ""), ROW() -109 )), "")</f>
        <v>Milligan University</v>
      </c>
      <c r="AG111" s="13">
        <f t="array" ref="AG111">IFERROR(INDEX(C110:C120, SMALL(IF(ISNUMBER(SEARCH("JV1",F110:F120)), ROW(F110:F120)-MIN(ROW(F110:F120))+1, ""), ROW() -109 )), "")</f>
        <v>0</v>
      </c>
      <c r="AH111" s="13" t="str">
        <f t="array" ref="AH111">IFERROR(INDEX(D110:D120, SMALL(IF(ISNUMBER(SEARCH("JV1",F110:F120)), ROW(F110:F120)-MIN(ROW(F110:F120))+1, ""), ROW() -109 )), "")</f>
        <v>19-13885</v>
      </c>
      <c r="AI111" s="13" t="str">
        <f t="array" ref="AI111">IFERROR(INDEX(E110:E120, SMALL(IF(ISNUMBER(SEARCH("JV1",F110:F120)), ROW(F110:F120)-MIN(ROW(F110:F120))+1, ""), ROW() -109 )), "")</f>
        <v>Caleb McDonald</v>
      </c>
      <c r="AJ111" s="13" t="str">
        <f t="array" ref="AJ111">IFERROR(INDEX(B110:B120, SMALL(IF(ISNUMBER(SEARCH("JV2",F110:F120)), ROW(F110:F120)-MIN(ROW(F110:F120))+1, ""), ROW() -109 )), "")</f>
        <v/>
      </c>
      <c r="AK111" s="13" t="str">
        <f t="array" ref="AK111">IFERROR(INDEX(C110:C120, SMALL(IF(ISNUMBER(SEARCH("JV2",F110:F120)), ROW(F110:F120)-MIN(ROW(F110:F120))+1, ""), ROW() -109 )), "")</f>
        <v/>
      </c>
      <c r="AL111" s="13" t="str">
        <f t="array" ref="AL111">IFERROR(INDEX(D110:D120, SMALL(IF(ISNUMBER(SEARCH("JV2",F110:F120)), ROW(F110:F120)-MIN(ROW(F110:F120))+1, ""), ROW() -109 )), "")</f>
        <v/>
      </c>
      <c r="AM111" s="13" t="str">
        <f t="array" ref="AM111">IFERROR(INDEX(E110:E120, SMALL(IF(ISNUMBER(SEARCH("JV2",F110:F120)), ROW(F110:F120)-MIN(ROW(F110:F120))+1, ""), ROW() -109 )), "")</f>
        <v/>
      </c>
    </row>
    <row r="112" spans="2:39" s="13" customFormat="1" ht="15" customHeight="1" x14ac:dyDescent="0.3">
      <c r="B112" s="21" t="s">
        <v>233</v>
      </c>
      <c r="C112" s="1"/>
      <c r="D112" s="22" t="s">
        <v>238</v>
      </c>
      <c r="E112" s="1" t="s">
        <v>239</v>
      </c>
      <c r="F112" s="23" t="s">
        <v>17</v>
      </c>
      <c r="G112" s="24"/>
      <c r="H112" s="25">
        <v>4495</v>
      </c>
      <c r="I112" s="24"/>
      <c r="J112" s="25" t="b">
        <v>0</v>
      </c>
      <c r="K112" s="19"/>
      <c r="L112" s="26"/>
      <c r="M112" s="27"/>
      <c r="AB112" s="13" t="str">
        <f t="array" ref="AB112">IFERROR(INDEX(B110:B120, SMALL(IF("V"=F110:F120, ROW(F110:F120)-MIN(ROW(F110:F120))+1, ""), ROW() -109 )), "")</f>
        <v>Milligan University</v>
      </c>
      <c r="AC112" s="13">
        <f t="array" ref="AC112">IFERROR(INDEX(C110:C120, SMALL(IF("V"=F110:F120, ROW(F110:F120)-MIN(ROW(F110:F120))+1, ""), ROW() -109 )), "")</f>
        <v>0</v>
      </c>
      <c r="AD112" s="13" t="str">
        <f t="array" ref="AD112">IFERROR(INDEX(D110:D120, SMALL(IF("V"=F110:F120, ROW(F110:F120)-MIN(ROW(F110:F120))+1, ""), ROW() -109 )), "")</f>
        <v>18-52839</v>
      </c>
      <c r="AE112" s="13" t="str">
        <f t="array" ref="AE112">IFERROR(INDEX(E110:E120, SMALL(IF("V"=F110:F120, ROW(F110:F120)-MIN(ROW(F110:F120))+1, ""), ROW() -109 )), "")</f>
        <v>Jackson McRae</v>
      </c>
      <c r="AF112" s="13" t="str">
        <f t="array" ref="AF112">IFERROR(INDEX(B110:B120, SMALL(IF(ISNUMBER(SEARCH("JV1",F110:F120)), ROW(F110:F120)-MIN(ROW(F110:F120))+1, ""), ROW() -109 )), "")</f>
        <v>Milligan University</v>
      </c>
      <c r="AG112" s="13">
        <f t="array" ref="AG112">IFERROR(INDEX(C110:C120, SMALL(IF(ISNUMBER(SEARCH("JV1",F110:F120)), ROW(F110:F120)-MIN(ROW(F110:F120))+1, ""), ROW() -109 )), "")</f>
        <v>0</v>
      </c>
      <c r="AH112" s="13" t="str">
        <f t="array" ref="AH112">IFERROR(INDEX(D110:D120, SMALL(IF(ISNUMBER(SEARCH("JV1",F110:F120)), ROW(F110:F120)-MIN(ROW(F110:F120))+1, ""), ROW() -109 )), "")</f>
        <v>20-10460</v>
      </c>
      <c r="AI112" s="13" t="str">
        <f t="array" ref="AI112">IFERROR(INDEX(E110:E120, SMALL(IF(ISNUMBER(SEARCH("JV1",F110:F120)), ROW(F110:F120)-MIN(ROW(F110:F120))+1, ""), ROW() -109 )), "")</f>
        <v>Cooper Baldwin</v>
      </c>
      <c r="AJ112" s="13" t="str">
        <f t="array" ref="AJ112">IFERROR(INDEX(B110:B120, SMALL(IF(ISNUMBER(SEARCH("JV2",F110:F120)), ROW(F110:F120)-MIN(ROW(F110:F120))+1, ""), ROW() -109 )), "")</f>
        <v/>
      </c>
      <c r="AK112" s="13" t="str">
        <f t="array" ref="AK112">IFERROR(INDEX(C110:C120, SMALL(IF(ISNUMBER(SEARCH("JV2",F110:F120)), ROW(F110:F120)-MIN(ROW(F110:F120))+1, ""), ROW() -109 )), "")</f>
        <v/>
      </c>
      <c r="AL112" s="13" t="str">
        <f t="array" ref="AL112">IFERROR(INDEX(D110:D120, SMALL(IF(ISNUMBER(SEARCH("JV2",F110:F120)), ROW(F110:F120)-MIN(ROW(F110:F120))+1, ""), ROW() -109 )), "")</f>
        <v/>
      </c>
      <c r="AM112" s="13" t="str">
        <f t="array" ref="AM112">IFERROR(INDEX(E110:E120, SMALL(IF(ISNUMBER(SEARCH("JV2",F110:F120)), ROW(F110:F120)-MIN(ROW(F110:F120))+1, ""), ROW() -109 )), "")</f>
        <v/>
      </c>
    </row>
    <row r="113" spans="2:39" s="13" customFormat="1" ht="15" customHeight="1" x14ac:dyDescent="0.3">
      <c r="B113" s="21" t="s">
        <v>233</v>
      </c>
      <c r="C113" s="1"/>
      <c r="D113" s="22" t="s">
        <v>240</v>
      </c>
      <c r="E113" s="1" t="s">
        <v>241</v>
      </c>
      <c r="F113" s="23" t="s">
        <v>14</v>
      </c>
      <c r="G113" s="24"/>
      <c r="H113" s="25">
        <v>4495</v>
      </c>
      <c r="I113" s="24"/>
      <c r="J113" s="25" t="b">
        <v>0</v>
      </c>
      <c r="K113" s="19"/>
      <c r="L113" s="26"/>
      <c r="M113" s="27"/>
      <c r="AB113" s="13" t="str">
        <f t="array" ref="AB113">IFERROR(INDEX(B110:B120, SMALL(IF("V"=F110:F120, ROW(F110:F120)-MIN(ROW(F110:F120))+1, ""), ROW() -109 )), "")</f>
        <v>Milligan University</v>
      </c>
      <c r="AC113" s="13">
        <f t="array" ref="AC113">IFERROR(INDEX(C110:C120, SMALL(IF("V"=F110:F120, ROW(F110:F120)-MIN(ROW(F110:F120))+1, ""), ROW() -109 )), "")</f>
        <v>0</v>
      </c>
      <c r="AD113" s="13" t="str">
        <f t="array" ref="AD113">IFERROR(INDEX(D110:D120, SMALL(IF("V"=F110:F120, ROW(F110:F120)-MIN(ROW(F110:F120))+1, ""), ROW() -109 )), "")</f>
        <v>15-169678</v>
      </c>
      <c r="AE113" s="13" t="str">
        <f t="array" ref="AE113">IFERROR(INDEX(E110:E120, SMALL(IF("V"=F110:F120, ROW(F110:F120)-MIN(ROW(F110:F120))+1, ""), ROW() -109 )), "")</f>
        <v>Jameson Whaley</v>
      </c>
      <c r="AF113" s="13" t="str">
        <f t="array" ref="AF113">IFERROR(INDEX(B110:B120, SMALL(IF(ISNUMBER(SEARCH("JV1",F110:F120)), ROW(F110:F120)-MIN(ROW(F110:F120))+1, ""), ROW() -109 )), "")</f>
        <v>Milligan University</v>
      </c>
      <c r="AG113" s="13">
        <f t="array" ref="AG113">IFERROR(INDEX(C110:C120, SMALL(IF(ISNUMBER(SEARCH("JV1",F110:F120)), ROW(F110:F120)-MIN(ROW(F110:F120))+1, ""), ROW() -109 )), "")</f>
        <v>0</v>
      </c>
      <c r="AH113" s="13" t="str">
        <f t="array" ref="AH113">IFERROR(INDEX(D110:D120, SMALL(IF(ISNUMBER(SEARCH("JV1",F110:F120)), ROW(F110:F120)-MIN(ROW(F110:F120))+1, ""), ROW() -109 )), "")</f>
        <v>16-88846</v>
      </c>
      <c r="AI113" s="13" t="str">
        <f t="array" ref="AI113">IFERROR(INDEX(E110:E120, SMALL(IF(ISNUMBER(SEARCH("JV1",F110:F120)), ROW(F110:F120)-MIN(ROW(F110:F120))+1, ""), ROW() -109 )), "")</f>
        <v>Cooper Brackins</v>
      </c>
      <c r="AJ113" s="13" t="str">
        <f t="array" ref="AJ113">IFERROR(INDEX(B110:B120, SMALL(IF(ISNUMBER(SEARCH("JV2",F110:F120)), ROW(F110:F120)-MIN(ROW(F110:F120))+1, ""), ROW() -109 )), "")</f>
        <v/>
      </c>
      <c r="AK113" s="13" t="str">
        <f t="array" ref="AK113">IFERROR(INDEX(C110:C120, SMALL(IF(ISNUMBER(SEARCH("JV2",F110:F120)), ROW(F110:F120)-MIN(ROW(F110:F120))+1, ""), ROW() -109 )), "")</f>
        <v/>
      </c>
      <c r="AL113" s="13" t="str">
        <f t="array" ref="AL113">IFERROR(INDEX(D110:D120, SMALL(IF(ISNUMBER(SEARCH("JV2",F110:F120)), ROW(F110:F120)-MIN(ROW(F110:F120))+1, ""), ROW() -109 )), "")</f>
        <v/>
      </c>
      <c r="AM113" s="13" t="str">
        <f t="array" ref="AM113">IFERROR(INDEX(E110:E120, SMALL(IF(ISNUMBER(SEARCH("JV2",F110:F120)), ROW(F110:F120)-MIN(ROW(F110:F120))+1, ""), ROW() -109 )), "")</f>
        <v/>
      </c>
    </row>
    <row r="114" spans="2:39" s="13" customFormat="1" ht="15" customHeight="1" x14ac:dyDescent="0.3">
      <c r="B114" s="21" t="s">
        <v>233</v>
      </c>
      <c r="C114" s="1"/>
      <c r="D114" s="22" t="s">
        <v>242</v>
      </c>
      <c r="E114" s="1" t="s">
        <v>243</v>
      </c>
      <c r="F114" s="23" t="s">
        <v>30</v>
      </c>
      <c r="G114" s="24"/>
      <c r="H114" s="25">
        <v>4495</v>
      </c>
      <c r="I114" s="24"/>
      <c r="J114" s="25" t="b">
        <v>0</v>
      </c>
      <c r="K114" s="19"/>
      <c r="L114" s="26"/>
      <c r="M114" s="27"/>
      <c r="AB114" s="13" t="str">
        <f t="array" ref="AB114">IFERROR(INDEX(B110:B120, SMALL(IF("V"=F110:F120, ROW(F110:F120)-MIN(ROW(F110:F120))+1, ""), ROW() -109 )), "")</f>
        <v>Milligan University</v>
      </c>
      <c r="AC114" s="13">
        <f t="array" ref="AC114">IFERROR(INDEX(C110:C120, SMALL(IF("V"=F110:F120, ROW(F110:F120)-MIN(ROW(F110:F120))+1, ""), ROW() -109 )), "")</f>
        <v>0</v>
      </c>
      <c r="AD114" s="13" t="str">
        <f t="array" ref="AD114">IFERROR(INDEX(D110:D120, SMALL(IF("V"=F110:F120, ROW(F110:F120)-MIN(ROW(F110:F120))+1, ""), ROW() -109 )), "")</f>
        <v>17-27173</v>
      </c>
      <c r="AE114" s="13" t="str">
        <f t="array" ref="AE114">IFERROR(INDEX(E110:E120, SMALL(IF("V"=F110:F120, ROW(F110:F120)-MIN(ROW(F110:F120))+1, ""), ROW() -109 )), "")</f>
        <v>Tristan Crawford</v>
      </c>
      <c r="AF114" s="13" t="str">
        <f t="array" ref="AF114">IFERROR(INDEX(B110:B120, SMALL(IF(ISNUMBER(SEARCH("JV1",F110:F120)), ROW(F110:F120)-MIN(ROW(F110:F120))+1, ""), ROW() -109 )), "")</f>
        <v/>
      </c>
      <c r="AG114" s="13" t="str">
        <f t="array" ref="AG114">IFERROR(INDEX(C110:C120, SMALL(IF(ISNUMBER(SEARCH("JV1",F110:F120)), ROW(F110:F120)-MIN(ROW(F110:F120))+1, ""), ROW() -109 )), "")</f>
        <v/>
      </c>
      <c r="AH114" s="13" t="str">
        <f t="array" ref="AH114">IFERROR(INDEX(D110:D120, SMALL(IF(ISNUMBER(SEARCH("JV1",F110:F120)), ROW(F110:F120)-MIN(ROW(F110:F120))+1, ""), ROW() -109 )), "")</f>
        <v/>
      </c>
      <c r="AI114" s="13" t="str">
        <f t="array" ref="AI114">IFERROR(INDEX(E110:E120, SMALL(IF(ISNUMBER(SEARCH("JV1",F110:F120)), ROW(F110:F120)-MIN(ROW(F110:F120))+1, ""), ROW() -109 )), "")</f>
        <v/>
      </c>
      <c r="AJ114" s="13" t="str">
        <f t="array" ref="AJ114">IFERROR(INDEX(B110:B120, SMALL(IF(ISNUMBER(SEARCH("JV2",F110:F120)), ROW(F110:F120)-MIN(ROW(F110:F120))+1, ""), ROW() -109 )), "")</f>
        <v/>
      </c>
      <c r="AK114" s="13" t="str">
        <f t="array" ref="AK114">IFERROR(INDEX(C110:C120, SMALL(IF(ISNUMBER(SEARCH("JV2",F110:F120)), ROW(F110:F120)-MIN(ROW(F110:F120))+1, ""), ROW() -109 )), "")</f>
        <v/>
      </c>
      <c r="AL114" s="13" t="str">
        <f t="array" ref="AL114">IFERROR(INDEX(D110:D120, SMALL(IF(ISNUMBER(SEARCH("JV2",F110:F120)), ROW(F110:F120)-MIN(ROW(F110:F120))+1, ""), ROW() -109 )), "")</f>
        <v/>
      </c>
      <c r="AM114" s="13" t="str">
        <f t="array" ref="AM114">IFERROR(INDEX(E110:E120, SMALL(IF(ISNUMBER(SEARCH("JV2",F110:F120)), ROW(F110:F120)-MIN(ROW(F110:F120))+1, ""), ROW() -109 )), "")</f>
        <v/>
      </c>
    </row>
    <row r="115" spans="2:39" s="13" customFormat="1" ht="15" customHeight="1" x14ac:dyDescent="0.3">
      <c r="B115" s="21" t="s">
        <v>233</v>
      </c>
      <c r="C115" s="1"/>
      <c r="D115" s="22" t="s">
        <v>244</v>
      </c>
      <c r="E115" s="1" t="s">
        <v>245</v>
      </c>
      <c r="F115" s="23" t="s">
        <v>17</v>
      </c>
      <c r="G115" s="24"/>
      <c r="H115" s="25">
        <v>4495</v>
      </c>
      <c r="I115" s="24"/>
      <c r="J115" s="25" t="b">
        <v>0</v>
      </c>
      <c r="K115" s="19"/>
      <c r="L115" s="26"/>
      <c r="M115" s="27"/>
      <c r="AB115" s="13" t="str">
        <f t="array" ref="AB115">IFERROR(INDEX(B110:B120, SMALL(IF("V"=F110:F120, ROW(F110:F120)-MIN(ROW(F110:F120))+1, ""), ROW() -109 )), "")</f>
        <v/>
      </c>
      <c r="AC115" s="13" t="str">
        <f t="array" ref="AC115">IFERROR(INDEX(C110:C120, SMALL(IF("V"=F110:F120, ROW(F110:F120)-MIN(ROW(F110:F120))+1, ""), ROW() -109 )), "")</f>
        <v/>
      </c>
      <c r="AD115" s="13" t="str">
        <f t="array" ref="AD115">IFERROR(INDEX(D110:D120, SMALL(IF("V"=F110:F120, ROW(F110:F120)-MIN(ROW(F110:F120))+1, ""), ROW() -109 )), "")</f>
        <v/>
      </c>
      <c r="AE115" s="13" t="str">
        <f t="array" ref="AE115">IFERROR(INDEX(E110:E120, SMALL(IF("V"=F110:F120, ROW(F110:F120)-MIN(ROW(F110:F120))+1, ""), ROW() -109 )), "")</f>
        <v/>
      </c>
      <c r="AF115" s="13" t="str">
        <f t="array" ref="AF115">IFERROR(INDEX(B110:B120, SMALL(IF(ISNUMBER(SEARCH("JV1",F110:F120)), ROW(F110:F120)-MIN(ROW(F110:F120))+1, ""), ROW() -109 )), "")</f>
        <v/>
      </c>
      <c r="AG115" s="13" t="str">
        <f t="array" ref="AG115">IFERROR(INDEX(C110:C120, SMALL(IF(ISNUMBER(SEARCH("JV1",F110:F120)), ROW(F110:F120)-MIN(ROW(F110:F120))+1, ""), ROW() -109 )), "")</f>
        <v/>
      </c>
      <c r="AH115" s="13" t="str">
        <f t="array" ref="AH115">IFERROR(INDEX(D110:D120, SMALL(IF(ISNUMBER(SEARCH("JV1",F110:F120)), ROW(F110:F120)-MIN(ROW(F110:F120))+1, ""), ROW() -109 )), "")</f>
        <v/>
      </c>
      <c r="AI115" s="13" t="str">
        <f t="array" ref="AI115">IFERROR(INDEX(E110:E120, SMALL(IF(ISNUMBER(SEARCH("JV1",F110:F120)), ROW(F110:F120)-MIN(ROW(F110:F120))+1, ""), ROW() -109 )), "")</f>
        <v/>
      </c>
      <c r="AJ115" s="13" t="str">
        <f t="array" ref="AJ115">IFERROR(INDEX(B110:B120, SMALL(IF(ISNUMBER(SEARCH("JV2",F110:F120)), ROW(F110:F120)-MIN(ROW(F110:F120))+1, ""), ROW() -109 )), "")</f>
        <v/>
      </c>
      <c r="AK115" s="13" t="str">
        <f t="array" ref="AK115">IFERROR(INDEX(C110:C120, SMALL(IF(ISNUMBER(SEARCH("JV2",F110:F120)), ROW(F110:F120)-MIN(ROW(F110:F120))+1, ""), ROW() -109 )), "")</f>
        <v/>
      </c>
      <c r="AL115" s="13" t="str">
        <f t="array" ref="AL115">IFERROR(INDEX(D110:D120, SMALL(IF(ISNUMBER(SEARCH("JV2",F110:F120)), ROW(F110:F120)-MIN(ROW(F110:F120))+1, ""), ROW() -109 )), "")</f>
        <v/>
      </c>
      <c r="AM115" s="13" t="str">
        <f t="array" ref="AM115">IFERROR(INDEX(E110:E120, SMALL(IF(ISNUMBER(SEARCH("JV2",F110:F120)), ROW(F110:F120)-MIN(ROW(F110:F120))+1, ""), ROW() -109 )), "")</f>
        <v/>
      </c>
    </row>
    <row r="116" spans="2:39" s="13" customFormat="1" ht="15" customHeight="1" x14ac:dyDescent="0.3">
      <c r="B116" s="21" t="s">
        <v>233</v>
      </c>
      <c r="C116" s="1"/>
      <c r="D116" s="22" t="s">
        <v>246</v>
      </c>
      <c r="E116" s="1" t="s">
        <v>247</v>
      </c>
      <c r="F116" s="23" t="s">
        <v>17</v>
      </c>
      <c r="G116" s="24"/>
      <c r="H116" s="25">
        <v>4495</v>
      </c>
      <c r="I116" s="24"/>
      <c r="J116" s="25" t="b">
        <v>0</v>
      </c>
      <c r="K116" s="19"/>
      <c r="L116" s="26"/>
      <c r="M116" s="27"/>
      <c r="AB116" s="13" t="str">
        <f t="array" ref="AB116">IFERROR(INDEX(B110:B120, SMALL(IF("V"=F110:F120, ROW(F110:F120)-MIN(ROW(F110:F120))+1, ""), ROW() -109 )), "")</f>
        <v/>
      </c>
      <c r="AC116" s="13" t="str">
        <f t="array" ref="AC116">IFERROR(INDEX(C110:C120, SMALL(IF("V"=F110:F120, ROW(F110:F120)-MIN(ROW(F110:F120))+1, ""), ROW() -109 )), "")</f>
        <v/>
      </c>
      <c r="AD116" s="13" t="str">
        <f t="array" ref="AD116">IFERROR(INDEX(D110:D120, SMALL(IF("V"=F110:F120, ROW(F110:F120)-MIN(ROW(F110:F120))+1, ""), ROW() -109 )), "")</f>
        <v/>
      </c>
      <c r="AE116" s="13" t="str">
        <f t="array" ref="AE116">IFERROR(INDEX(E110:E120, SMALL(IF("V"=F110:F120, ROW(F110:F120)-MIN(ROW(F110:F120))+1, ""), ROW() -109 )), "")</f>
        <v/>
      </c>
      <c r="AF116" s="13" t="str">
        <f t="array" ref="AF116">IFERROR(INDEX(B110:B120, SMALL(IF(ISNUMBER(SEARCH("JV1",F110:F120)), ROW(F110:F120)-MIN(ROW(F110:F120))+1, ""), ROW() -109 )), "")</f>
        <v/>
      </c>
      <c r="AG116" s="13" t="str">
        <f t="array" ref="AG116">IFERROR(INDEX(C110:C120, SMALL(IF(ISNUMBER(SEARCH("JV1",F110:F120)), ROW(F110:F120)-MIN(ROW(F110:F120))+1, ""), ROW() -109 )), "")</f>
        <v/>
      </c>
      <c r="AH116" s="13" t="str">
        <f t="array" ref="AH116">IFERROR(INDEX(D110:D120, SMALL(IF(ISNUMBER(SEARCH("JV1",F110:F120)), ROW(F110:F120)-MIN(ROW(F110:F120))+1, ""), ROW() -109 )), "")</f>
        <v/>
      </c>
      <c r="AI116" s="13" t="str">
        <f t="array" ref="AI116">IFERROR(INDEX(E110:E120, SMALL(IF(ISNUMBER(SEARCH("JV1",F110:F120)), ROW(F110:F120)-MIN(ROW(F110:F120))+1, ""), ROW() -109 )), "")</f>
        <v/>
      </c>
      <c r="AJ116" s="13" t="str">
        <f t="array" ref="AJ116">IFERROR(INDEX(B110:B120, SMALL(IF(ISNUMBER(SEARCH("JV2",F110:F120)), ROW(F110:F120)-MIN(ROW(F110:F120))+1, ""), ROW() -109 )), "")</f>
        <v/>
      </c>
      <c r="AK116" s="13" t="str">
        <f t="array" ref="AK116">IFERROR(INDEX(C110:C120, SMALL(IF(ISNUMBER(SEARCH("JV2",F110:F120)), ROW(F110:F120)-MIN(ROW(F110:F120))+1, ""), ROW() -109 )), "")</f>
        <v/>
      </c>
      <c r="AL116" s="13" t="str">
        <f t="array" ref="AL116">IFERROR(INDEX(D110:D120, SMALL(IF(ISNUMBER(SEARCH("JV2",F110:F120)), ROW(F110:F120)-MIN(ROW(F110:F120))+1, ""), ROW() -109 )), "")</f>
        <v/>
      </c>
      <c r="AM116" s="13" t="str">
        <f t="array" ref="AM116">IFERROR(INDEX(E110:E120, SMALL(IF(ISNUMBER(SEARCH("JV2",F110:F120)), ROW(F110:F120)-MIN(ROW(F110:F120))+1, ""), ROW() -109 )), "")</f>
        <v/>
      </c>
    </row>
    <row r="117" spans="2:39" s="13" customFormat="1" ht="15" customHeight="1" x14ac:dyDescent="0.3">
      <c r="B117" s="21" t="s">
        <v>233</v>
      </c>
      <c r="C117" s="1"/>
      <c r="D117" s="22" t="s">
        <v>248</v>
      </c>
      <c r="E117" s="1" t="s">
        <v>249</v>
      </c>
      <c r="F117" s="23" t="s">
        <v>14</v>
      </c>
      <c r="G117" s="24"/>
      <c r="H117" s="25">
        <v>4495</v>
      </c>
      <c r="I117" s="24"/>
      <c r="J117" s="25" t="b">
        <v>0</v>
      </c>
      <c r="K117" s="19"/>
      <c r="L117" s="26"/>
      <c r="M117" s="27"/>
      <c r="AB117" s="13" t="str">
        <f t="array" ref="AB117">IFERROR(INDEX(B110:B120, SMALL(IF("V"=F110:F120, ROW(F110:F120)-MIN(ROW(F110:F120))+1, ""), ROW() -109 )), "")</f>
        <v/>
      </c>
      <c r="AC117" s="13" t="str">
        <f t="array" ref="AC117">IFERROR(INDEX(C110:C120, SMALL(IF("V"=F110:F120, ROW(F110:F120)-MIN(ROW(F110:F120))+1, ""), ROW() -109 )), "")</f>
        <v/>
      </c>
      <c r="AD117" s="13" t="str">
        <f t="array" ref="AD117">IFERROR(INDEX(D110:D120, SMALL(IF("V"=F110:F120, ROW(F110:F120)-MIN(ROW(F110:F120))+1, ""), ROW() -109 )), "")</f>
        <v/>
      </c>
      <c r="AE117" s="13" t="str">
        <f t="array" ref="AE117">IFERROR(INDEX(E110:E120, SMALL(IF("V"=F110:F120, ROW(F110:F120)-MIN(ROW(F110:F120))+1, ""), ROW() -109 )), "")</f>
        <v/>
      </c>
      <c r="AF117" s="13" t="str">
        <f t="array" ref="AF117">IFERROR(INDEX(B110:B120, SMALL(IF(ISNUMBER(SEARCH("JV1",F110:F120)), ROW(F110:F120)-MIN(ROW(F110:F120))+1, ""), ROW() -109 )), "")</f>
        <v/>
      </c>
      <c r="AG117" s="13" t="str">
        <f t="array" ref="AG117">IFERROR(INDEX(C110:C120, SMALL(IF(ISNUMBER(SEARCH("JV1",F110:F120)), ROW(F110:F120)-MIN(ROW(F110:F120))+1, ""), ROW() -109 )), "")</f>
        <v/>
      </c>
      <c r="AH117" s="13" t="str">
        <f t="array" ref="AH117">IFERROR(INDEX(D110:D120, SMALL(IF(ISNUMBER(SEARCH("JV1",F110:F120)), ROW(F110:F120)-MIN(ROW(F110:F120))+1, ""), ROW() -109 )), "")</f>
        <v/>
      </c>
      <c r="AI117" s="13" t="str">
        <f t="array" ref="AI117">IFERROR(INDEX(E110:E120, SMALL(IF(ISNUMBER(SEARCH("JV1",F110:F120)), ROW(F110:F120)-MIN(ROW(F110:F120))+1, ""), ROW() -109 )), "")</f>
        <v/>
      </c>
      <c r="AJ117" s="13" t="str">
        <f t="array" ref="AJ117">IFERROR(INDEX(B110:B120, SMALL(IF(ISNUMBER(SEARCH("JV2",F110:F120)), ROW(F110:F120)-MIN(ROW(F110:F120))+1, ""), ROW() -109 )), "")</f>
        <v/>
      </c>
      <c r="AK117" s="13" t="str">
        <f t="array" ref="AK117">IFERROR(INDEX(C110:C120, SMALL(IF(ISNUMBER(SEARCH("JV2",F110:F120)), ROW(F110:F120)-MIN(ROW(F110:F120))+1, ""), ROW() -109 )), "")</f>
        <v/>
      </c>
      <c r="AL117" s="13" t="str">
        <f t="array" ref="AL117">IFERROR(INDEX(D110:D120, SMALL(IF(ISNUMBER(SEARCH("JV2",F110:F120)), ROW(F110:F120)-MIN(ROW(F110:F120))+1, ""), ROW() -109 )), "")</f>
        <v/>
      </c>
      <c r="AM117" s="13" t="str">
        <f t="array" ref="AM117">IFERROR(INDEX(E110:E120, SMALL(IF(ISNUMBER(SEARCH("JV2",F110:F120)), ROW(F110:F120)-MIN(ROW(F110:F120))+1, ""), ROW() -109 )), "")</f>
        <v/>
      </c>
    </row>
    <row r="118" spans="2:39" s="13" customFormat="1" ht="15" customHeight="1" x14ac:dyDescent="0.3">
      <c r="B118" s="21" t="s">
        <v>233</v>
      </c>
      <c r="C118" s="1"/>
      <c r="D118" s="22" t="s">
        <v>250</v>
      </c>
      <c r="E118" s="1" t="s">
        <v>251</v>
      </c>
      <c r="F118" s="23" t="s">
        <v>14</v>
      </c>
      <c r="G118" s="24"/>
      <c r="H118" s="25">
        <v>4495</v>
      </c>
      <c r="I118" s="24"/>
      <c r="J118" s="25" t="b">
        <v>0</v>
      </c>
      <c r="K118" s="19"/>
      <c r="L118" s="26"/>
      <c r="M118" s="27"/>
    </row>
    <row r="119" spans="2:39" s="13" customFormat="1" ht="15" customHeight="1" x14ac:dyDescent="0.3">
      <c r="B119" s="21" t="s">
        <v>233</v>
      </c>
      <c r="C119" s="1"/>
      <c r="D119" s="22" t="s">
        <v>252</v>
      </c>
      <c r="E119" s="1" t="s">
        <v>253</v>
      </c>
      <c r="F119" s="23" t="s">
        <v>30</v>
      </c>
      <c r="G119" s="24"/>
      <c r="H119" s="25">
        <v>4495</v>
      </c>
      <c r="I119" s="24"/>
      <c r="J119" s="25" t="b">
        <v>0</v>
      </c>
      <c r="K119" s="19"/>
      <c r="L119" s="26"/>
      <c r="M119" s="27"/>
    </row>
    <row r="120" spans="2:39" s="13" customFormat="1" ht="15" customHeight="1" x14ac:dyDescent="0.3">
      <c r="B120" s="21" t="s">
        <v>233</v>
      </c>
      <c r="C120" s="1"/>
      <c r="D120" s="22" t="s">
        <v>254</v>
      </c>
      <c r="E120" s="1" t="s">
        <v>255</v>
      </c>
      <c r="F120" s="23" t="s">
        <v>14</v>
      </c>
      <c r="G120" s="24"/>
      <c r="H120" s="25">
        <v>4495</v>
      </c>
      <c r="I120" s="24"/>
      <c r="J120" s="25" t="b">
        <v>0</v>
      </c>
      <c r="K120" s="19"/>
      <c r="L120" s="26"/>
      <c r="M120" s="27"/>
    </row>
    <row r="121" spans="2:39" s="13" customFormat="1" ht="15" customHeight="1" x14ac:dyDescent="0.3">
      <c r="B121" s="21" t="s">
        <v>256</v>
      </c>
      <c r="C121" s="1"/>
      <c r="D121" s="22" t="s">
        <v>257</v>
      </c>
      <c r="E121" s="1" t="s">
        <v>258</v>
      </c>
      <c r="F121" s="23" t="s">
        <v>30</v>
      </c>
      <c r="G121" s="24"/>
      <c r="H121" s="25">
        <v>2492</v>
      </c>
      <c r="I121" s="24"/>
      <c r="J121" s="25" t="b">
        <v>0</v>
      </c>
      <c r="K121" s="19"/>
      <c r="L121" s="26"/>
      <c r="M121" s="27"/>
      <c r="AB121" s="13" t="str">
        <f t="array" ref="AB121">IFERROR(INDEX(B121:B142, SMALL(IF("V"=F121:F142, ROW(F121:F142)-MIN(ROW(F121:F142))+1, ""), ROW() -120 )), "")</f>
        <v>Pikeville ,University Of</v>
      </c>
      <c r="AC121" s="13">
        <f t="array" ref="AC121">IFERROR(INDEX(C121:C142, SMALL(IF("V"=F121:F142, ROW(F121:F142)-MIN(ROW(F121:F142))+1, ""), ROW() -120 )), "")</f>
        <v>0</v>
      </c>
      <c r="AD121" s="13" t="str">
        <f t="array" ref="AD121">IFERROR(INDEX(D121:D142, SMALL(IF("V"=F121:F142, ROW(F121:F142)-MIN(ROW(F121:F142))+1, ""), ROW() -120 )), "")</f>
        <v>11-694789</v>
      </c>
      <c r="AE121" s="13" t="str">
        <f t="array" ref="AE121">IFERROR(INDEX(E121:E142, SMALL(IF("V"=F121:F142, ROW(F121:F142)-MIN(ROW(F121:F142))+1, ""), ROW() -120 )), "")</f>
        <v>Benjamin Bailey</v>
      </c>
      <c r="AF121" s="13" t="str">
        <f t="array" ref="AF121">IFERROR(INDEX(B121:B142, SMALL(IF(ISNUMBER(SEARCH("JV1",F121:F142)), ROW(F121:F142)-MIN(ROW(F121:F142))+1, ""), ROW() -120 )), "")</f>
        <v>Pikeville ,University Of</v>
      </c>
      <c r="AG121" s="13">
        <f t="array" ref="AG121">IFERROR(INDEX(C121:C142, SMALL(IF(ISNUMBER(SEARCH("JV1",F121:F142)), ROW(F121:F142)-MIN(ROW(F121:F142))+1, ""), ROW() -120 )), "")</f>
        <v>0</v>
      </c>
      <c r="AH121" s="13" t="str">
        <f t="array" ref="AH121">IFERROR(INDEX(D121:D142, SMALL(IF(ISNUMBER(SEARCH("JV1",F121:F142)), ROW(F121:F142)-MIN(ROW(F121:F142))+1, ""), ROW() -120 )), "")</f>
        <v>18-93372</v>
      </c>
      <c r="AI121" s="13" t="str">
        <f t="array" ref="AI121">IFERROR(INDEX(E121:E142, SMALL(IF(ISNUMBER(SEARCH("JV1",F121:F142)), ROW(F121:F142)-MIN(ROW(F121:F142))+1, ""), ROW() -120 )), "")</f>
        <v>Blake Hisle</v>
      </c>
      <c r="AJ121" s="13" t="str">
        <f t="array" ref="AJ121">IFERROR(INDEX(B121:B142, SMALL(IF(ISNUMBER(SEARCH("JV2",F121:F142)), ROW(F121:F142)-MIN(ROW(F121:F142))+1, ""), ROW() -120 )), "")</f>
        <v>Pikeville ,University Of</v>
      </c>
      <c r="AK121" s="13">
        <f t="array" ref="AK121">IFERROR(INDEX(C121:C142, SMALL(IF(ISNUMBER(SEARCH("JV2",F121:F142)), ROW(F121:F142)-MIN(ROW(F121:F142))+1, ""), ROW() -120 )), "")</f>
        <v>0</v>
      </c>
      <c r="AL121" s="13" t="str">
        <f t="array" ref="AL121">IFERROR(INDEX(D121:D142, SMALL(IF(ISNUMBER(SEARCH("JV2",F121:F142)), ROW(F121:F142)-MIN(ROW(F121:F142))+1, ""), ROW() -120 )), "")</f>
        <v>18-68167</v>
      </c>
      <c r="AM121" s="13" t="str">
        <f t="array" ref="AM121">IFERROR(INDEX(E121:E142, SMALL(IF(ISNUMBER(SEARCH("JV2",F121:F142)), ROW(F121:F142)-MIN(ROW(F121:F142))+1, ""), ROW() -120 )), "")</f>
        <v>John Holyfield</v>
      </c>
    </row>
    <row r="122" spans="2:39" s="13" customFormat="1" ht="15" customHeight="1" x14ac:dyDescent="0.3">
      <c r="B122" s="21" t="s">
        <v>256</v>
      </c>
      <c r="C122" s="1"/>
      <c r="D122" s="22" t="s">
        <v>259</v>
      </c>
      <c r="E122" s="1" t="s">
        <v>260</v>
      </c>
      <c r="F122" s="23" t="s">
        <v>14</v>
      </c>
      <c r="G122" s="24"/>
      <c r="H122" s="25">
        <v>2492</v>
      </c>
      <c r="I122" s="24"/>
      <c r="J122" s="25" t="b">
        <v>0</v>
      </c>
      <c r="K122" s="19"/>
      <c r="L122" s="26"/>
      <c r="M122" s="27"/>
      <c r="AB122" s="13" t="str">
        <f t="array" ref="AB122">IFERROR(INDEX(B121:B142, SMALL(IF("V"=F121:F142, ROW(F121:F142)-MIN(ROW(F121:F142))+1, ""), ROW() -120 )), "")</f>
        <v>Pikeville ,University Of</v>
      </c>
      <c r="AC122" s="13">
        <f t="array" ref="AC122">IFERROR(INDEX(C121:C142, SMALL(IF("V"=F121:F142, ROW(F121:F142)-MIN(ROW(F121:F142))+1, ""), ROW() -120 )), "")</f>
        <v>0</v>
      </c>
      <c r="AD122" s="13" t="str">
        <f t="array" ref="AD122">IFERROR(INDEX(D121:D142, SMALL(IF("V"=F121:F142, ROW(F121:F142)-MIN(ROW(F121:F142))+1, ""), ROW() -120 )), "")</f>
        <v>6490-3115</v>
      </c>
      <c r="AE122" s="13" t="str">
        <f t="array" ref="AE122">IFERROR(INDEX(E121:E142, SMALL(IF("V"=F121:F142, ROW(F121:F142)-MIN(ROW(F121:F142))+1, ""), ROW() -120 )), "")</f>
        <v>Bryce Oliver</v>
      </c>
      <c r="AF122" s="13" t="str">
        <f t="array" ref="AF122">IFERROR(INDEX(B121:B142, SMALL(IF(ISNUMBER(SEARCH("JV1",F121:F142)), ROW(F121:F142)-MIN(ROW(F121:F142))+1, ""), ROW() -120 )), "")</f>
        <v>Pikeville ,University Of</v>
      </c>
      <c r="AG122" s="13">
        <f t="array" ref="AG122">IFERROR(INDEX(C121:C142, SMALL(IF(ISNUMBER(SEARCH("JV1",F121:F142)), ROW(F121:F142)-MIN(ROW(F121:F142))+1, ""), ROW() -120 )), "")</f>
        <v>0</v>
      </c>
      <c r="AH122" s="13" t="str">
        <f t="array" ref="AH122">IFERROR(INDEX(D121:D142, SMALL(IF(ISNUMBER(SEARCH("JV1",F121:F142)), ROW(F121:F142)-MIN(ROW(F121:F142))+1, ""), ROW() -120 )), "")</f>
        <v>15-168085</v>
      </c>
      <c r="AI122" s="13" t="str">
        <f t="array" ref="AI122">IFERROR(INDEX(E121:E142, SMALL(IF(ISNUMBER(SEARCH("JV1",F121:F142)), ROW(F121:F142)-MIN(ROW(F121:F142))+1, ""), ROW() -120 )), "")</f>
        <v>Chris LeSueur</v>
      </c>
      <c r="AJ122" s="13" t="str">
        <f t="array" ref="AJ122">IFERROR(INDEX(B121:B142, SMALL(IF(ISNUMBER(SEARCH("JV2",F121:F142)), ROW(F121:F142)-MIN(ROW(F121:F142))+1, ""), ROW() -120 )), "")</f>
        <v>Pikeville ,University Of</v>
      </c>
      <c r="AK122" s="13">
        <f t="array" ref="AK122">IFERROR(INDEX(C121:C142, SMALL(IF(ISNUMBER(SEARCH("JV2",F121:F142)), ROW(F121:F142)-MIN(ROW(F121:F142))+1, ""), ROW() -120 )), "")</f>
        <v>0</v>
      </c>
      <c r="AL122" s="13" t="str">
        <f t="array" ref="AL122">IFERROR(INDEX(D121:D142, SMALL(IF(ISNUMBER(SEARCH("JV2",F121:F142)), ROW(F121:F142)-MIN(ROW(F121:F142))+1, ""), ROW() -120 )), "")</f>
        <v>15-41882</v>
      </c>
      <c r="AM122" s="13" t="str">
        <f t="array" ref="AM122">IFERROR(INDEX(E121:E142, SMALL(IF(ISNUMBER(SEARCH("JV2",F121:F142)), ROW(F121:F142)-MIN(ROW(F121:F142))+1, ""), ROW() -120 )), "")</f>
        <v>Joshua Seymore</v>
      </c>
    </row>
    <row r="123" spans="2:39" s="13" customFormat="1" ht="15" customHeight="1" x14ac:dyDescent="0.3">
      <c r="B123" s="21" t="s">
        <v>256</v>
      </c>
      <c r="C123" s="1"/>
      <c r="D123" s="22" t="s">
        <v>261</v>
      </c>
      <c r="E123" s="1" t="s">
        <v>262</v>
      </c>
      <c r="F123" s="23" t="s">
        <v>17</v>
      </c>
      <c r="G123" s="24"/>
      <c r="H123" s="25">
        <v>2492</v>
      </c>
      <c r="I123" s="24"/>
      <c r="J123" s="25" t="b">
        <v>0</v>
      </c>
      <c r="K123" s="19"/>
      <c r="L123" s="26"/>
      <c r="M123" s="27"/>
      <c r="AB123" s="13" t="str">
        <f t="array" ref="AB123">IFERROR(INDEX(B121:B142, SMALL(IF("V"=F121:F142, ROW(F121:F142)-MIN(ROW(F121:F142))+1, ""), ROW() -120 )), "")</f>
        <v>Pikeville ,University Of</v>
      </c>
      <c r="AC123" s="13">
        <f t="array" ref="AC123">IFERROR(INDEX(C121:C142, SMALL(IF("V"=F121:F142, ROW(F121:F142)-MIN(ROW(F121:F142))+1, ""), ROW() -120 )), "")</f>
        <v>0</v>
      </c>
      <c r="AD123" s="13" t="str">
        <f t="array" ref="AD123">IFERROR(INDEX(D121:D142, SMALL(IF("V"=F121:F142, ROW(F121:F142)-MIN(ROW(F121:F142))+1, ""), ROW() -120 )), "")</f>
        <v>11-167344</v>
      </c>
      <c r="AE123" s="13" t="str">
        <f t="array" ref="AE123">IFERROR(INDEX(E121:E142, SMALL(IF("V"=F121:F142, ROW(F121:F142)-MIN(ROW(F121:F142))+1, ""), ROW() -120 )), "")</f>
        <v>Eli Mayberry</v>
      </c>
      <c r="AF123" s="13" t="str">
        <f t="array" ref="AF123">IFERROR(INDEX(B121:B142, SMALL(IF(ISNUMBER(SEARCH("JV1",F121:F142)), ROW(F121:F142)-MIN(ROW(F121:F142))+1, ""), ROW() -120 )), "")</f>
        <v>Pikeville ,University Of</v>
      </c>
      <c r="AG123" s="13">
        <f t="array" ref="AG123">IFERROR(INDEX(C121:C142, SMALL(IF(ISNUMBER(SEARCH("JV1",F121:F142)), ROW(F121:F142)-MIN(ROW(F121:F142))+1, ""), ROW() -120 )), "")</f>
        <v>0</v>
      </c>
      <c r="AH123" s="13" t="str">
        <f t="array" ref="AH123">IFERROR(INDEX(D121:D142, SMALL(IF(ISNUMBER(SEARCH("JV1",F121:F142)), ROW(F121:F142)-MIN(ROW(F121:F142))+1, ""), ROW() -120 )), "")</f>
        <v>18-71233</v>
      </c>
      <c r="AI123" s="13" t="str">
        <f t="array" ref="AI123">IFERROR(INDEX(E121:E142, SMALL(IF(ISNUMBER(SEARCH("JV1",F121:F142)), ROW(F121:F142)-MIN(ROW(F121:F142))+1, ""), ROW() -120 )), "")</f>
        <v>Connor Ostrowski</v>
      </c>
      <c r="AJ123" s="13" t="str">
        <f t="array" ref="AJ123">IFERROR(INDEX(B121:B142, SMALL(IF(ISNUMBER(SEARCH("JV2",F121:F142)), ROW(F121:F142)-MIN(ROW(F121:F142))+1, ""), ROW() -120 )), "")</f>
        <v>Pikeville ,University Of</v>
      </c>
      <c r="AK123" s="13">
        <f t="array" ref="AK123">IFERROR(INDEX(C121:C142, SMALL(IF(ISNUMBER(SEARCH("JV2",F121:F142)), ROW(F121:F142)-MIN(ROW(F121:F142))+1, ""), ROW() -120 )), "")</f>
        <v>0</v>
      </c>
      <c r="AL123" s="13" t="str">
        <f t="array" ref="AL123">IFERROR(INDEX(D121:D142, SMALL(IF(ISNUMBER(SEARCH("JV2",F121:F142)), ROW(F121:F142)-MIN(ROW(F121:F142))+1, ""), ROW() -120 )), "")</f>
        <v>11-279622</v>
      </c>
      <c r="AM123" s="13" t="str">
        <f t="array" ref="AM123">IFERROR(INDEX(E121:E142, SMALL(IF(ISNUMBER(SEARCH("JV2",F121:F142)), ROW(F121:F142)-MIN(ROW(F121:F142))+1, ""), ROW() -120 )), "")</f>
        <v>Joshua Smith</v>
      </c>
    </row>
    <row r="124" spans="2:39" s="13" customFormat="1" ht="15" customHeight="1" x14ac:dyDescent="0.3">
      <c r="B124" s="21" t="s">
        <v>256</v>
      </c>
      <c r="C124" s="1"/>
      <c r="D124" s="22" t="s">
        <v>263</v>
      </c>
      <c r="E124" s="1" t="s">
        <v>264</v>
      </c>
      <c r="F124" s="23" t="s">
        <v>14</v>
      </c>
      <c r="G124" s="24"/>
      <c r="H124" s="25">
        <v>2492</v>
      </c>
      <c r="I124" s="24"/>
      <c r="J124" s="25" t="b">
        <v>0</v>
      </c>
      <c r="K124" s="19"/>
      <c r="L124" s="26"/>
      <c r="M124" s="27"/>
      <c r="AB124" s="13" t="str">
        <f t="array" ref="AB124">IFERROR(INDEX(B121:B142, SMALL(IF("V"=F121:F142, ROW(F121:F142)-MIN(ROW(F121:F142))+1, ""), ROW() -120 )), "")</f>
        <v>Pikeville ,University Of</v>
      </c>
      <c r="AC124" s="13">
        <f t="array" ref="AC124">IFERROR(INDEX(C121:C142, SMALL(IF("V"=F121:F142, ROW(F121:F142)-MIN(ROW(F121:F142))+1, ""), ROW() -120 )), "")</f>
        <v>0</v>
      </c>
      <c r="AD124" s="13" t="str">
        <f t="array" ref="AD124">IFERROR(INDEX(D121:D142, SMALL(IF("V"=F121:F142, ROW(F121:F142)-MIN(ROW(F121:F142))+1, ""), ROW() -120 )), "")</f>
        <v>11-586931</v>
      </c>
      <c r="AE124" s="13" t="str">
        <f t="array" ref="AE124">IFERROR(INDEX(E121:E142, SMALL(IF("V"=F121:F142, ROW(F121:F142)-MIN(ROW(F121:F142))+1, ""), ROW() -120 )), "")</f>
        <v>Jacob Schrock</v>
      </c>
      <c r="AF124" s="13" t="str">
        <f t="array" ref="AF124">IFERROR(INDEX(B121:B142, SMALL(IF(ISNUMBER(SEARCH("JV1",F121:F142)), ROW(F121:F142)-MIN(ROW(F121:F142))+1, ""), ROW() -120 )), "")</f>
        <v>Pikeville ,University Of</v>
      </c>
      <c r="AG124" s="13">
        <f t="array" ref="AG124">IFERROR(INDEX(C121:C142, SMALL(IF(ISNUMBER(SEARCH("JV1",F121:F142)), ROW(F121:F142)-MIN(ROW(F121:F142))+1, ""), ROW() -120 )), "")</f>
        <v>0</v>
      </c>
      <c r="AH124" s="13" t="str">
        <f t="array" ref="AH124">IFERROR(INDEX(D121:D142, SMALL(IF(ISNUMBER(SEARCH("JV1",F121:F142)), ROW(F121:F142)-MIN(ROW(F121:F142))+1, ""), ROW() -120 )), "")</f>
        <v>11-144954</v>
      </c>
      <c r="AI124" s="13" t="str">
        <f t="array" ref="AI124">IFERROR(INDEX(E121:E142, SMALL(IF(ISNUMBER(SEARCH("JV1",F121:F142)), ROW(F121:F142)-MIN(ROW(F121:F142))+1, ""), ROW() -120 )), "")</f>
        <v>Jeffery Dovenbarger</v>
      </c>
      <c r="AJ124" s="13" t="str">
        <f t="array" ref="AJ124">IFERROR(INDEX(B121:B142, SMALL(IF(ISNUMBER(SEARCH("JV2",F121:F142)), ROW(F121:F142)-MIN(ROW(F121:F142))+1, ""), ROW() -120 )), "")</f>
        <v>Pikeville ,University Of</v>
      </c>
      <c r="AK124" s="13">
        <f t="array" ref="AK124">IFERROR(INDEX(C121:C142, SMALL(IF(ISNUMBER(SEARCH("JV2",F121:F142)), ROW(F121:F142)-MIN(ROW(F121:F142))+1, ""), ROW() -120 )), "")</f>
        <v>0</v>
      </c>
      <c r="AL124" s="13" t="str">
        <f t="array" ref="AL124">IFERROR(INDEX(D121:D142, SMALL(IF(ISNUMBER(SEARCH("JV2",F121:F142)), ROW(F121:F142)-MIN(ROW(F121:F142))+1, ""), ROW() -120 )), "")</f>
        <v>11-703329</v>
      </c>
      <c r="AM124" s="13" t="str">
        <f t="array" ref="AM124">IFERROR(INDEX(E121:E142, SMALL(IF(ISNUMBER(SEARCH("JV2",F121:F142)), ROW(F121:F142)-MIN(ROW(F121:F142))+1, ""), ROW() -120 )), "")</f>
        <v>Marchello Carrossellia</v>
      </c>
    </row>
    <row r="125" spans="2:39" s="13" customFormat="1" ht="15" customHeight="1" x14ac:dyDescent="0.3">
      <c r="B125" s="21" t="s">
        <v>256</v>
      </c>
      <c r="C125" s="1"/>
      <c r="D125" s="22" t="s">
        <v>265</v>
      </c>
      <c r="E125" s="1" t="s">
        <v>266</v>
      </c>
      <c r="F125" s="23" t="s">
        <v>17</v>
      </c>
      <c r="G125" s="24"/>
      <c r="H125" s="25">
        <v>2492</v>
      </c>
      <c r="I125" s="24"/>
      <c r="J125" s="25" t="b">
        <v>0</v>
      </c>
      <c r="K125" s="19"/>
      <c r="L125" s="26"/>
      <c r="M125" s="27"/>
      <c r="AB125" s="13" t="str">
        <f t="array" ref="AB125">IFERROR(INDEX(B121:B142, SMALL(IF("V"=F121:F142, ROW(F121:F142)-MIN(ROW(F121:F142))+1, ""), ROW() -120 )), "")</f>
        <v>Pikeville ,University Of</v>
      </c>
      <c r="AC125" s="13">
        <f t="array" ref="AC125">IFERROR(INDEX(C121:C142, SMALL(IF("V"=F121:F142, ROW(F121:F142)-MIN(ROW(F121:F142))+1, ""), ROW() -120 )), "")</f>
        <v>0</v>
      </c>
      <c r="AD125" s="13" t="str">
        <f t="array" ref="AD125">IFERROR(INDEX(D121:D142, SMALL(IF("V"=F121:F142, ROW(F121:F142)-MIN(ROW(F121:F142))+1, ""), ROW() -120 )), "")</f>
        <v>6339-10437</v>
      </c>
      <c r="AE125" s="13" t="str">
        <f t="array" ref="AE125">IFERROR(INDEX(E121:E142, SMALL(IF("V"=F121:F142, ROW(F121:F142)-MIN(ROW(F121:F142))+1, ""), ROW() -120 )), "")</f>
        <v>Matteo Cittadino</v>
      </c>
      <c r="AF125" s="13" t="str">
        <f t="array" ref="AF125">IFERROR(INDEX(B121:B142, SMALL(IF(ISNUMBER(SEARCH("JV1",F121:F142)), ROW(F121:F142)-MIN(ROW(F121:F142))+1, ""), ROW() -120 )), "")</f>
        <v>Pikeville ,University Of</v>
      </c>
      <c r="AG125" s="13">
        <f t="array" ref="AG125">IFERROR(INDEX(C121:C142, SMALL(IF(ISNUMBER(SEARCH("JV1",F121:F142)), ROW(F121:F142)-MIN(ROW(F121:F142))+1, ""), ROW() -120 )), "")</f>
        <v>0</v>
      </c>
      <c r="AH125" s="13" t="str">
        <f t="array" ref="AH125">IFERROR(INDEX(D121:D142, SMALL(IF(ISNUMBER(SEARCH("JV1",F121:F142)), ROW(F121:F142)-MIN(ROW(F121:F142))+1, ""), ROW() -120 )), "")</f>
        <v>9024-106646</v>
      </c>
      <c r="AI125" s="13" t="str">
        <f t="array" ref="AI125">IFERROR(INDEX(E121:E142, SMALL(IF(ISNUMBER(SEARCH("JV1",F121:F142)), ROW(F121:F142)-MIN(ROW(F121:F142))+1, ""), ROW() -120 )), "")</f>
        <v>Kesean Waldon</v>
      </c>
      <c r="AJ125" s="13" t="str">
        <f t="array" ref="AJ125">IFERROR(INDEX(B121:B142, SMALL(IF(ISNUMBER(SEARCH("JV2",F121:F142)), ROW(F121:F142)-MIN(ROW(F121:F142))+1, ""), ROW() -120 )), "")</f>
        <v>Pikeville ,University Of</v>
      </c>
      <c r="AK125" s="13">
        <f t="array" ref="AK125">IFERROR(INDEX(C121:C142, SMALL(IF(ISNUMBER(SEARCH("JV2",F121:F142)), ROW(F121:F142)-MIN(ROW(F121:F142))+1, ""), ROW() -120 )), "")</f>
        <v>0</v>
      </c>
      <c r="AL125" s="13" t="str">
        <f t="array" ref="AL125">IFERROR(INDEX(D121:D142, SMALL(IF(ISNUMBER(SEARCH("JV2",F121:F142)), ROW(F121:F142)-MIN(ROW(F121:F142))+1, ""), ROW() -120 )), "")</f>
        <v>20-32960</v>
      </c>
      <c r="AM125" s="13" t="str">
        <f t="array" ref="AM125">IFERROR(INDEX(E121:E142, SMALL(IF(ISNUMBER(SEARCH("JV2",F121:F142)), ROW(F121:F142)-MIN(ROW(F121:F142))+1, ""), ROW() -120 )), "")</f>
        <v>Matthew Mayhue</v>
      </c>
    </row>
    <row r="126" spans="2:39" s="13" customFormat="1" ht="15" customHeight="1" x14ac:dyDescent="0.3">
      <c r="B126" s="21" t="s">
        <v>256</v>
      </c>
      <c r="C126" s="1"/>
      <c r="D126" s="22" t="s">
        <v>267</v>
      </c>
      <c r="E126" s="1" t="s">
        <v>268</v>
      </c>
      <c r="F126" s="23" t="s">
        <v>17</v>
      </c>
      <c r="G126" s="24"/>
      <c r="H126" s="25">
        <v>2492</v>
      </c>
      <c r="I126" s="24"/>
      <c r="J126" s="25" t="b">
        <v>0</v>
      </c>
      <c r="K126" s="19"/>
      <c r="L126" s="26"/>
      <c r="M126" s="27"/>
      <c r="AB126" s="13" t="str">
        <f t="array" ref="AB126">IFERROR(INDEX(B121:B142, SMALL(IF("V"=F121:F142, ROW(F121:F142)-MIN(ROW(F121:F142))+1, ""), ROW() -120 )), "")</f>
        <v>Pikeville ,University Of</v>
      </c>
      <c r="AC126" s="13">
        <f t="array" ref="AC126">IFERROR(INDEX(C121:C142, SMALL(IF("V"=F121:F142, ROW(F121:F142)-MIN(ROW(F121:F142))+1, ""), ROW() -120 )), "")</f>
        <v>0</v>
      </c>
      <c r="AD126" s="13" t="str">
        <f t="array" ref="AD126">IFERROR(INDEX(D121:D142, SMALL(IF("V"=F121:F142, ROW(F121:F142)-MIN(ROW(F121:F142))+1, ""), ROW() -120 )), "")</f>
        <v>15-33734</v>
      </c>
      <c r="AE126" s="13" t="str">
        <f t="array" ref="AE126">IFERROR(INDEX(E121:E142, SMALL(IF("V"=F121:F142, ROW(F121:F142)-MIN(ROW(F121:F142))+1, ""), ROW() -120 )), "")</f>
        <v>Ryan Taylor</v>
      </c>
      <c r="AF126" s="13" t="str">
        <f t="array" ref="AF126">IFERROR(INDEX(B121:B142, SMALL(IF(ISNUMBER(SEARCH("JV1",F121:F142)), ROW(F121:F142)-MIN(ROW(F121:F142))+1, ""), ROW() -120 )), "")</f>
        <v>Pikeville ,University Of</v>
      </c>
      <c r="AG126" s="13">
        <f t="array" ref="AG126">IFERROR(INDEX(C121:C142, SMALL(IF(ISNUMBER(SEARCH("JV1",F121:F142)), ROW(F121:F142)-MIN(ROW(F121:F142))+1, ""), ROW() -120 )), "")</f>
        <v>0</v>
      </c>
      <c r="AH126" s="13" t="str">
        <f t="array" ref="AH126">IFERROR(INDEX(D121:D142, SMALL(IF(ISNUMBER(SEARCH("JV1",F121:F142)), ROW(F121:F142)-MIN(ROW(F121:F142))+1, ""), ROW() -120 )), "")</f>
        <v>6455-5066</v>
      </c>
      <c r="AI126" s="13" t="str">
        <f t="array" ref="AI126">IFERROR(INDEX(E121:E142, SMALL(IF(ISNUMBER(SEARCH("JV1",F121:F142)), ROW(F121:F142)-MIN(ROW(F121:F142))+1, ""), ROW() -120 )), "")</f>
        <v>Paul Sacks</v>
      </c>
      <c r="AJ126" s="13" t="str">
        <f t="array" ref="AJ126">IFERROR(INDEX(B121:B142, SMALL(IF(ISNUMBER(SEARCH("JV2",F121:F142)), ROW(F121:F142)-MIN(ROW(F121:F142))+1, ""), ROW() -120 )), "")</f>
        <v>Pikeville ,University Of</v>
      </c>
      <c r="AK126" s="13">
        <f t="array" ref="AK126">IFERROR(INDEX(C121:C142, SMALL(IF(ISNUMBER(SEARCH("JV2",F121:F142)), ROW(F121:F142)-MIN(ROW(F121:F142))+1, ""), ROW() -120 )), "")</f>
        <v>0</v>
      </c>
      <c r="AL126" s="13" t="str">
        <f t="array" ref="AL126">IFERROR(INDEX(D121:D142, SMALL(IF(ISNUMBER(SEARCH("JV2",F121:F142)), ROW(F121:F142)-MIN(ROW(F121:F142))+1, ""), ROW() -120 )), "")</f>
        <v>18-99877</v>
      </c>
      <c r="AM126" s="13" t="str">
        <f t="array" ref="AM126">IFERROR(INDEX(E121:E142, SMALL(IF(ISNUMBER(SEARCH("JV2",F121:F142)), ROW(F121:F142)-MIN(ROW(F121:F142))+1, ""), ROW() -120 )), "")</f>
        <v>Oscar Moore</v>
      </c>
    </row>
    <row r="127" spans="2:39" s="13" customFormat="1" ht="15" customHeight="1" x14ac:dyDescent="0.3">
      <c r="B127" s="21" t="s">
        <v>256</v>
      </c>
      <c r="C127" s="1"/>
      <c r="D127" s="22" t="s">
        <v>269</v>
      </c>
      <c r="E127" s="1" t="s">
        <v>270</v>
      </c>
      <c r="F127" s="23"/>
      <c r="G127" s="24"/>
      <c r="H127" s="25">
        <v>2492</v>
      </c>
      <c r="I127" s="24"/>
      <c r="J127" s="25" t="b">
        <v>0</v>
      </c>
      <c r="K127" s="19"/>
      <c r="L127" s="26"/>
      <c r="M127" s="27"/>
      <c r="AB127" s="13" t="str">
        <f t="array" ref="AB127">IFERROR(INDEX(B121:B142, SMALL(IF("V"=F121:F142, ROW(F121:F142)-MIN(ROW(F121:F142))+1, ""), ROW() -120 )), "")</f>
        <v>Pikeville ,University Of</v>
      </c>
      <c r="AC127" s="13">
        <f t="array" ref="AC127">IFERROR(INDEX(C121:C142, SMALL(IF("V"=F121:F142, ROW(F121:F142)-MIN(ROW(F121:F142))+1, ""), ROW() -120 )), "")</f>
        <v>0</v>
      </c>
      <c r="AD127" s="13" t="str">
        <f t="array" ref="AD127">IFERROR(INDEX(D121:D142, SMALL(IF("V"=F121:F142, ROW(F121:F142)-MIN(ROW(F121:F142))+1, ""), ROW() -120 )), "")</f>
        <v>11-153175</v>
      </c>
      <c r="AE127" s="13" t="str">
        <f t="array" ref="AE127">IFERROR(INDEX(E121:E142, SMALL(IF("V"=F121:F142, ROW(F121:F142)-MIN(ROW(F121:F142))+1, ""), ROW() -120 )), "")</f>
        <v>Wesley Yazell</v>
      </c>
      <c r="AF127" s="13" t="str">
        <f t="array" ref="AF127">IFERROR(INDEX(B121:B142, SMALL(IF(ISNUMBER(SEARCH("JV1",F121:F142)), ROW(F121:F142)-MIN(ROW(F121:F142))+1, ""), ROW() -120 )), "")</f>
        <v>Pikeville ,University Of</v>
      </c>
      <c r="AG127" s="13">
        <f t="array" ref="AG127">IFERROR(INDEX(C121:C142, SMALL(IF(ISNUMBER(SEARCH("JV1",F121:F142)), ROW(F121:F142)-MIN(ROW(F121:F142))+1, ""), ROW() -120 )), "")</f>
        <v>0</v>
      </c>
      <c r="AH127" s="13" t="str">
        <f t="array" ref="AH127">IFERROR(INDEX(D121:D142, SMALL(IF(ISNUMBER(SEARCH("JV1",F121:F142)), ROW(F121:F142)-MIN(ROW(F121:F142))+1, ""), ROW() -120 )), "")</f>
        <v>11-649438</v>
      </c>
      <c r="AI127" s="13" t="str">
        <f t="array" ref="AI127">IFERROR(INDEX(E121:E142, SMALL(IF(ISNUMBER(SEARCH("JV1",F121:F142)), ROW(F121:F142)-MIN(ROW(F121:F142))+1, ""), ROW() -120 )), "")</f>
        <v>Ryan Crawford</v>
      </c>
      <c r="AJ127" s="13" t="str">
        <f t="array" ref="AJ127">IFERROR(INDEX(B121:B142, SMALL(IF(ISNUMBER(SEARCH("JV2",F121:F142)), ROW(F121:F142)-MIN(ROW(F121:F142))+1, ""), ROW() -120 )), "")</f>
        <v/>
      </c>
      <c r="AK127" s="13" t="str">
        <f t="array" ref="AK127">IFERROR(INDEX(C121:C142, SMALL(IF(ISNUMBER(SEARCH("JV2",F121:F142)), ROW(F121:F142)-MIN(ROW(F121:F142))+1, ""), ROW() -120 )), "")</f>
        <v/>
      </c>
      <c r="AL127" s="13" t="str">
        <f t="array" ref="AL127">IFERROR(INDEX(D121:D142, SMALL(IF(ISNUMBER(SEARCH("JV2",F121:F142)), ROW(F121:F142)-MIN(ROW(F121:F142))+1, ""), ROW() -120 )), "")</f>
        <v/>
      </c>
      <c r="AM127" s="13" t="str">
        <f t="array" ref="AM127">IFERROR(INDEX(E121:E142, SMALL(IF(ISNUMBER(SEARCH("JV2",F121:F142)), ROW(F121:F142)-MIN(ROW(F121:F142))+1, ""), ROW() -120 )), "")</f>
        <v/>
      </c>
    </row>
    <row r="128" spans="2:39" s="13" customFormat="1" ht="15" customHeight="1" x14ac:dyDescent="0.3">
      <c r="B128" s="21" t="s">
        <v>256</v>
      </c>
      <c r="C128" s="1"/>
      <c r="D128" s="22" t="s">
        <v>271</v>
      </c>
      <c r="E128" s="1" t="s">
        <v>272</v>
      </c>
      <c r="F128" s="23" t="s">
        <v>14</v>
      </c>
      <c r="G128" s="24"/>
      <c r="H128" s="25">
        <v>2492</v>
      </c>
      <c r="I128" s="24"/>
      <c r="J128" s="25" t="b">
        <v>0</v>
      </c>
      <c r="K128" s="19"/>
      <c r="L128" s="26"/>
      <c r="M128" s="27"/>
      <c r="AB128" s="13" t="str">
        <f t="array" ref="AB128">IFERROR(INDEX(B121:B142, SMALL(IF("V"=F121:F142, ROW(F121:F142)-MIN(ROW(F121:F142))+1, ""), ROW() -120 )), "")</f>
        <v/>
      </c>
      <c r="AC128" s="13" t="str">
        <f t="array" ref="AC128">IFERROR(INDEX(C121:C142, SMALL(IF("V"=F121:F142, ROW(F121:F142)-MIN(ROW(F121:F142))+1, ""), ROW() -120 )), "")</f>
        <v/>
      </c>
      <c r="AD128" s="13" t="str">
        <f t="array" ref="AD128">IFERROR(INDEX(D121:D142, SMALL(IF("V"=F121:F142, ROW(F121:F142)-MIN(ROW(F121:F142))+1, ""), ROW() -120 )), "")</f>
        <v/>
      </c>
      <c r="AE128" s="13" t="str">
        <f t="array" ref="AE128">IFERROR(INDEX(E121:E142, SMALL(IF("V"=F121:F142, ROW(F121:F142)-MIN(ROW(F121:F142))+1, ""), ROW() -120 )), "")</f>
        <v/>
      </c>
      <c r="AF128" s="13" t="str">
        <f t="array" ref="AF128">IFERROR(INDEX(B121:B142, SMALL(IF(ISNUMBER(SEARCH("JV1",F121:F142)), ROW(F121:F142)-MIN(ROW(F121:F142))+1, ""), ROW() -120 )), "")</f>
        <v/>
      </c>
      <c r="AG128" s="13" t="str">
        <f t="array" ref="AG128">IFERROR(INDEX(C121:C142, SMALL(IF(ISNUMBER(SEARCH("JV1",F121:F142)), ROW(F121:F142)-MIN(ROW(F121:F142))+1, ""), ROW() -120 )), "")</f>
        <v/>
      </c>
      <c r="AH128" s="13" t="str">
        <f t="array" ref="AH128">IFERROR(INDEX(D121:D142, SMALL(IF(ISNUMBER(SEARCH("JV1",F121:F142)), ROW(F121:F142)-MIN(ROW(F121:F142))+1, ""), ROW() -120 )), "")</f>
        <v/>
      </c>
      <c r="AI128" s="13" t="str">
        <f t="array" ref="AI128">IFERROR(INDEX(E121:E142, SMALL(IF(ISNUMBER(SEARCH("JV1",F121:F142)), ROW(F121:F142)-MIN(ROW(F121:F142))+1, ""), ROW() -120 )), "")</f>
        <v/>
      </c>
      <c r="AJ128" s="13" t="str">
        <f t="array" ref="AJ128">IFERROR(INDEX(B121:B142, SMALL(IF(ISNUMBER(SEARCH("JV2",F121:F142)), ROW(F121:F142)-MIN(ROW(F121:F142))+1, ""), ROW() -120 )), "")</f>
        <v/>
      </c>
      <c r="AK128" s="13" t="str">
        <f t="array" ref="AK128">IFERROR(INDEX(C121:C142, SMALL(IF(ISNUMBER(SEARCH("JV2",F121:F142)), ROW(F121:F142)-MIN(ROW(F121:F142))+1, ""), ROW() -120 )), "")</f>
        <v/>
      </c>
      <c r="AL128" s="13" t="str">
        <f t="array" ref="AL128">IFERROR(INDEX(D121:D142, SMALL(IF(ISNUMBER(SEARCH("JV2",F121:F142)), ROW(F121:F142)-MIN(ROW(F121:F142))+1, ""), ROW() -120 )), "")</f>
        <v/>
      </c>
      <c r="AM128" s="13" t="str">
        <f t="array" ref="AM128">IFERROR(INDEX(E121:E142, SMALL(IF(ISNUMBER(SEARCH("JV2",F121:F142)), ROW(F121:F142)-MIN(ROW(F121:F142))+1, ""), ROW() -120 )), "")</f>
        <v/>
      </c>
    </row>
    <row r="129" spans="2:39" s="13" customFormat="1" ht="15" customHeight="1" x14ac:dyDescent="0.3">
      <c r="B129" s="21" t="s">
        <v>256</v>
      </c>
      <c r="C129" s="1"/>
      <c r="D129" s="22" t="s">
        <v>273</v>
      </c>
      <c r="E129" s="1" t="s">
        <v>274</v>
      </c>
      <c r="F129" s="23" t="s">
        <v>14</v>
      </c>
      <c r="G129" s="24"/>
      <c r="H129" s="25">
        <v>2492</v>
      </c>
      <c r="I129" s="24"/>
      <c r="J129" s="25" t="b">
        <v>0</v>
      </c>
      <c r="K129" s="19"/>
      <c r="L129" s="26"/>
      <c r="M129" s="27"/>
    </row>
    <row r="130" spans="2:39" s="13" customFormat="1" ht="15" customHeight="1" x14ac:dyDescent="0.3">
      <c r="B130" s="21" t="s">
        <v>256</v>
      </c>
      <c r="C130" s="1"/>
      <c r="D130" s="22" t="s">
        <v>275</v>
      </c>
      <c r="E130" s="1" t="s">
        <v>276</v>
      </c>
      <c r="F130" s="23" t="s">
        <v>17</v>
      </c>
      <c r="G130" s="24"/>
      <c r="H130" s="25">
        <v>2492</v>
      </c>
      <c r="I130" s="24"/>
      <c r="J130" s="25" t="b">
        <v>0</v>
      </c>
      <c r="K130" s="19"/>
      <c r="L130" s="26"/>
      <c r="M130" s="27"/>
    </row>
    <row r="131" spans="2:39" s="13" customFormat="1" ht="15" customHeight="1" x14ac:dyDescent="0.3">
      <c r="B131" s="21" t="s">
        <v>256</v>
      </c>
      <c r="C131" s="1"/>
      <c r="D131" s="22" t="s">
        <v>277</v>
      </c>
      <c r="E131" s="1" t="s">
        <v>278</v>
      </c>
      <c r="F131" s="23" t="s">
        <v>18</v>
      </c>
      <c r="G131" s="24"/>
      <c r="H131" s="25">
        <v>2492</v>
      </c>
      <c r="I131" s="24"/>
      <c r="J131" s="25" t="b">
        <v>0</v>
      </c>
      <c r="K131" s="19"/>
      <c r="L131" s="26"/>
      <c r="M131" s="27"/>
    </row>
    <row r="132" spans="2:39" s="13" customFormat="1" ht="15" customHeight="1" x14ac:dyDescent="0.3">
      <c r="B132" s="21" t="s">
        <v>256</v>
      </c>
      <c r="C132" s="1"/>
      <c r="D132" s="22" t="s">
        <v>279</v>
      </c>
      <c r="E132" s="1" t="s">
        <v>280</v>
      </c>
      <c r="F132" s="23" t="s">
        <v>18</v>
      </c>
      <c r="G132" s="24"/>
      <c r="H132" s="25">
        <v>2492</v>
      </c>
      <c r="I132" s="24"/>
      <c r="J132" s="25" t="b">
        <v>0</v>
      </c>
      <c r="K132" s="19"/>
      <c r="L132" s="26"/>
      <c r="M132" s="27"/>
    </row>
    <row r="133" spans="2:39" s="13" customFormat="1" ht="15" customHeight="1" x14ac:dyDescent="0.3">
      <c r="B133" s="21" t="s">
        <v>256</v>
      </c>
      <c r="C133" s="1"/>
      <c r="D133" s="22" t="s">
        <v>281</v>
      </c>
      <c r="E133" s="1" t="s">
        <v>282</v>
      </c>
      <c r="F133" s="23" t="s">
        <v>18</v>
      </c>
      <c r="G133" s="24"/>
      <c r="H133" s="25">
        <v>2492</v>
      </c>
      <c r="I133" s="24"/>
      <c r="J133" s="25" t="b">
        <v>0</v>
      </c>
      <c r="K133" s="19"/>
      <c r="L133" s="26"/>
      <c r="M133" s="27"/>
    </row>
    <row r="134" spans="2:39" s="13" customFormat="1" ht="15" customHeight="1" x14ac:dyDescent="0.3">
      <c r="B134" s="21" t="s">
        <v>256</v>
      </c>
      <c r="C134" s="1"/>
      <c r="D134" s="22" t="s">
        <v>283</v>
      </c>
      <c r="E134" s="1" t="s">
        <v>284</v>
      </c>
      <c r="F134" s="23" t="s">
        <v>17</v>
      </c>
      <c r="G134" s="24"/>
      <c r="H134" s="25">
        <v>2492</v>
      </c>
      <c r="I134" s="24"/>
      <c r="J134" s="25" t="b">
        <v>0</v>
      </c>
      <c r="K134" s="19"/>
      <c r="L134" s="26"/>
      <c r="M134" s="27"/>
    </row>
    <row r="135" spans="2:39" s="13" customFormat="1" ht="15" customHeight="1" x14ac:dyDescent="0.3">
      <c r="B135" s="21" t="s">
        <v>256</v>
      </c>
      <c r="C135" s="1"/>
      <c r="D135" s="22" t="s">
        <v>285</v>
      </c>
      <c r="E135" s="1" t="s">
        <v>286</v>
      </c>
      <c r="F135" s="23" t="s">
        <v>18</v>
      </c>
      <c r="G135" s="24"/>
      <c r="H135" s="25">
        <v>2492</v>
      </c>
      <c r="I135" s="24"/>
      <c r="J135" s="25" t="b">
        <v>0</v>
      </c>
      <c r="K135" s="19"/>
      <c r="L135" s="26"/>
      <c r="M135" s="27"/>
    </row>
    <row r="136" spans="2:39" s="13" customFormat="1" ht="15" customHeight="1" x14ac:dyDescent="0.3">
      <c r="B136" s="21" t="s">
        <v>256</v>
      </c>
      <c r="C136" s="1"/>
      <c r="D136" s="22" t="s">
        <v>287</v>
      </c>
      <c r="E136" s="1" t="s">
        <v>288</v>
      </c>
      <c r="F136" s="23" t="s">
        <v>14</v>
      </c>
      <c r="G136" s="24"/>
      <c r="H136" s="25">
        <v>2492</v>
      </c>
      <c r="I136" s="24"/>
      <c r="J136" s="25" t="b">
        <v>0</v>
      </c>
      <c r="K136" s="19"/>
      <c r="L136" s="26"/>
      <c r="M136" s="27"/>
    </row>
    <row r="137" spans="2:39" s="13" customFormat="1" ht="15" customHeight="1" x14ac:dyDescent="0.3">
      <c r="B137" s="21" t="s">
        <v>256</v>
      </c>
      <c r="C137" s="1"/>
      <c r="D137" s="22" t="s">
        <v>289</v>
      </c>
      <c r="E137" s="1" t="s">
        <v>290</v>
      </c>
      <c r="F137" s="23" t="s">
        <v>18</v>
      </c>
      <c r="G137" s="24"/>
      <c r="H137" s="25">
        <v>2492</v>
      </c>
      <c r="I137" s="24"/>
      <c r="J137" s="25" t="b">
        <v>0</v>
      </c>
      <c r="K137" s="19"/>
      <c r="L137" s="26"/>
      <c r="M137" s="27"/>
    </row>
    <row r="138" spans="2:39" s="13" customFormat="1" ht="15" customHeight="1" x14ac:dyDescent="0.3">
      <c r="B138" s="21" t="s">
        <v>256</v>
      </c>
      <c r="C138" s="1"/>
      <c r="D138" s="22" t="s">
        <v>291</v>
      </c>
      <c r="E138" s="1" t="s">
        <v>292</v>
      </c>
      <c r="F138" s="23" t="s">
        <v>18</v>
      </c>
      <c r="G138" s="24"/>
      <c r="H138" s="25">
        <v>2492</v>
      </c>
      <c r="I138" s="24"/>
      <c r="J138" s="25" t="b">
        <v>0</v>
      </c>
      <c r="K138" s="19"/>
      <c r="L138" s="26"/>
      <c r="M138" s="27"/>
    </row>
    <row r="139" spans="2:39" s="13" customFormat="1" ht="15" customHeight="1" x14ac:dyDescent="0.3">
      <c r="B139" s="21" t="s">
        <v>256</v>
      </c>
      <c r="C139" s="1"/>
      <c r="D139" s="22" t="s">
        <v>293</v>
      </c>
      <c r="E139" s="1" t="s">
        <v>294</v>
      </c>
      <c r="F139" s="23" t="s">
        <v>17</v>
      </c>
      <c r="G139" s="24"/>
      <c r="H139" s="25">
        <v>2492</v>
      </c>
      <c r="I139" s="24"/>
      <c r="J139" s="25" t="b">
        <v>0</v>
      </c>
      <c r="K139" s="19"/>
      <c r="L139" s="26"/>
      <c r="M139" s="27"/>
    </row>
    <row r="140" spans="2:39" s="13" customFormat="1" ht="15" customHeight="1" x14ac:dyDescent="0.3">
      <c r="B140" s="21" t="s">
        <v>256</v>
      </c>
      <c r="C140" s="1"/>
      <c r="D140" s="22" t="s">
        <v>295</v>
      </c>
      <c r="E140" s="1" t="s">
        <v>296</v>
      </c>
      <c r="F140" s="23" t="s">
        <v>17</v>
      </c>
      <c r="G140" s="24"/>
      <c r="H140" s="25">
        <v>2492</v>
      </c>
      <c r="I140" s="24"/>
      <c r="J140" s="25" t="b">
        <v>0</v>
      </c>
      <c r="K140" s="19"/>
      <c r="L140" s="26"/>
      <c r="M140" s="27"/>
    </row>
    <row r="141" spans="2:39" s="13" customFormat="1" ht="15" customHeight="1" x14ac:dyDescent="0.3">
      <c r="B141" s="21" t="s">
        <v>256</v>
      </c>
      <c r="C141" s="1"/>
      <c r="D141" s="22" t="s">
        <v>297</v>
      </c>
      <c r="E141" s="1" t="s">
        <v>298</v>
      </c>
      <c r="F141" s="23" t="s">
        <v>14</v>
      </c>
      <c r="G141" s="24"/>
      <c r="H141" s="25">
        <v>2492</v>
      </c>
      <c r="I141" s="24"/>
      <c r="J141" s="25" t="b">
        <v>0</v>
      </c>
      <c r="K141" s="19"/>
      <c r="L141" s="26"/>
      <c r="M141" s="27"/>
    </row>
    <row r="142" spans="2:39" s="13" customFormat="1" ht="15" customHeight="1" x14ac:dyDescent="0.3">
      <c r="B142" s="21" t="s">
        <v>256</v>
      </c>
      <c r="C142" s="1"/>
      <c r="D142" s="22" t="s">
        <v>299</v>
      </c>
      <c r="E142" s="1" t="s">
        <v>300</v>
      </c>
      <c r="F142" s="23" t="s">
        <v>14</v>
      </c>
      <c r="G142" s="24"/>
      <c r="H142" s="25">
        <v>2492</v>
      </c>
      <c r="I142" s="24"/>
      <c r="J142" s="25" t="b">
        <v>0</v>
      </c>
      <c r="K142" s="19"/>
      <c r="L142" s="26"/>
      <c r="M142" s="27"/>
    </row>
    <row r="143" spans="2:39" s="13" customFormat="1" ht="15" customHeight="1" x14ac:dyDescent="0.3">
      <c r="B143" s="21" t="s">
        <v>301</v>
      </c>
      <c r="C143" s="1"/>
      <c r="D143" s="22" t="s">
        <v>302</v>
      </c>
      <c r="E143" s="1" t="s">
        <v>303</v>
      </c>
      <c r="F143" s="23" t="s">
        <v>30</v>
      </c>
      <c r="G143" s="24"/>
      <c r="H143" s="25">
        <v>4455</v>
      </c>
      <c r="I143" s="24"/>
      <c r="J143" s="25" t="b">
        <v>0</v>
      </c>
      <c r="K143" s="19"/>
      <c r="L143" s="26"/>
      <c r="M143" s="27"/>
      <c r="AB143" s="13" t="str">
        <f t="array" ref="AB143">IFERROR(INDEX(B143:B155, SMALL(IF("V"=F143:F155, ROW(F143:F155)-MIN(ROW(F143:F155))+1, ""), ROW() -142 )), "")</f>
        <v>Shawnee State University</v>
      </c>
      <c r="AC143" s="13">
        <f t="array" ref="AC143">IFERROR(INDEX(C143:C155, SMALL(IF("V"=F143:F155, ROW(F143:F155)-MIN(ROW(F143:F155))+1, ""), ROW() -142 )), "")</f>
        <v>0</v>
      </c>
      <c r="AD143" s="13" t="str">
        <f t="array" ref="AD143">IFERROR(INDEX(D143:D155, SMALL(IF("V"=F143:F155, ROW(F143:F155)-MIN(ROW(F143:F155))+1, ""), ROW() -142 )), "")</f>
        <v>8730-1577</v>
      </c>
      <c r="AE143" s="13" t="str">
        <f t="array" ref="AE143">IFERROR(INDEX(E143:E155, SMALL(IF("V"=F143:F155, ROW(F143:F155)-MIN(ROW(F143:F155))+1, ""), ROW() -142 )), "")</f>
        <v>Isaac Halter</v>
      </c>
      <c r="AF143" s="13" t="str">
        <f t="array" ref="AF143">IFERROR(INDEX(B143:B155, SMALL(IF(ISNUMBER(SEARCH("JV1",F143:F155)), ROW(F143:F155)-MIN(ROW(F143:F155))+1, ""), ROW() -142 )), "")</f>
        <v/>
      </c>
      <c r="AG143" s="13" t="str">
        <f t="array" ref="AG143">IFERROR(INDEX(C143:C155, SMALL(IF(ISNUMBER(SEARCH("JV1",F143:F155)), ROW(F143:F155)-MIN(ROW(F143:F155))+1, ""), ROW() -142 )), "")</f>
        <v/>
      </c>
      <c r="AH143" s="13" t="str">
        <f t="array" ref="AH143">IFERROR(INDEX(D143:D155, SMALL(IF(ISNUMBER(SEARCH("JV1",F143:F155)), ROW(F143:F155)-MIN(ROW(F143:F155))+1, ""), ROW() -142 )), "")</f>
        <v/>
      </c>
      <c r="AI143" s="13" t="str">
        <f t="array" ref="AI143">IFERROR(INDEX(E143:E155, SMALL(IF(ISNUMBER(SEARCH("JV1",F143:F155)), ROW(F143:F155)-MIN(ROW(F143:F155))+1, ""), ROW() -142 )), "")</f>
        <v/>
      </c>
      <c r="AJ143" s="13" t="str">
        <f t="array" ref="AJ143">IFERROR(INDEX(B143:B155, SMALL(IF(ISNUMBER(SEARCH("JV2",F143:F155)), ROW(F143:F155)-MIN(ROW(F143:F155))+1, ""), ROW() -142 )), "")</f>
        <v/>
      </c>
      <c r="AK143" s="13" t="str">
        <f t="array" ref="AK143">IFERROR(INDEX(C143:C155, SMALL(IF(ISNUMBER(SEARCH("JV2",F143:F155)), ROW(F143:F155)-MIN(ROW(F143:F155))+1, ""), ROW() -142 )), "")</f>
        <v/>
      </c>
      <c r="AL143" s="13" t="str">
        <f t="array" ref="AL143">IFERROR(INDEX(D143:D155, SMALL(IF(ISNUMBER(SEARCH("JV2",F143:F155)), ROW(F143:F155)-MIN(ROW(F143:F155))+1, ""), ROW() -142 )), "")</f>
        <v/>
      </c>
      <c r="AM143" s="13" t="str">
        <f t="array" ref="AM143">IFERROR(INDEX(E143:E155, SMALL(IF(ISNUMBER(SEARCH("JV2",F143:F155)), ROW(F143:F155)-MIN(ROW(F143:F155))+1, ""), ROW() -142 )), "")</f>
        <v/>
      </c>
    </row>
    <row r="144" spans="2:39" s="13" customFormat="1" ht="15" customHeight="1" x14ac:dyDescent="0.3">
      <c r="B144" s="21" t="s">
        <v>301</v>
      </c>
      <c r="C144" s="1"/>
      <c r="D144" s="22" t="s">
        <v>304</v>
      </c>
      <c r="E144" s="1" t="s">
        <v>305</v>
      </c>
      <c r="F144" s="23" t="s">
        <v>30</v>
      </c>
      <c r="G144" s="24"/>
      <c r="H144" s="25">
        <v>4455</v>
      </c>
      <c r="I144" s="24"/>
      <c r="J144" s="25" t="b">
        <v>0</v>
      </c>
      <c r="K144" s="19"/>
      <c r="L144" s="26"/>
      <c r="M144" s="27"/>
      <c r="AB144" s="13" t="str">
        <f t="array" ref="AB144">IFERROR(INDEX(B143:B155, SMALL(IF("V"=F143:F155, ROW(F143:F155)-MIN(ROW(F143:F155))+1, ""), ROW() -142 )), "")</f>
        <v>Shawnee State University</v>
      </c>
      <c r="AC144" s="13">
        <f t="array" ref="AC144">IFERROR(INDEX(C143:C155, SMALL(IF("V"=F143:F155, ROW(F143:F155)-MIN(ROW(F143:F155))+1, ""), ROW() -142 )), "")</f>
        <v>0</v>
      </c>
      <c r="AD144" s="13" t="str">
        <f t="array" ref="AD144">IFERROR(INDEX(D143:D155, SMALL(IF("V"=F143:F155, ROW(F143:F155)-MIN(ROW(F143:F155))+1, ""), ROW() -142 )), "")</f>
        <v>15-21235</v>
      </c>
      <c r="AE144" s="13" t="str">
        <f t="array" ref="AE144">IFERROR(INDEX(E143:E155, SMALL(IF("V"=F143:F155, ROW(F143:F155)-MIN(ROW(F143:F155))+1, ""), ROW() -142 )), "")</f>
        <v>Kade Dancy</v>
      </c>
      <c r="AF144" s="13" t="str">
        <f t="array" ref="AF144">IFERROR(INDEX(B143:B155, SMALL(IF(ISNUMBER(SEARCH("JV1",F143:F155)), ROW(F143:F155)-MIN(ROW(F143:F155))+1, ""), ROW() -142 )), "")</f>
        <v/>
      </c>
      <c r="AG144" s="13" t="str">
        <f t="array" ref="AG144">IFERROR(INDEX(C143:C155, SMALL(IF(ISNUMBER(SEARCH("JV1",F143:F155)), ROW(F143:F155)-MIN(ROW(F143:F155))+1, ""), ROW() -142 )), "")</f>
        <v/>
      </c>
      <c r="AH144" s="13" t="str">
        <f t="array" ref="AH144">IFERROR(INDEX(D143:D155, SMALL(IF(ISNUMBER(SEARCH("JV1",F143:F155)), ROW(F143:F155)-MIN(ROW(F143:F155))+1, ""), ROW() -142 )), "")</f>
        <v/>
      </c>
      <c r="AI144" s="13" t="str">
        <f t="array" ref="AI144">IFERROR(INDEX(E143:E155, SMALL(IF(ISNUMBER(SEARCH("JV1",F143:F155)), ROW(F143:F155)-MIN(ROW(F143:F155))+1, ""), ROW() -142 )), "")</f>
        <v/>
      </c>
      <c r="AJ144" s="13" t="str">
        <f t="array" ref="AJ144">IFERROR(INDEX(B143:B155, SMALL(IF(ISNUMBER(SEARCH("JV2",F143:F155)), ROW(F143:F155)-MIN(ROW(F143:F155))+1, ""), ROW() -142 )), "")</f>
        <v/>
      </c>
      <c r="AK144" s="13" t="str">
        <f t="array" ref="AK144">IFERROR(INDEX(C143:C155, SMALL(IF(ISNUMBER(SEARCH("JV2",F143:F155)), ROW(F143:F155)-MIN(ROW(F143:F155))+1, ""), ROW() -142 )), "")</f>
        <v/>
      </c>
      <c r="AL144" s="13" t="str">
        <f t="array" ref="AL144">IFERROR(INDEX(D143:D155, SMALL(IF(ISNUMBER(SEARCH("JV2",F143:F155)), ROW(F143:F155)-MIN(ROW(F143:F155))+1, ""), ROW() -142 )), "")</f>
        <v/>
      </c>
      <c r="AM144" s="13" t="str">
        <f t="array" ref="AM144">IFERROR(INDEX(E143:E155, SMALL(IF(ISNUMBER(SEARCH("JV2",F143:F155)), ROW(F143:F155)-MIN(ROW(F143:F155))+1, ""), ROW() -142 )), "")</f>
        <v/>
      </c>
    </row>
    <row r="145" spans="2:39" s="13" customFormat="1" ht="15" customHeight="1" x14ac:dyDescent="0.3">
      <c r="B145" s="21" t="s">
        <v>301</v>
      </c>
      <c r="C145" s="1"/>
      <c r="D145" s="22" t="s">
        <v>306</v>
      </c>
      <c r="E145" s="1" t="s">
        <v>307</v>
      </c>
      <c r="F145" s="23" t="s">
        <v>14</v>
      </c>
      <c r="G145" s="24"/>
      <c r="H145" s="25">
        <v>4455</v>
      </c>
      <c r="I145" s="24"/>
      <c r="J145" s="25" t="b">
        <v>0</v>
      </c>
      <c r="K145" s="19"/>
      <c r="L145" s="26"/>
      <c r="M145" s="27"/>
      <c r="AB145" s="13" t="str">
        <f t="array" ref="AB145">IFERROR(INDEX(B143:B155, SMALL(IF("V"=F143:F155, ROW(F143:F155)-MIN(ROW(F143:F155))+1, ""), ROW() -142 )), "")</f>
        <v>Shawnee State University</v>
      </c>
      <c r="AC145" s="13">
        <f t="array" ref="AC145">IFERROR(INDEX(C143:C155, SMALL(IF("V"=F143:F155, ROW(F143:F155)-MIN(ROW(F143:F155))+1, ""), ROW() -142 )), "")</f>
        <v>0</v>
      </c>
      <c r="AD145" s="13" t="str">
        <f t="array" ref="AD145">IFERROR(INDEX(D143:D155, SMALL(IF("V"=F143:F155, ROW(F143:F155)-MIN(ROW(F143:F155))+1, ""), ROW() -142 )), "")</f>
        <v>11-446770</v>
      </c>
      <c r="AE145" s="13" t="str">
        <f t="array" ref="AE145">IFERROR(INDEX(E143:E155, SMALL(IF("V"=F143:F155, ROW(F143:F155)-MIN(ROW(F143:F155))+1, ""), ROW() -142 )), "")</f>
        <v>Kyle Mace</v>
      </c>
      <c r="AF145" s="13" t="str">
        <f t="array" ref="AF145">IFERROR(INDEX(B143:B155, SMALL(IF(ISNUMBER(SEARCH("JV1",F143:F155)), ROW(F143:F155)-MIN(ROW(F143:F155))+1, ""), ROW() -142 )), "")</f>
        <v/>
      </c>
      <c r="AG145" s="13" t="str">
        <f t="array" ref="AG145">IFERROR(INDEX(C143:C155, SMALL(IF(ISNUMBER(SEARCH("JV1",F143:F155)), ROW(F143:F155)-MIN(ROW(F143:F155))+1, ""), ROW() -142 )), "")</f>
        <v/>
      </c>
      <c r="AH145" s="13" t="str">
        <f t="array" ref="AH145">IFERROR(INDEX(D143:D155, SMALL(IF(ISNUMBER(SEARCH("JV1",F143:F155)), ROW(F143:F155)-MIN(ROW(F143:F155))+1, ""), ROW() -142 )), "")</f>
        <v/>
      </c>
      <c r="AI145" s="13" t="str">
        <f t="array" ref="AI145">IFERROR(INDEX(E143:E155, SMALL(IF(ISNUMBER(SEARCH("JV1",F143:F155)), ROW(F143:F155)-MIN(ROW(F143:F155))+1, ""), ROW() -142 )), "")</f>
        <v/>
      </c>
      <c r="AJ145" s="13" t="str">
        <f t="array" ref="AJ145">IFERROR(INDEX(B143:B155, SMALL(IF(ISNUMBER(SEARCH("JV2",F143:F155)), ROW(F143:F155)-MIN(ROW(F143:F155))+1, ""), ROW() -142 )), "")</f>
        <v/>
      </c>
      <c r="AK145" s="13" t="str">
        <f t="array" ref="AK145">IFERROR(INDEX(C143:C155, SMALL(IF(ISNUMBER(SEARCH("JV2",F143:F155)), ROW(F143:F155)-MIN(ROW(F143:F155))+1, ""), ROW() -142 )), "")</f>
        <v/>
      </c>
      <c r="AL145" s="13" t="str">
        <f t="array" ref="AL145">IFERROR(INDEX(D143:D155, SMALL(IF(ISNUMBER(SEARCH("JV2",F143:F155)), ROW(F143:F155)-MIN(ROW(F143:F155))+1, ""), ROW() -142 )), "")</f>
        <v/>
      </c>
      <c r="AM145" s="13" t="str">
        <f t="array" ref="AM145">IFERROR(INDEX(E143:E155, SMALL(IF(ISNUMBER(SEARCH("JV2",F143:F155)), ROW(F143:F155)-MIN(ROW(F143:F155))+1, ""), ROW() -142 )), "")</f>
        <v/>
      </c>
    </row>
    <row r="146" spans="2:39" s="13" customFormat="1" ht="15" customHeight="1" x14ac:dyDescent="0.3">
      <c r="B146" s="21" t="s">
        <v>301</v>
      </c>
      <c r="C146" s="1"/>
      <c r="D146" s="22" t="s">
        <v>308</v>
      </c>
      <c r="E146" s="1" t="s">
        <v>309</v>
      </c>
      <c r="F146" s="23" t="s">
        <v>30</v>
      </c>
      <c r="G146" s="24"/>
      <c r="H146" s="25">
        <v>4455</v>
      </c>
      <c r="I146" s="24"/>
      <c r="J146" s="25" t="b">
        <v>0</v>
      </c>
      <c r="K146" s="19"/>
      <c r="L146" s="26"/>
      <c r="M146" s="27"/>
      <c r="AB146" s="13" t="str">
        <f t="array" ref="AB146">IFERROR(INDEX(B143:B155, SMALL(IF("V"=F143:F155, ROW(F143:F155)-MIN(ROW(F143:F155))+1, ""), ROW() -142 )), "")</f>
        <v>Shawnee State University</v>
      </c>
      <c r="AC146" s="13">
        <f t="array" ref="AC146">IFERROR(INDEX(C143:C155, SMALL(IF("V"=F143:F155, ROW(F143:F155)-MIN(ROW(F143:F155))+1, ""), ROW() -142 )), "")</f>
        <v>0</v>
      </c>
      <c r="AD146" s="13" t="str">
        <f t="array" ref="AD146">IFERROR(INDEX(D143:D155, SMALL(IF("V"=F143:F155, ROW(F143:F155)-MIN(ROW(F143:F155))+1, ""), ROW() -142 )), "")</f>
        <v>11-217355</v>
      </c>
      <c r="AE146" s="13" t="str">
        <f t="array" ref="AE146">IFERROR(INDEX(E143:E155, SMALL(IF("V"=F143:F155, ROW(F143:F155)-MIN(ROW(F143:F155))+1, ""), ROW() -142 )), "")</f>
        <v>Logan Hughes</v>
      </c>
      <c r="AF146" s="13" t="str">
        <f t="array" ref="AF146">IFERROR(INDEX(B143:B155, SMALL(IF(ISNUMBER(SEARCH("JV1",F143:F155)), ROW(F143:F155)-MIN(ROW(F143:F155))+1, ""), ROW() -142 )), "")</f>
        <v/>
      </c>
      <c r="AG146" s="13" t="str">
        <f t="array" ref="AG146">IFERROR(INDEX(C143:C155, SMALL(IF(ISNUMBER(SEARCH("JV1",F143:F155)), ROW(F143:F155)-MIN(ROW(F143:F155))+1, ""), ROW() -142 )), "")</f>
        <v/>
      </c>
      <c r="AH146" s="13" t="str">
        <f t="array" ref="AH146">IFERROR(INDEX(D143:D155, SMALL(IF(ISNUMBER(SEARCH("JV1",F143:F155)), ROW(F143:F155)-MIN(ROW(F143:F155))+1, ""), ROW() -142 )), "")</f>
        <v/>
      </c>
      <c r="AI146" s="13" t="str">
        <f t="array" ref="AI146">IFERROR(INDEX(E143:E155, SMALL(IF(ISNUMBER(SEARCH("JV1",F143:F155)), ROW(F143:F155)-MIN(ROW(F143:F155))+1, ""), ROW() -142 )), "")</f>
        <v/>
      </c>
      <c r="AJ146" s="13" t="str">
        <f t="array" ref="AJ146">IFERROR(INDEX(B143:B155, SMALL(IF(ISNUMBER(SEARCH("JV2",F143:F155)), ROW(F143:F155)-MIN(ROW(F143:F155))+1, ""), ROW() -142 )), "")</f>
        <v/>
      </c>
      <c r="AK146" s="13" t="str">
        <f t="array" ref="AK146">IFERROR(INDEX(C143:C155, SMALL(IF(ISNUMBER(SEARCH("JV2",F143:F155)), ROW(F143:F155)-MIN(ROW(F143:F155))+1, ""), ROW() -142 )), "")</f>
        <v/>
      </c>
      <c r="AL146" s="13" t="str">
        <f t="array" ref="AL146">IFERROR(INDEX(D143:D155, SMALL(IF(ISNUMBER(SEARCH("JV2",F143:F155)), ROW(F143:F155)-MIN(ROW(F143:F155))+1, ""), ROW() -142 )), "")</f>
        <v/>
      </c>
      <c r="AM146" s="13" t="str">
        <f t="array" ref="AM146">IFERROR(INDEX(E143:E155, SMALL(IF(ISNUMBER(SEARCH("JV2",F143:F155)), ROW(F143:F155)-MIN(ROW(F143:F155))+1, ""), ROW() -142 )), "")</f>
        <v/>
      </c>
    </row>
    <row r="147" spans="2:39" s="13" customFormat="1" ht="15" customHeight="1" x14ac:dyDescent="0.3">
      <c r="B147" s="21" t="s">
        <v>301</v>
      </c>
      <c r="C147" s="1"/>
      <c r="D147" s="22" t="s">
        <v>310</v>
      </c>
      <c r="E147" s="1" t="s">
        <v>311</v>
      </c>
      <c r="F147" s="23" t="s">
        <v>14</v>
      </c>
      <c r="G147" s="24"/>
      <c r="H147" s="25">
        <v>4455</v>
      </c>
      <c r="I147" s="24"/>
      <c r="J147" s="25" t="b">
        <v>0</v>
      </c>
      <c r="K147" s="19"/>
      <c r="L147" s="26"/>
      <c r="M147" s="27"/>
      <c r="AB147" s="13" t="str">
        <f t="array" ref="AB147">IFERROR(INDEX(B143:B155, SMALL(IF("V"=F143:F155, ROW(F143:F155)-MIN(ROW(F143:F155))+1, ""), ROW() -142 )), "")</f>
        <v>Shawnee State University</v>
      </c>
      <c r="AC147" s="13">
        <f t="array" ref="AC147">IFERROR(INDEX(C143:C155, SMALL(IF("V"=F143:F155, ROW(F143:F155)-MIN(ROW(F143:F155))+1, ""), ROW() -142 )), "")</f>
        <v>0</v>
      </c>
      <c r="AD147" s="13" t="str">
        <f t="array" ref="AD147">IFERROR(INDEX(D143:D155, SMALL(IF("V"=F143:F155, ROW(F143:F155)-MIN(ROW(F143:F155))+1, ""), ROW() -142 )), "")</f>
        <v>21-79541</v>
      </c>
      <c r="AE147" s="13" t="str">
        <f t="array" ref="AE147">IFERROR(INDEX(E143:E155, SMALL(IF("V"=F143:F155, ROW(F143:F155)-MIN(ROW(F143:F155))+1, ""), ROW() -142 )), "")</f>
        <v>Michael Good</v>
      </c>
      <c r="AF147" s="13" t="str">
        <f t="array" ref="AF147">IFERROR(INDEX(B143:B155, SMALL(IF(ISNUMBER(SEARCH("JV1",F143:F155)), ROW(F143:F155)-MIN(ROW(F143:F155))+1, ""), ROW() -142 )), "")</f>
        <v/>
      </c>
      <c r="AG147" s="13" t="str">
        <f t="array" ref="AG147">IFERROR(INDEX(C143:C155, SMALL(IF(ISNUMBER(SEARCH("JV1",F143:F155)), ROW(F143:F155)-MIN(ROW(F143:F155))+1, ""), ROW() -142 )), "")</f>
        <v/>
      </c>
      <c r="AH147" s="13" t="str">
        <f t="array" ref="AH147">IFERROR(INDEX(D143:D155, SMALL(IF(ISNUMBER(SEARCH("JV1",F143:F155)), ROW(F143:F155)-MIN(ROW(F143:F155))+1, ""), ROW() -142 )), "")</f>
        <v/>
      </c>
      <c r="AI147" s="13" t="str">
        <f t="array" ref="AI147">IFERROR(INDEX(E143:E155, SMALL(IF(ISNUMBER(SEARCH("JV1",F143:F155)), ROW(F143:F155)-MIN(ROW(F143:F155))+1, ""), ROW() -142 )), "")</f>
        <v/>
      </c>
      <c r="AJ147" s="13" t="str">
        <f t="array" ref="AJ147">IFERROR(INDEX(B143:B155, SMALL(IF(ISNUMBER(SEARCH("JV2",F143:F155)), ROW(F143:F155)-MIN(ROW(F143:F155))+1, ""), ROW() -142 )), "")</f>
        <v/>
      </c>
      <c r="AK147" s="13" t="str">
        <f t="array" ref="AK147">IFERROR(INDEX(C143:C155, SMALL(IF(ISNUMBER(SEARCH("JV2",F143:F155)), ROW(F143:F155)-MIN(ROW(F143:F155))+1, ""), ROW() -142 )), "")</f>
        <v/>
      </c>
      <c r="AL147" s="13" t="str">
        <f t="array" ref="AL147">IFERROR(INDEX(D143:D155, SMALL(IF(ISNUMBER(SEARCH("JV2",F143:F155)), ROW(F143:F155)-MIN(ROW(F143:F155))+1, ""), ROW() -142 )), "")</f>
        <v/>
      </c>
      <c r="AM147" s="13" t="str">
        <f t="array" ref="AM147">IFERROR(INDEX(E143:E155, SMALL(IF(ISNUMBER(SEARCH("JV2",F143:F155)), ROW(F143:F155)-MIN(ROW(F143:F155))+1, ""), ROW() -142 )), "")</f>
        <v/>
      </c>
    </row>
    <row r="148" spans="2:39" s="13" customFormat="1" ht="15" customHeight="1" x14ac:dyDescent="0.3">
      <c r="B148" s="21" t="s">
        <v>301</v>
      </c>
      <c r="C148" s="1"/>
      <c r="D148" s="22" t="s">
        <v>312</v>
      </c>
      <c r="E148" s="1" t="s">
        <v>313</v>
      </c>
      <c r="F148" s="23" t="s">
        <v>30</v>
      </c>
      <c r="G148" s="24"/>
      <c r="H148" s="25">
        <v>4455</v>
      </c>
      <c r="I148" s="24"/>
      <c r="J148" s="25" t="b">
        <v>0</v>
      </c>
      <c r="K148" s="19"/>
      <c r="L148" s="26"/>
      <c r="M148" s="27"/>
      <c r="AB148" s="13" t="str">
        <f t="array" ref="AB148">IFERROR(INDEX(B143:B155, SMALL(IF("V"=F143:F155, ROW(F143:F155)-MIN(ROW(F143:F155))+1, ""), ROW() -142 )), "")</f>
        <v>Shawnee State University</v>
      </c>
      <c r="AC148" s="13">
        <f t="array" ref="AC148">IFERROR(INDEX(C143:C155, SMALL(IF("V"=F143:F155, ROW(F143:F155)-MIN(ROW(F143:F155))+1, ""), ROW() -142 )), "")</f>
        <v>0</v>
      </c>
      <c r="AD148" s="13" t="str">
        <f t="array" ref="AD148">IFERROR(INDEX(D143:D155, SMALL(IF("V"=F143:F155, ROW(F143:F155)-MIN(ROW(F143:F155))+1, ""), ROW() -142 )), "")</f>
        <v>19-77551</v>
      </c>
      <c r="AE148" s="13" t="str">
        <f t="array" ref="AE148">IFERROR(INDEX(E143:E155, SMALL(IF("V"=F143:F155, ROW(F143:F155)-MIN(ROW(F143:F155))+1, ""), ROW() -142 )), "")</f>
        <v>Parker Lauders</v>
      </c>
      <c r="AF148" s="13" t="str">
        <f t="array" ref="AF148">IFERROR(INDEX(B143:B155, SMALL(IF(ISNUMBER(SEARCH("JV1",F143:F155)), ROW(F143:F155)-MIN(ROW(F143:F155))+1, ""), ROW() -142 )), "")</f>
        <v/>
      </c>
      <c r="AG148" s="13" t="str">
        <f t="array" ref="AG148">IFERROR(INDEX(C143:C155, SMALL(IF(ISNUMBER(SEARCH("JV1",F143:F155)), ROW(F143:F155)-MIN(ROW(F143:F155))+1, ""), ROW() -142 )), "")</f>
        <v/>
      </c>
      <c r="AH148" s="13" t="str">
        <f t="array" ref="AH148">IFERROR(INDEX(D143:D155, SMALL(IF(ISNUMBER(SEARCH("JV1",F143:F155)), ROW(F143:F155)-MIN(ROW(F143:F155))+1, ""), ROW() -142 )), "")</f>
        <v/>
      </c>
      <c r="AI148" s="13" t="str">
        <f t="array" ref="AI148">IFERROR(INDEX(E143:E155, SMALL(IF(ISNUMBER(SEARCH("JV1",F143:F155)), ROW(F143:F155)-MIN(ROW(F143:F155))+1, ""), ROW() -142 )), "")</f>
        <v/>
      </c>
      <c r="AJ148" s="13" t="str">
        <f t="array" ref="AJ148">IFERROR(INDEX(B143:B155, SMALL(IF(ISNUMBER(SEARCH("JV2",F143:F155)), ROW(F143:F155)-MIN(ROW(F143:F155))+1, ""), ROW() -142 )), "")</f>
        <v/>
      </c>
      <c r="AK148" s="13" t="str">
        <f t="array" ref="AK148">IFERROR(INDEX(C143:C155, SMALL(IF(ISNUMBER(SEARCH("JV2",F143:F155)), ROW(F143:F155)-MIN(ROW(F143:F155))+1, ""), ROW() -142 )), "")</f>
        <v/>
      </c>
      <c r="AL148" s="13" t="str">
        <f t="array" ref="AL148">IFERROR(INDEX(D143:D155, SMALL(IF(ISNUMBER(SEARCH("JV2",F143:F155)), ROW(F143:F155)-MIN(ROW(F143:F155))+1, ""), ROW() -142 )), "")</f>
        <v/>
      </c>
      <c r="AM148" s="13" t="str">
        <f t="array" ref="AM148">IFERROR(INDEX(E143:E155, SMALL(IF(ISNUMBER(SEARCH("JV2",F143:F155)), ROW(F143:F155)-MIN(ROW(F143:F155))+1, ""), ROW() -142 )), "")</f>
        <v/>
      </c>
    </row>
    <row r="149" spans="2:39" s="13" customFormat="1" ht="15" customHeight="1" x14ac:dyDescent="0.3">
      <c r="B149" s="21" t="s">
        <v>301</v>
      </c>
      <c r="C149" s="1"/>
      <c r="D149" s="22" t="s">
        <v>314</v>
      </c>
      <c r="E149" s="1" t="s">
        <v>315</v>
      </c>
      <c r="F149" s="23" t="s">
        <v>14</v>
      </c>
      <c r="G149" s="24"/>
      <c r="H149" s="25">
        <v>4455</v>
      </c>
      <c r="I149" s="24"/>
      <c r="J149" s="25" t="b">
        <v>0</v>
      </c>
      <c r="K149" s="19"/>
      <c r="L149" s="26"/>
      <c r="M149" s="27"/>
      <c r="AB149" s="13" t="str">
        <f t="array" ref="AB149">IFERROR(INDEX(B143:B155, SMALL(IF("V"=F143:F155, ROW(F143:F155)-MIN(ROW(F143:F155))+1, ""), ROW() -142 )), "")</f>
        <v>Shawnee State University</v>
      </c>
      <c r="AC149" s="13">
        <f t="array" ref="AC149">IFERROR(INDEX(C143:C155, SMALL(IF("V"=F143:F155, ROW(F143:F155)-MIN(ROW(F143:F155))+1, ""), ROW() -142 )), "")</f>
        <v>0</v>
      </c>
      <c r="AD149" s="13" t="str">
        <f t="array" ref="AD149">IFERROR(INDEX(D143:D155, SMALL(IF("V"=F143:F155, ROW(F143:F155)-MIN(ROW(F143:F155))+1, ""), ROW() -142 )), "")</f>
        <v>7914-52475</v>
      </c>
      <c r="AE149" s="13" t="str">
        <f t="array" ref="AE149">IFERROR(INDEX(E143:E155, SMALL(IF("V"=F143:F155, ROW(F143:F155)-MIN(ROW(F143:F155))+1, ""), ROW() -142 )), "")</f>
        <v>Tyler Roberts</v>
      </c>
      <c r="AF149" s="13" t="str">
        <f t="array" ref="AF149">IFERROR(INDEX(B143:B155, SMALL(IF(ISNUMBER(SEARCH("JV1",F143:F155)), ROW(F143:F155)-MIN(ROW(F143:F155))+1, ""), ROW() -142 )), "")</f>
        <v/>
      </c>
      <c r="AG149" s="13" t="str">
        <f t="array" ref="AG149">IFERROR(INDEX(C143:C155, SMALL(IF(ISNUMBER(SEARCH("JV1",F143:F155)), ROW(F143:F155)-MIN(ROW(F143:F155))+1, ""), ROW() -142 )), "")</f>
        <v/>
      </c>
      <c r="AH149" s="13" t="str">
        <f t="array" ref="AH149">IFERROR(INDEX(D143:D155, SMALL(IF(ISNUMBER(SEARCH("JV1",F143:F155)), ROW(F143:F155)-MIN(ROW(F143:F155))+1, ""), ROW() -142 )), "")</f>
        <v/>
      </c>
      <c r="AI149" s="13" t="str">
        <f t="array" ref="AI149">IFERROR(INDEX(E143:E155, SMALL(IF(ISNUMBER(SEARCH("JV1",F143:F155)), ROW(F143:F155)-MIN(ROW(F143:F155))+1, ""), ROW() -142 )), "")</f>
        <v/>
      </c>
      <c r="AJ149" s="13" t="str">
        <f t="array" ref="AJ149">IFERROR(INDEX(B143:B155, SMALL(IF(ISNUMBER(SEARCH("JV2",F143:F155)), ROW(F143:F155)-MIN(ROW(F143:F155))+1, ""), ROW() -142 )), "")</f>
        <v/>
      </c>
      <c r="AK149" s="13" t="str">
        <f t="array" ref="AK149">IFERROR(INDEX(C143:C155, SMALL(IF(ISNUMBER(SEARCH("JV2",F143:F155)), ROW(F143:F155)-MIN(ROW(F143:F155))+1, ""), ROW() -142 )), "")</f>
        <v/>
      </c>
      <c r="AL149" s="13" t="str">
        <f t="array" ref="AL149">IFERROR(INDEX(D143:D155, SMALL(IF(ISNUMBER(SEARCH("JV2",F143:F155)), ROW(F143:F155)-MIN(ROW(F143:F155))+1, ""), ROW() -142 )), "")</f>
        <v/>
      </c>
      <c r="AM149" s="13" t="str">
        <f t="array" ref="AM149">IFERROR(INDEX(E143:E155, SMALL(IF(ISNUMBER(SEARCH("JV2",F143:F155)), ROW(F143:F155)-MIN(ROW(F143:F155))+1, ""), ROW() -142 )), "")</f>
        <v/>
      </c>
    </row>
    <row r="150" spans="2:39" s="13" customFormat="1" ht="15" customHeight="1" x14ac:dyDescent="0.3">
      <c r="B150" s="21" t="s">
        <v>301</v>
      </c>
      <c r="C150" s="1"/>
      <c r="D150" s="22" t="s">
        <v>316</v>
      </c>
      <c r="E150" s="1" t="s">
        <v>317</v>
      </c>
      <c r="F150" s="23" t="s">
        <v>14</v>
      </c>
      <c r="G150" s="24"/>
      <c r="H150" s="25">
        <v>4455</v>
      </c>
      <c r="I150" s="24"/>
      <c r="J150" s="25" t="b">
        <v>0</v>
      </c>
      <c r="K150" s="19"/>
      <c r="L150" s="26"/>
      <c r="M150" s="27"/>
      <c r="AB150" s="13" t="str">
        <f t="array" ref="AB150">IFERROR(INDEX(B143:B155, SMALL(IF("V"=F143:F155, ROW(F143:F155)-MIN(ROW(F143:F155))+1, ""), ROW() -142 )), "")</f>
        <v/>
      </c>
      <c r="AC150" s="13" t="str">
        <f t="array" ref="AC150">IFERROR(INDEX(C143:C155, SMALL(IF("V"=F143:F155, ROW(F143:F155)-MIN(ROW(F143:F155))+1, ""), ROW() -142 )), "")</f>
        <v/>
      </c>
      <c r="AD150" s="13" t="str">
        <f t="array" ref="AD150">IFERROR(INDEX(D143:D155, SMALL(IF("V"=F143:F155, ROW(F143:F155)-MIN(ROW(F143:F155))+1, ""), ROW() -142 )), "")</f>
        <v/>
      </c>
      <c r="AE150" s="13" t="str">
        <f t="array" ref="AE150">IFERROR(INDEX(E143:E155, SMALL(IF("V"=F143:F155, ROW(F143:F155)-MIN(ROW(F143:F155))+1, ""), ROW() -142 )), "")</f>
        <v/>
      </c>
      <c r="AF150" s="13" t="str">
        <f t="array" ref="AF150">IFERROR(INDEX(B143:B155, SMALL(IF(ISNUMBER(SEARCH("JV1",F143:F155)), ROW(F143:F155)-MIN(ROW(F143:F155))+1, ""), ROW() -142 )), "")</f>
        <v/>
      </c>
      <c r="AG150" s="13" t="str">
        <f t="array" ref="AG150">IFERROR(INDEX(C143:C155, SMALL(IF(ISNUMBER(SEARCH("JV1",F143:F155)), ROW(F143:F155)-MIN(ROW(F143:F155))+1, ""), ROW() -142 )), "")</f>
        <v/>
      </c>
      <c r="AH150" s="13" t="str">
        <f t="array" ref="AH150">IFERROR(INDEX(D143:D155, SMALL(IF(ISNUMBER(SEARCH("JV1",F143:F155)), ROW(F143:F155)-MIN(ROW(F143:F155))+1, ""), ROW() -142 )), "")</f>
        <v/>
      </c>
      <c r="AI150" s="13" t="str">
        <f t="array" ref="AI150">IFERROR(INDEX(E143:E155, SMALL(IF(ISNUMBER(SEARCH("JV1",F143:F155)), ROW(F143:F155)-MIN(ROW(F143:F155))+1, ""), ROW() -142 )), "")</f>
        <v/>
      </c>
      <c r="AJ150" s="13" t="str">
        <f t="array" ref="AJ150">IFERROR(INDEX(B143:B155, SMALL(IF(ISNUMBER(SEARCH("JV2",F143:F155)), ROW(F143:F155)-MIN(ROW(F143:F155))+1, ""), ROW() -142 )), "")</f>
        <v/>
      </c>
      <c r="AK150" s="13" t="str">
        <f t="array" ref="AK150">IFERROR(INDEX(C143:C155, SMALL(IF(ISNUMBER(SEARCH("JV2",F143:F155)), ROW(F143:F155)-MIN(ROW(F143:F155))+1, ""), ROW() -142 )), "")</f>
        <v/>
      </c>
      <c r="AL150" s="13" t="str">
        <f t="array" ref="AL150">IFERROR(INDEX(D143:D155, SMALL(IF(ISNUMBER(SEARCH("JV2",F143:F155)), ROW(F143:F155)-MIN(ROW(F143:F155))+1, ""), ROW() -142 )), "")</f>
        <v/>
      </c>
      <c r="AM150" s="13" t="str">
        <f t="array" ref="AM150">IFERROR(INDEX(E143:E155, SMALL(IF(ISNUMBER(SEARCH("JV2",F143:F155)), ROW(F143:F155)-MIN(ROW(F143:F155))+1, ""), ROW() -142 )), "")</f>
        <v/>
      </c>
    </row>
    <row r="151" spans="2:39" s="13" customFormat="1" ht="15" customHeight="1" x14ac:dyDescent="0.3">
      <c r="B151" s="21" t="s">
        <v>301</v>
      </c>
      <c r="C151" s="1"/>
      <c r="D151" s="22" t="s">
        <v>318</v>
      </c>
      <c r="E151" s="1" t="s">
        <v>319</v>
      </c>
      <c r="F151" s="23" t="s">
        <v>14</v>
      </c>
      <c r="G151" s="24"/>
      <c r="H151" s="25">
        <v>4455</v>
      </c>
      <c r="I151" s="24"/>
      <c r="J151" s="25" t="b">
        <v>0</v>
      </c>
      <c r="K151" s="19"/>
      <c r="L151" s="26"/>
      <c r="M151" s="27"/>
    </row>
    <row r="152" spans="2:39" s="13" customFormat="1" ht="15" customHeight="1" x14ac:dyDescent="0.3">
      <c r="B152" s="21" t="s">
        <v>301</v>
      </c>
      <c r="C152" s="1"/>
      <c r="D152" s="22" t="s">
        <v>320</v>
      </c>
      <c r="E152" s="1" t="s">
        <v>321</v>
      </c>
      <c r="F152" s="23" t="s">
        <v>30</v>
      </c>
      <c r="G152" s="24"/>
      <c r="H152" s="25">
        <v>4455</v>
      </c>
      <c r="I152" s="24"/>
      <c r="J152" s="25" t="b">
        <v>0</v>
      </c>
      <c r="K152" s="19"/>
      <c r="L152" s="26"/>
      <c r="M152" s="27"/>
    </row>
    <row r="153" spans="2:39" s="13" customFormat="1" ht="15" customHeight="1" x14ac:dyDescent="0.3">
      <c r="B153" s="21" t="s">
        <v>301</v>
      </c>
      <c r="C153" s="1"/>
      <c r="D153" s="22" t="s">
        <v>322</v>
      </c>
      <c r="E153" s="1" t="s">
        <v>323</v>
      </c>
      <c r="F153" s="23" t="s">
        <v>14</v>
      </c>
      <c r="G153" s="24"/>
      <c r="H153" s="25">
        <v>4455</v>
      </c>
      <c r="I153" s="24"/>
      <c r="J153" s="25" t="b">
        <v>0</v>
      </c>
      <c r="K153" s="19"/>
      <c r="L153" s="26"/>
      <c r="M153" s="27"/>
    </row>
    <row r="154" spans="2:39" s="13" customFormat="1" ht="15" customHeight="1" x14ac:dyDescent="0.3">
      <c r="B154" s="21" t="s">
        <v>301</v>
      </c>
      <c r="C154" s="1"/>
      <c r="D154" s="22" t="s">
        <v>324</v>
      </c>
      <c r="E154" s="1" t="s">
        <v>325</v>
      </c>
      <c r="F154" s="23" t="s">
        <v>30</v>
      </c>
      <c r="G154" s="24"/>
      <c r="H154" s="25">
        <v>4455</v>
      </c>
      <c r="I154" s="24"/>
      <c r="J154" s="25" t="b">
        <v>0</v>
      </c>
      <c r="K154" s="19"/>
      <c r="L154" s="26"/>
      <c r="M154" s="27"/>
    </row>
    <row r="155" spans="2:39" s="13" customFormat="1" ht="15" customHeight="1" x14ac:dyDescent="0.3">
      <c r="B155" s="21" t="s">
        <v>301</v>
      </c>
      <c r="C155" s="1"/>
      <c r="D155" s="22" t="s">
        <v>326</v>
      </c>
      <c r="E155" s="1" t="s">
        <v>327</v>
      </c>
      <c r="F155" s="23" t="s">
        <v>14</v>
      </c>
      <c r="G155" s="24"/>
      <c r="H155" s="25">
        <v>4455</v>
      </c>
      <c r="I155" s="24"/>
      <c r="J155" s="25" t="b">
        <v>0</v>
      </c>
      <c r="K155" s="19"/>
      <c r="L155" s="26"/>
      <c r="M155" s="27"/>
    </row>
    <row r="156" spans="2:39" s="13" customFormat="1" ht="15" customHeight="1" x14ac:dyDescent="0.3">
      <c r="B156" s="21" t="s">
        <v>328</v>
      </c>
      <c r="C156" s="1"/>
      <c r="D156" s="22" t="s">
        <v>329</v>
      </c>
      <c r="E156" s="1" t="s">
        <v>330</v>
      </c>
      <c r="F156" s="23" t="s">
        <v>14</v>
      </c>
      <c r="G156" s="24"/>
      <c r="H156" s="25">
        <v>2316</v>
      </c>
      <c r="I156" s="24"/>
      <c r="J156" s="25" t="b">
        <v>0</v>
      </c>
      <c r="K156" s="19"/>
      <c r="L156" s="26"/>
      <c r="M156" s="27"/>
      <c r="AB156" s="13" t="str">
        <f t="array" ref="AB156">IFERROR(INDEX(B156:B163, SMALL(IF("V"=F156:F163, ROW(F156:F163)-MIN(ROW(F156:F163))+1, ""), ROW() -155 )), "")</f>
        <v>South Florida ,University Of</v>
      </c>
      <c r="AC156" s="13">
        <f t="array" ref="AC156">IFERROR(INDEX(C156:C163, SMALL(IF("V"=F156:F163, ROW(F156:F163)-MIN(ROW(F156:F163))+1, ""), ROW() -155 )), "")</f>
        <v>0</v>
      </c>
      <c r="AD156" s="13" t="str">
        <f t="array" ref="AD156">IFERROR(INDEX(D156:D163, SMALL(IF("V"=F156:F163, ROW(F156:F163)-MIN(ROW(F156:F163))+1, ""), ROW() -155 )), "")</f>
        <v>11-563503</v>
      </c>
      <c r="AE156" s="13" t="str">
        <f t="array" ref="AE156">IFERROR(INDEX(E156:E163, SMALL(IF("V"=F156:F163, ROW(F156:F163)-MIN(ROW(F156:F163))+1, ""), ROW() -155 )), "")</f>
        <v>Aidan Proietto</v>
      </c>
      <c r="AF156" s="13" t="str">
        <f t="array" ref="AF156">IFERROR(INDEX(B156:B163, SMALL(IF(ISNUMBER(SEARCH("JV1",F156:F163)), ROW(F156:F163)-MIN(ROW(F156:F163))+1, ""), ROW() -155 )), "")</f>
        <v/>
      </c>
      <c r="AG156" s="13" t="str">
        <f t="array" ref="AG156">IFERROR(INDEX(C156:C163, SMALL(IF(ISNUMBER(SEARCH("JV1",F156:F163)), ROW(F156:F163)-MIN(ROW(F156:F163))+1, ""), ROW() -155 )), "")</f>
        <v/>
      </c>
      <c r="AH156" s="13" t="str">
        <f t="array" ref="AH156">IFERROR(INDEX(D156:D163, SMALL(IF(ISNUMBER(SEARCH("JV1",F156:F163)), ROW(F156:F163)-MIN(ROW(F156:F163))+1, ""), ROW() -155 )), "")</f>
        <v/>
      </c>
      <c r="AI156" s="13" t="str">
        <f t="array" ref="AI156">IFERROR(INDEX(E156:E163, SMALL(IF(ISNUMBER(SEARCH("JV1",F156:F163)), ROW(F156:F163)-MIN(ROW(F156:F163))+1, ""), ROW() -155 )), "")</f>
        <v/>
      </c>
      <c r="AJ156" s="13" t="str">
        <f t="array" ref="AJ156">IFERROR(INDEX(B156:B163, SMALL(IF(ISNUMBER(SEARCH("JV2",F156:F163)), ROW(F156:F163)-MIN(ROW(F156:F163))+1, ""), ROW() -155 )), "")</f>
        <v/>
      </c>
      <c r="AK156" s="13" t="str">
        <f t="array" ref="AK156">IFERROR(INDEX(C156:C163, SMALL(IF(ISNUMBER(SEARCH("JV2",F156:F163)), ROW(F156:F163)-MIN(ROW(F156:F163))+1, ""), ROW() -155 )), "")</f>
        <v/>
      </c>
      <c r="AL156" s="13" t="str">
        <f t="array" ref="AL156">IFERROR(INDEX(D156:D163, SMALL(IF(ISNUMBER(SEARCH("JV2",F156:F163)), ROW(F156:F163)-MIN(ROW(F156:F163))+1, ""), ROW() -155 )), "")</f>
        <v/>
      </c>
      <c r="AM156" s="13" t="str">
        <f t="array" ref="AM156">IFERROR(INDEX(E156:E163, SMALL(IF(ISNUMBER(SEARCH("JV2",F156:F163)), ROW(F156:F163)-MIN(ROW(F156:F163))+1, ""), ROW() -155 )), "")</f>
        <v/>
      </c>
    </row>
    <row r="157" spans="2:39" s="13" customFormat="1" ht="15" customHeight="1" x14ac:dyDescent="0.3">
      <c r="B157" s="21" t="s">
        <v>328</v>
      </c>
      <c r="C157" s="1"/>
      <c r="D157" s="22" t="s">
        <v>331</v>
      </c>
      <c r="E157" s="1" t="s">
        <v>332</v>
      </c>
      <c r="F157" s="23" t="s">
        <v>14</v>
      </c>
      <c r="G157" s="24"/>
      <c r="H157" s="25">
        <v>2316</v>
      </c>
      <c r="I157" s="24"/>
      <c r="J157" s="25" t="b">
        <v>0</v>
      </c>
      <c r="K157" s="19"/>
      <c r="L157" s="26"/>
      <c r="M157" s="27"/>
      <c r="AB157" s="13" t="str">
        <f t="array" ref="AB157">IFERROR(INDEX(B156:B163, SMALL(IF("V"=F156:F163, ROW(F156:F163)-MIN(ROW(F156:F163))+1, ""), ROW() -155 )), "")</f>
        <v>South Florida ,University Of</v>
      </c>
      <c r="AC157" s="13">
        <f t="array" ref="AC157">IFERROR(INDEX(C156:C163, SMALL(IF("V"=F156:F163, ROW(F156:F163)-MIN(ROW(F156:F163))+1, ""), ROW() -155 )), "")</f>
        <v>0</v>
      </c>
      <c r="AD157" s="13" t="str">
        <f t="array" ref="AD157">IFERROR(INDEX(D156:D163, SMALL(IF("V"=F156:F163, ROW(F156:F163)-MIN(ROW(F156:F163))+1, ""), ROW() -155 )), "")</f>
        <v>11-690862</v>
      </c>
      <c r="AE157" s="13" t="str">
        <f t="array" ref="AE157">IFERROR(INDEX(E156:E163, SMALL(IF("V"=F156:F163, ROW(F156:F163)-MIN(ROW(F156:F163))+1, ""), ROW() -155 )), "")</f>
        <v>Antonio Corea</v>
      </c>
      <c r="AF157" s="13" t="str">
        <f t="array" ref="AF157">IFERROR(INDEX(B156:B163, SMALL(IF(ISNUMBER(SEARCH("JV1",F156:F163)), ROW(F156:F163)-MIN(ROW(F156:F163))+1, ""), ROW() -155 )), "")</f>
        <v/>
      </c>
      <c r="AG157" s="13" t="str">
        <f t="array" ref="AG157">IFERROR(INDEX(C156:C163, SMALL(IF(ISNUMBER(SEARCH("JV1",F156:F163)), ROW(F156:F163)-MIN(ROW(F156:F163))+1, ""), ROW() -155 )), "")</f>
        <v/>
      </c>
      <c r="AH157" s="13" t="str">
        <f t="array" ref="AH157">IFERROR(INDEX(D156:D163, SMALL(IF(ISNUMBER(SEARCH("JV1",F156:F163)), ROW(F156:F163)-MIN(ROW(F156:F163))+1, ""), ROW() -155 )), "")</f>
        <v/>
      </c>
      <c r="AI157" s="13" t="str">
        <f t="array" ref="AI157">IFERROR(INDEX(E156:E163, SMALL(IF(ISNUMBER(SEARCH("JV1",F156:F163)), ROW(F156:F163)-MIN(ROW(F156:F163))+1, ""), ROW() -155 )), "")</f>
        <v/>
      </c>
      <c r="AJ157" s="13" t="str">
        <f t="array" ref="AJ157">IFERROR(INDEX(B156:B163, SMALL(IF(ISNUMBER(SEARCH("JV2",F156:F163)), ROW(F156:F163)-MIN(ROW(F156:F163))+1, ""), ROW() -155 )), "")</f>
        <v/>
      </c>
      <c r="AK157" s="13" t="str">
        <f t="array" ref="AK157">IFERROR(INDEX(C156:C163, SMALL(IF(ISNUMBER(SEARCH("JV2",F156:F163)), ROW(F156:F163)-MIN(ROW(F156:F163))+1, ""), ROW() -155 )), "")</f>
        <v/>
      </c>
      <c r="AL157" s="13" t="str">
        <f t="array" ref="AL157">IFERROR(INDEX(D156:D163, SMALL(IF(ISNUMBER(SEARCH("JV2",F156:F163)), ROW(F156:F163)-MIN(ROW(F156:F163))+1, ""), ROW() -155 )), "")</f>
        <v/>
      </c>
      <c r="AM157" s="13" t="str">
        <f t="array" ref="AM157">IFERROR(INDEX(E156:E163, SMALL(IF(ISNUMBER(SEARCH("JV2",F156:F163)), ROW(F156:F163)-MIN(ROW(F156:F163))+1, ""), ROW() -155 )), "")</f>
        <v/>
      </c>
    </row>
    <row r="158" spans="2:39" s="13" customFormat="1" ht="15" customHeight="1" x14ac:dyDescent="0.3">
      <c r="B158" s="21" t="s">
        <v>328</v>
      </c>
      <c r="C158" s="1"/>
      <c r="D158" s="22" t="s">
        <v>333</v>
      </c>
      <c r="E158" s="1" t="s">
        <v>334</v>
      </c>
      <c r="F158" s="23" t="s">
        <v>14</v>
      </c>
      <c r="G158" s="24"/>
      <c r="H158" s="25">
        <v>2316</v>
      </c>
      <c r="I158" s="24"/>
      <c r="J158" s="25" t="b">
        <v>0</v>
      </c>
      <c r="K158" s="19"/>
      <c r="L158" s="26"/>
      <c r="M158" s="27"/>
      <c r="AB158" s="13" t="str">
        <f t="array" ref="AB158">IFERROR(INDEX(B156:B163, SMALL(IF("V"=F156:F163, ROW(F156:F163)-MIN(ROW(F156:F163))+1, ""), ROW() -155 )), "")</f>
        <v>South Florida ,University Of</v>
      </c>
      <c r="AC158" s="13">
        <f t="array" ref="AC158">IFERROR(INDEX(C156:C163, SMALL(IF("V"=F156:F163, ROW(F156:F163)-MIN(ROW(F156:F163))+1, ""), ROW() -155 )), "")</f>
        <v>0</v>
      </c>
      <c r="AD158" s="13" t="str">
        <f t="array" ref="AD158">IFERROR(INDEX(D156:D163, SMALL(IF("V"=F156:F163, ROW(F156:F163)-MIN(ROW(F156:F163))+1, ""), ROW() -155 )), "")</f>
        <v>11-487950</v>
      </c>
      <c r="AE158" s="13" t="str">
        <f t="array" ref="AE158">IFERROR(INDEX(E156:E163, SMALL(IF("V"=F156:F163, ROW(F156:F163)-MIN(ROW(F156:F163))+1, ""), ROW() -155 )), "")</f>
        <v>Brian Fink</v>
      </c>
      <c r="AF158" s="13" t="str">
        <f t="array" ref="AF158">IFERROR(INDEX(B156:B163, SMALL(IF(ISNUMBER(SEARCH("JV1",F156:F163)), ROW(F156:F163)-MIN(ROW(F156:F163))+1, ""), ROW() -155 )), "")</f>
        <v/>
      </c>
      <c r="AG158" s="13" t="str">
        <f t="array" ref="AG158">IFERROR(INDEX(C156:C163, SMALL(IF(ISNUMBER(SEARCH("JV1",F156:F163)), ROW(F156:F163)-MIN(ROW(F156:F163))+1, ""), ROW() -155 )), "")</f>
        <v/>
      </c>
      <c r="AH158" s="13" t="str">
        <f t="array" ref="AH158">IFERROR(INDEX(D156:D163, SMALL(IF(ISNUMBER(SEARCH("JV1",F156:F163)), ROW(F156:F163)-MIN(ROW(F156:F163))+1, ""), ROW() -155 )), "")</f>
        <v/>
      </c>
      <c r="AI158" s="13" t="str">
        <f t="array" ref="AI158">IFERROR(INDEX(E156:E163, SMALL(IF(ISNUMBER(SEARCH("JV1",F156:F163)), ROW(F156:F163)-MIN(ROW(F156:F163))+1, ""), ROW() -155 )), "")</f>
        <v/>
      </c>
      <c r="AJ158" s="13" t="str">
        <f t="array" ref="AJ158">IFERROR(INDEX(B156:B163, SMALL(IF(ISNUMBER(SEARCH("JV2",F156:F163)), ROW(F156:F163)-MIN(ROW(F156:F163))+1, ""), ROW() -155 )), "")</f>
        <v/>
      </c>
      <c r="AK158" s="13" t="str">
        <f t="array" ref="AK158">IFERROR(INDEX(C156:C163, SMALL(IF(ISNUMBER(SEARCH("JV2",F156:F163)), ROW(F156:F163)-MIN(ROW(F156:F163))+1, ""), ROW() -155 )), "")</f>
        <v/>
      </c>
      <c r="AL158" s="13" t="str">
        <f t="array" ref="AL158">IFERROR(INDEX(D156:D163, SMALL(IF(ISNUMBER(SEARCH("JV2",F156:F163)), ROW(F156:F163)-MIN(ROW(F156:F163))+1, ""), ROW() -155 )), "")</f>
        <v/>
      </c>
      <c r="AM158" s="13" t="str">
        <f t="array" ref="AM158">IFERROR(INDEX(E156:E163, SMALL(IF(ISNUMBER(SEARCH("JV2",F156:F163)), ROW(F156:F163)-MIN(ROW(F156:F163))+1, ""), ROW() -155 )), "")</f>
        <v/>
      </c>
    </row>
    <row r="159" spans="2:39" s="13" customFormat="1" ht="15" customHeight="1" x14ac:dyDescent="0.3">
      <c r="B159" s="21" t="s">
        <v>328</v>
      </c>
      <c r="C159" s="1"/>
      <c r="D159" s="22" t="s">
        <v>335</v>
      </c>
      <c r="E159" s="1" t="s">
        <v>336</v>
      </c>
      <c r="F159" s="23" t="s">
        <v>14</v>
      </c>
      <c r="G159" s="24"/>
      <c r="H159" s="25">
        <v>2316</v>
      </c>
      <c r="I159" s="24"/>
      <c r="J159" s="25" t="b">
        <v>0</v>
      </c>
      <c r="K159" s="19"/>
      <c r="L159" s="26"/>
      <c r="M159" s="27"/>
      <c r="AB159" s="13" t="str">
        <f t="array" ref="AB159">IFERROR(INDEX(B156:B163, SMALL(IF("V"=F156:F163, ROW(F156:F163)-MIN(ROW(F156:F163))+1, ""), ROW() -155 )), "")</f>
        <v>South Florida ,University Of</v>
      </c>
      <c r="AC159" s="13">
        <f t="array" ref="AC159">IFERROR(INDEX(C156:C163, SMALL(IF("V"=F156:F163, ROW(F156:F163)-MIN(ROW(F156:F163))+1, ""), ROW() -155 )), "")</f>
        <v>0</v>
      </c>
      <c r="AD159" s="13" t="str">
        <f t="array" ref="AD159">IFERROR(INDEX(D156:D163, SMALL(IF("V"=F156:F163, ROW(F156:F163)-MIN(ROW(F156:F163))+1, ""), ROW() -155 )), "")</f>
        <v>20-16190</v>
      </c>
      <c r="AE159" s="13" t="str">
        <f t="array" ref="AE159">IFERROR(INDEX(E156:E163, SMALL(IF("V"=F156:F163, ROW(F156:F163)-MIN(ROW(F156:F163))+1, ""), ROW() -155 )), "")</f>
        <v>Dinh Truong</v>
      </c>
      <c r="AF159" s="13" t="str">
        <f t="array" ref="AF159">IFERROR(INDEX(B156:B163, SMALL(IF(ISNUMBER(SEARCH("JV1",F156:F163)), ROW(F156:F163)-MIN(ROW(F156:F163))+1, ""), ROW() -155 )), "")</f>
        <v/>
      </c>
      <c r="AG159" s="13" t="str">
        <f t="array" ref="AG159">IFERROR(INDEX(C156:C163, SMALL(IF(ISNUMBER(SEARCH("JV1",F156:F163)), ROW(F156:F163)-MIN(ROW(F156:F163))+1, ""), ROW() -155 )), "")</f>
        <v/>
      </c>
      <c r="AH159" s="13" t="str">
        <f t="array" ref="AH159">IFERROR(INDEX(D156:D163, SMALL(IF(ISNUMBER(SEARCH("JV1",F156:F163)), ROW(F156:F163)-MIN(ROW(F156:F163))+1, ""), ROW() -155 )), "")</f>
        <v/>
      </c>
      <c r="AI159" s="13" t="str">
        <f t="array" ref="AI159">IFERROR(INDEX(E156:E163, SMALL(IF(ISNUMBER(SEARCH("JV1",F156:F163)), ROW(F156:F163)-MIN(ROW(F156:F163))+1, ""), ROW() -155 )), "")</f>
        <v/>
      </c>
      <c r="AJ159" s="13" t="str">
        <f t="array" ref="AJ159">IFERROR(INDEX(B156:B163, SMALL(IF(ISNUMBER(SEARCH("JV2",F156:F163)), ROW(F156:F163)-MIN(ROW(F156:F163))+1, ""), ROW() -155 )), "")</f>
        <v/>
      </c>
      <c r="AK159" s="13" t="str">
        <f t="array" ref="AK159">IFERROR(INDEX(C156:C163, SMALL(IF(ISNUMBER(SEARCH("JV2",F156:F163)), ROW(F156:F163)-MIN(ROW(F156:F163))+1, ""), ROW() -155 )), "")</f>
        <v/>
      </c>
      <c r="AL159" s="13" t="str">
        <f t="array" ref="AL159">IFERROR(INDEX(D156:D163, SMALL(IF(ISNUMBER(SEARCH("JV2",F156:F163)), ROW(F156:F163)-MIN(ROW(F156:F163))+1, ""), ROW() -155 )), "")</f>
        <v/>
      </c>
      <c r="AM159" s="13" t="str">
        <f t="array" ref="AM159">IFERROR(INDEX(E156:E163, SMALL(IF(ISNUMBER(SEARCH("JV2",F156:F163)), ROW(F156:F163)-MIN(ROW(F156:F163))+1, ""), ROW() -155 )), "")</f>
        <v/>
      </c>
    </row>
    <row r="160" spans="2:39" s="13" customFormat="1" ht="15" customHeight="1" x14ac:dyDescent="0.3">
      <c r="B160" s="21" t="s">
        <v>328</v>
      </c>
      <c r="C160" s="1"/>
      <c r="D160" s="22" t="s">
        <v>337</v>
      </c>
      <c r="E160" s="1" t="s">
        <v>338</v>
      </c>
      <c r="F160" s="23" t="s">
        <v>14</v>
      </c>
      <c r="G160" s="24"/>
      <c r="H160" s="25">
        <v>2316</v>
      </c>
      <c r="I160" s="24"/>
      <c r="J160" s="25" t="b">
        <v>0</v>
      </c>
      <c r="K160" s="19"/>
      <c r="L160" s="26"/>
      <c r="M160" s="27"/>
      <c r="AB160" s="13" t="str">
        <f t="array" ref="AB160">IFERROR(INDEX(B156:B163, SMALL(IF("V"=F156:F163, ROW(F156:F163)-MIN(ROW(F156:F163))+1, ""), ROW() -155 )), "")</f>
        <v>South Florida ,University Of</v>
      </c>
      <c r="AC160" s="13">
        <f t="array" ref="AC160">IFERROR(INDEX(C156:C163, SMALL(IF("V"=F156:F163, ROW(F156:F163)-MIN(ROW(F156:F163))+1, ""), ROW() -155 )), "")</f>
        <v>0</v>
      </c>
      <c r="AD160" s="13" t="str">
        <f t="array" ref="AD160">IFERROR(INDEX(D156:D163, SMALL(IF("V"=F156:F163, ROW(F156:F163)-MIN(ROW(F156:F163))+1, ""), ROW() -155 )), "")</f>
        <v>11-481007</v>
      </c>
      <c r="AE160" s="13" t="str">
        <f t="array" ref="AE160">IFERROR(INDEX(E156:E163, SMALL(IF("V"=F156:F163, ROW(F156:F163)-MIN(ROW(F156:F163))+1, ""), ROW() -155 )), "")</f>
        <v>Jackson Manderson</v>
      </c>
      <c r="AF160" s="13" t="str">
        <f t="array" ref="AF160">IFERROR(INDEX(B156:B163, SMALL(IF(ISNUMBER(SEARCH("JV1",F156:F163)), ROW(F156:F163)-MIN(ROW(F156:F163))+1, ""), ROW() -155 )), "")</f>
        <v/>
      </c>
      <c r="AG160" s="13" t="str">
        <f t="array" ref="AG160">IFERROR(INDEX(C156:C163, SMALL(IF(ISNUMBER(SEARCH("JV1",F156:F163)), ROW(F156:F163)-MIN(ROW(F156:F163))+1, ""), ROW() -155 )), "")</f>
        <v/>
      </c>
      <c r="AH160" s="13" t="str">
        <f t="array" ref="AH160">IFERROR(INDEX(D156:D163, SMALL(IF(ISNUMBER(SEARCH("JV1",F156:F163)), ROW(F156:F163)-MIN(ROW(F156:F163))+1, ""), ROW() -155 )), "")</f>
        <v/>
      </c>
      <c r="AI160" s="13" t="str">
        <f t="array" ref="AI160">IFERROR(INDEX(E156:E163, SMALL(IF(ISNUMBER(SEARCH("JV1",F156:F163)), ROW(F156:F163)-MIN(ROW(F156:F163))+1, ""), ROW() -155 )), "")</f>
        <v/>
      </c>
      <c r="AJ160" s="13" t="str">
        <f t="array" ref="AJ160">IFERROR(INDEX(B156:B163, SMALL(IF(ISNUMBER(SEARCH("JV2",F156:F163)), ROW(F156:F163)-MIN(ROW(F156:F163))+1, ""), ROW() -155 )), "")</f>
        <v/>
      </c>
      <c r="AK160" s="13" t="str">
        <f t="array" ref="AK160">IFERROR(INDEX(C156:C163, SMALL(IF(ISNUMBER(SEARCH("JV2",F156:F163)), ROW(F156:F163)-MIN(ROW(F156:F163))+1, ""), ROW() -155 )), "")</f>
        <v/>
      </c>
      <c r="AL160" s="13" t="str">
        <f t="array" ref="AL160">IFERROR(INDEX(D156:D163, SMALL(IF(ISNUMBER(SEARCH("JV2",F156:F163)), ROW(F156:F163)-MIN(ROW(F156:F163))+1, ""), ROW() -155 )), "")</f>
        <v/>
      </c>
      <c r="AM160" s="13" t="str">
        <f t="array" ref="AM160">IFERROR(INDEX(E156:E163, SMALL(IF(ISNUMBER(SEARCH("JV2",F156:F163)), ROW(F156:F163)-MIN(ROW(F156:F163))+1, ""), ROW() -155 )), "")</f>
        <v/>
      </c>
    </row>
    <row r="161" spans="2:39" s="13" customFormat="1" ht="15" customHeight="1" x14ac:dyDescent="0.3">
      <c r="B161" s="21" t="s">
        <v>328</v>
      </c>
      <c r="C161" s="1"/>
      <c r="D161" s="22" t="s">
        <v>339</v>
      </c>
      <c r="E161" s="1" t="s">
        <v>340</v>
      </c>
      <c r="F161" s="23" t="s">
        <v>14</v>
      </c>
      <c r="G161" s="24"/>
      <c r="H161" s="25">
        <v>2316</v>
      </c>
      <c r="I161" s="24"/>
      <c r="J161" s="25" t="b">
        <v>0</v>
      </c>
      <c r="K161" s="19"/>
      <c r="L161" s="26"/>
      <c r="M161" s="27"/>
      <c r="AB161" s="13" t="str">
        <f t="array" ref="AB161">IFERROR(INDEX(B156:B163, SMALL(IF("V"=F156:F163, ROW(F156:F163)-MIN(ROW(F156:F163))+1, ""), ROW() -155 )), "")</f>
        <v>South Florida ,University Of</v>
      </c>
      <c r="AC161" s="13">
        <f t="array" ref="AC161">IFERROR(INDEX(C156:C163, SMALL(IF("V"=F156:F163, ROW(F156:F163)-MIN(ROW(F156:F163))+1, ""), ROW() -155 )), "")</f>
        <v>0</v>
      </c>
      <c r="AD161" s="13" t="str">
        <f t="array" ref="AD161">IFERROR(INDEX(D156:D163, SMALL(IF("V"=F156:F163, ROW(F156:F163)-MIN(ROW(F156:F163))+1, ""), ROW() -155 )), "")</f>
        <v>7914-37309</v>
      </c>
      <c r="AE161" s="13" t="str">
        <f t="array" ref="AE161">IFERROR(INDEX(E156:E163, SMALL(IF("V"=F156:F163, ROW(F156:F163)-MIN(ROW(F156:F163))+1, ""), ROW() -155 )), "")</f>
        <v>Nate Johnson</v>
      </c>
      <c r="AF161" s="13" t="str">
        <f t="array" ref="AF161">IFERROR(INDEX(B156:B163, SMALL(IF(ISNUMBER(SEARCH("JV1",F156:F163)), ROW(F156:F163)-MIN(ROW(F156:F163))+1, ""), ROW() -155 )), "")</f>
        <v/>
      </c>
      <c r="AG161" s="13" t="str">
        <f t="array" ref="AG161">IFERROR(INDEX(C156:C163, SMALL(IF(ISNUMBER(SEARCH("JV1",F156:F163)), ROW(F156:F163)-MIN(ROW(F156:F163))+1, ""), ROW() -155 )), "")</f>
        <v/>
      </c>
      <c r="AH161" s="13" t="str">
        <f t="array" ref="AH161">IFERROR(INDEX(D156:D163, SMALL(IF(ISNUMBER(SEARCH("JV1",F156:F163)), ROW(F156:F163)-MIN(ROW(F156:F163))+1, ""), ROW() -155 )), "")</f>
        <v/>
      </c>
      <c r="AI161" s="13" t="str">
        <f t="array" ref="AI161">IFERROR(INDEX(E156:E163, SMALL(IF(ISNUMBER(SEARCH("JV1",F156:F163)), ROW(F156:F163)-MIN(ROW(F156:F163))+1, ""), ROW() -155 )), "")</f>
        <v/>
      </c>
      <c r="AJ161" s="13" t="str">
        <f t="array" ref="AJ161">IFERROR(INDEX(B156:B163, SMALL(IF(ISNUMBER(SEARCH("JV2",F156:F163)), ROW(F156:F163)-MIN(ROW(F156:F163))+1, ""), ROW() -155 )), "")</f>
        <v/>
      </c>
      <c r="AK161" s="13" t="str">
        <f t="array" ref="AK161">IFERROR(INDEX(C156:C163, SMALL(IF(ISNUMBER(SEARCH("JV2",F156:F163)), ROW(F156:F163)-MIN(ROW(F156:F163))+1, ""), ROW() -155 )), "")</f>
        <v/>
      </c>
      <c r="AL161" s="13" t="str">
        <f t="array" ref="AL161">IFERROR(INDEX(D156:D163, SMALL(IF(ISNUMBER(SEARCH("JV2",F156:F163)), ROW(F156:F163)-MIN(ROW(F156:F163))+1, ""), ROW() -155 )), "")</f>
        <v/>
      </c>
      <c r="AM161" s="13" t="str">
        <f t="array" ref="AM161">IFERROR(INDEX(E156:E163, SMALL(IF(ISNUMBER(SEARCH("JV2",F156:F163)), ROW(F156:F163)-MIN(ROW(F156:F163))+1, ""), ROW() -155 )), "")</f>
        <v/>
      </c>
    </row>
    <row r="162" spans="2:39" s="13" customFormat="1" ht="15" customHeight="1" x14ac:dyDescent="0.3">
      <c r="B162" s="21" t="s">
        <v>328</v>
      </c>
      <c r="C162" s="1"/>
      <c r="D162" s="22" t="s">
        <v>341</v>
      </c>
      <c r="E162" s="1" t="s">
        <v>342</v>
      </c>
      <c r="F162" s="23" t="s">
        <v>14</v>
      </c>
      <c r="G162" s="24"/>
      <c r="H162" s="25">
        <v>2316</v>
      </c>
      <c r="I162" s="24"/>
      <c r="J162" s="25" t="b">
        <v>0</v>
      </c>
      <c r="K162" s="19"/>
      <c r="L162" s="26"/>
      <c r="M162" s="27"/>
      <c r="AB162" s="13" t="str">
        <f t="array" ref="AB162">IFERROR(INDEX(B156:B163, SMALL(IF("V"=F156:F163, ROW(F156:F163)-MIN(ROW(F156:F163))+1, ""), ROW() -155 )), "")</f>
        <v>South Florida ,University Of</v>
      </c>
      <c r="AC162" s="13">
        <f t="array" ref="AC162">IFERROR(INDEX(C156:C163, SMALL(IF("V"=F156:F163, ROW(F156:F163)-MIN(ROW(F156:F163))+1, ""), ROW() -155 )), "")</f>
        <v>0</v>
      </c>
      <c r="AD162" s="13" t="str">
        <f t="array" ref="AD162">IFERROR(INDEX(D156:D163, SMALL(IF("V"=F156:F163, ROW(F156:F163)-MIN(ROW(F156:F163))+1, ""), ROW() -155 )), "")</f>
        <v>11-363039</v>
      </c>
      <c r="AE162" s="13" t="str">
        <f t="array" ref="AE162">IFERROR(INDEX(E156:E163, SMALL(IF("V"=F156:F163, ROW(F156:F163)-MIN(ROW(F156:F163))+1, ""), ROW() -155 )), "")</f>
        <v>Nicholas Nagel</v>
      </c>
      <c r="AF162" s="13" t="str">
        <f t="array" ref="AF162">IFERROR(INDEX(B156:B163, SMALL(IF(ISNUMBER(SEARCH("JV1",F156:F163)), ROW(F156:F163)-MIN(ROW(F156:F163))+1, ""), ROW() -155 )), "")</f>
        <v/>
      </c>
      <c r="AG162" s="13" t="str">
        <f t="array" ref="AG162">IFERROR(INDEX(C156:C163, SMALL(IF(ISNUMBER(SEARCH("JV1",F156:F163)), ROW(F156:F163)-MIN(ROW(F156:F163))+1, ""), ROW() -155 )), "")</f>
        <v/>
      </c>
      <c r="AH162" s="13" t="str">
        <f t="array" ref="AH162">IFERROR(INDEX(D156:D163, SMALL(IF(ISNUMBER(SEARCH("JV1",F156:F163)), ROW(F156:F163)-MIN(ROW(F156:F163))+1, ""), ROW() -155 )), "")</f>
        <v/>
      </c>
      <c r="AI162" s="13" t="str">
        <f t="array" ref="AI162">IFERROR(INDEX(E156:E163, SMALL(IF(ISNUMBER(SEARCH("JV1",F156:F163)), ROW(F156:F163)-MIN(ROW(F156:F163))+1, ""), ROW() -155 )), "")</f>
        <v/>
      </c>
      <c r="AJ162" s="13" t="str">
        <f t="array" ref="AJ162">IFERROR(INDEX(B156:B163, SMALL(IF(ISNUMBER(SEARCH("JV2",F156:F163)), ROW(F156:F163)-MIN(ROW(F156:F163))+1, ""), ROW() -155 )), "")</f>
        <v/>
      </c>
      <c r="AK162" s="13" t="str">
        <f t="array" ref="AK162">IFERROR(INDEX(C156:C163, SMALL(IF(ISNUMBER(SEARCH("JV2",F156:F163)), ROW(F156:F163)-MIN(ROW(F156:F163))+1, ""), ROW() -155 )), "")</f>
        <v/>
      </c>
      <c r="AL162" s="13" t="str">
        <f t="array" ref="AL162">IFERROR(INDEX(D156:D163, SMALL(IF(ISNUMBER(SEARCH("JV2",F156:F163)), ROW(F156:F163)-MIN(ROW(F156:F163))+1, ""), ROW() -155 )), "")</f>
        <v/>
      </c>
      <c r="AM162" s="13" t="str">
        <f t="array" ref="AM162">IFERROR(INDEX(E156:E163, SMALL(IF(ISNUMBER(SEARCH("JV2",F156:F163)), ROW(F156:F163)-MIN(ROW(F156:F163))+1, ""), ROW() -155 )), "")</f>
        <v/>
      </c>
    </row>
    <row r="163" spans="2:39" s="13" customFormat="1" ht="15" customHeight="1" x14ac:dyDescent="0.3">
      <c r="B163" s="21" t="s">
        <v>328</v>
      </c>
      <c r="C163" s="1"/>
      <c r="D163" s="22" t="s">
        <v>343</v>
      </c>
      <c r="E163" s="1" t="s">
        <v>344</v>
      </c>
      <c r="F163" s="23" t="s">
        <v>14</v>
      </c>
      <c r="G163" s="24"/>
      <c r="H163" s="25">
        <v>2316</v>
      </c>
      <c r="I163" s="24"/>
      <c r="J163" s="25" t="b">
        <v>0</v>
      </c>
      <c r="K163" s="19"/>
      <c r="L163" s="26"/>
      <c r="M163" s="27"/>
      <c r="AB163" s="13" t="str">
        <f t="array" ref="AB163">IFERROR(INDEX(B156:B163, SMALL(IF("V"=F156:F163, ROW(F156:F163)-MIN(ROW(F156:F163))+1, ""), ROW() -155 )), "")</f>
        <v>South Florida ,University Of</v>
      </c>
      <c r="AC163" s="13">
        <f t="array" ref="AC163">IFERROR(INDEX(C156:C163, SMALL(IF("V"=F156:F163, ROW(F156:F163)-MIN(ROW(F156:F163))+1, ""), ROW() -155 )), "")</f>
        <v>0</v>
      </c>
      <c r="AD163" s="13" t="str">
        <f t="array" ref="AD163">IFERROR(INDEX(D156:D163, SMALL(IF("V"=F156:F163, ROW(F156:F163)-MIN(ROW(F156:F163))+1, ""), ROW() -155 )), "")</f>
        <v>22-11449</v>
      </c>
      <c r="AE163" s="13" t="str">
        <f t="array" ref="AE163">IFERROR(INDEX(E156:E163, SMALL(IF("V"=F156:F163, ROW(F156:F163)-MIN(ROW(F156:F163))+1, ""), ROW() -155 )), "")</f>
        <v>Victoria Biery</v>
      </c>
      <c r="AF163" s="13" t="str">
        <f t="array" ref="AF163">IFERROR(INDEX(B156:B163, SMALL(IF(ISNUMBER(SEARCH("JV1",F156:F163)), ROW(F156:F163)-MIN(ROW(F156:F163))+1, ""), ROW() -155 )), "")</f>
        <v/>
      </c>
      <c r="AG163" s="13" t="str">
        <f t="array" ref="AG163">IFERROR(INDEX(C156:C163, SMALL(IF(ISNUMBER(SEARCH("JV1",F156:F163)), ROW(F156:F163)-MIN(ROW(F156:F163))+1, ""), ROW() -155 )), "")</f>
        <v/>
      </c>
      <c r="AH163" s="13" t="str">
        <f t="array" ref="AH163">IFERROR(INDEX(D156:D163, SMALL(IF(ISNUMBER(SEARCH("JV1",F156:F163)), ROW(F156:F163)-MIN(ROW(F156:F163))+1, ""), ROW() -155 )), "")</f>
        <v/>
      </c>
      <c r="AI163" s="13" t="str">
        <f t="array" ref="AI163">IFERROR(INDEX(E156:E163, SMALL(IF(ISNUMBER(SEARCH("JV1",F156:F163)), ROW(F156:F163)-MIN(ROW(F156:F163))+1, ""), ROW() -155 )), "")</f>
        <v/>
      </c>
      <c r="AJ163" s="13" t="str">
        <f t="array" ref="AJ163">IFERROR(INDEX(B156:B163, SMALL(IF(ISNUMBER(SEARCH("JV2",F156:F163)), ROW(F156:F163)-MIN(ROW(F156:F163))+1, ""), ROW() -155 )), "")</f>
        <v/>
      </c>
      <c r="AK163" s="13" t="str">
        <f t="array" ref="AK163">IFERROR(INDEX(C156:C163, SMALL(IF(ISNUMBER(SEARCH("JV2",F156:F163)), ROW(F156:F163)-MIN(ROW(F156:F163))+1, ""), ROW() -155 )), "")</f>
        <v/>
      </c>
      <c r="AL163" s="13" t="str">
        <f t="array" ref="AL163">IFERROR(INDEX(D156:D163, SMALL(IF(ISNUMBER(SEARCH("JV2",F156:F163)), ROW(F156:F163)-MIN(ROW(F156:F163))+1, ""), ROW() -155 )), "")</f>
        <v/>
      </c>
      <c r="AM163" s="13" t="str">
        <f t="array" ref="AM163">IFERROR(INDEX(E156:E163, SMALL(IF(ISNUMBER(SEARCH("JV2",F156:F163)), ROW(F156:F163)-MIN(ROW(F156:F163))+1, ""), ROW() -155 )), "")</f>
        <v/>
      </c>
    </row>
    <row r="164" spans="2:39" s="13" customFormat="1" ht="15" customHeight="1" x14ac:dyDescent="0.3">
      <c r="B164" s="21" t="s">
        <v>345</v>
      </c>
      <c r="C164" s="1"/>
      <c r="D164" s="22" t="s">
        <v>346</v>
      </c>
      <c r="E164" s="1" t="s">
        <v>347</v>
      </c>
      <c r="F164" s="23" t="s">
        <v>14</v>
      </c>
      <c r="G164" s="24"/>
      <c r="H164" s="25">
        <v>4462</v>
      </c>
      <c r="I164" s="24"/>
      <c r="J164" s="25" t="b">
        <v>0</v>
      </c>
      <c r="K164" s="19"/>
      <c r="L164" s="26"/>
      <c r="M164" s="27"/>
      <c r="AB164" s="13" t="str">
        <f t="array" ref="AB164">IFERROR(INDEX(B164:B174, SMALL(IF("V"=F164:F174, ROW(F164:F174)-MIN(ROW(F164:F174))+1, ""), ROW() -163 )), "")</f>
        <v>Southeastern Illinois College</v>
      </c>
      <c r="AC164" s="13">
        <f t="array" ref="AC164">IFERROR(INDEX(C164:C174, SMALL(IF("V"=F164:F174, ROW(F164:F174)-MIN(ROW(F164:F174))+1, ""), ROW() -163 )), "")</f>
        <v>0</v>
      </c>
      <c r="AD164" s="13" t="str">
        <f t="array" ref="AD164">IFERROR(INDEX(D164:D174, SMALL(IF("V"=F164:F174, ROW(F164:F174)-MIN(ROW(F164:F174))+1, ""), ROW() -163 )), "")</f>
        <v>11-292306</v>
      </c>
      <c r="AE164" s="13" t="str">
        <f t="array" ref="AE164">IFERROR(INDEX(E164:E174, SMALL(IF("V"=F164:F174, ROW(F164:F174)-MIN(ROW(F164:F174))+1, ""), ROW() -163 )), "")</f>
        <v>Aden Hopkins</v>
      </c>
      <c r="AF164" s="13" t="str">
        <f t="array" ref="AF164">IFERROR(INDEX(B164:B174, SMALL(IF(ISNUMBER(SEARCH("JV1",F164:F174)), ROW(F164:F174)-MIN(ROW(F164:F174))+1, ""), ROW() -163 )), "")</f>
        <v/>
      </c>
      <c r="AG164" s="13" t="str">
        <f t="array" ref="AG164">IFERROR(INDEX(C164:C174, SMALL(IF(ISNUMBER(SEARCH("JV1",F164:F174)), ROW(F164:F174)-MIN(ROW(F164:F174))+1, ""), ROW() -163 )), "")</f>
        <v/>
      </c>
      <c r="AH164" s="13" t="str">
        <f t="array" ref="AH164">IFERROR(INDEX(D164:D174, SMALL(IF(ISNUMBER(SEARCH("JV1",F164:F174)), ROW(F164:F174)-MIN(ROW(F164:F174))+1, ""), ROW() -163 )), "")</f>
        <v/>
      </c>
      <c r="AI164" s="13" t="str">
        <f t="array" ref="AI164">IFERROR(INDEX(E164:E174, SMALL(IF(ISNUMBER(SEARCH("JV1",F164:F174)), ROW(F164:F174)-MIN(ROW(F164:F174))+1, ""), ROW() -163 )), "")</f>
        <v/>
      </c>
      <c r="AJ164" s="13" t="str">
        <f t="array" ref="AJ164">IFERROR(INDEX(B164:B174, SMALL(IF(ISNUMBER(SEARCH("JV2",F164:F174)), ROW(F164:F174)-MIN(ROW(F164:F174))+1, ""), ROW() -163 )), "")</f>
        <v/>
      </c>
      <c r="AK164" s="13" t="str">
        <f t="array" ref="AK164">IFERROR(INDEX(C164:C174, SMALL(IF(ISNUMBER(SEARCH("JV2",F164:F174)), ROW(F164:F174)-MIN(ROW(F164:F174))+1, ""), ROW() -163 )), "")</f>
        <v/>
      </c>
      <c r="AL164" s="13" t="str">
        <f t="array" ref="AL164">IFERROR(INDEX(D164:D174, SMALL(IF(ISNUMBER(SEARCH("JV2",F164:F174)), ROW(F164:F174)-MIN(ROW(F164:F174))+1, ""), ROW() -163 )), "")</f>
        <v/>
      </c>
      <c r="AM164" s="13" t="str">
        <f t="array" ref="AM164">IFERROR(INDEX(E164:E174, SMALL(IF(ISNUMBER(SEARCH("JV2",F164:F174)), ROW(F164:F174)-MIN(ROW(F164:F174))+1, ""), ROW() -163 )), "")</f>
        <v/>
      </c>
    </row>
    <row r="165" spans="2:39" s="13" customFormat="1" ht="15" customHeight="1" x14ac:dyDescent="0.3">
      <c r="B165" s="21" t="s">
        <v>345</v>
      </c>
      <c r="C165" s="1"/>
      <c r="D165" s="22" t="s">
        <v>348</v>
      </c>
      <c r="E165" s="1" t="s">
        <v>349</v>
      </c>
      <c r="F165" s="23" t="s">
        <v>30</v>
      </c>
      <c r="G165" s="24"/>
      <c r="H165" s="25">
        <v>4462</v>
      </c>
      <c r="I165" s="24"/>
      <c r="J165" s="25" t="b">
        <v>0</v>
      </c>
      <c r="K165" s="19"/>
      <c r="L165" s="26"/>
      <c r="M165" s="27"/>
      <c r="AB165" s="13" t="str">
        <f t="array" ref="AB165">IFERROR(INDEX(B164:B174, SMALL(IF("V"=F164:F174, ROW(F164:F174)-MIN(ROW(F164:F174))+1, ""), ROW() -163 )), "")</f>
        <v>Southeastern Illinois College</v>
      </c>
      <c r="AC165" s="13">
        <f t="array" ref="AC165">IFERROR(INDEX(C164:C174, SMALL(IF("V"=F164:F174, ROW(F164:F174)-MIN(ROW(F164:F174))+1, ""), ROW() -163 )), "")</f>
        <v>0</v>
      </c>
      <c r="AD165" s="13" t="str">
        <f t="array" ref="AD165">IFERROR(INDEX(D164:D174, SMALL(IF("V"=F164:F174, ROW(F164:F174)-MIN(ROW(F164:F174))+1, ""), ROW() -163 )), "")</f>
        <v>18-39879</v>
      </c>
      <c r="AE165" s="13" t="str">
        <f t="array" ref="AE165">IFERROR(INDEX(E164:E174, SMALL(IF("V"=F164:F174, ROW(F164:F174)-MIN(ROW(F164:F174))+1, ""), ROW() -163 )), "")</f>
        <v>Connor McCague</v>
      </c>
      <c r="AF165" s="13" t="str">
        <f t="array" ref="AF165">IFERROR(INDEX(B164:B174, SMALL(IF(ISNUMBER(SEARCH("JV1",F164:F174)), ROW(F164:F174)-MIN(ROW(F164:F174))+1, ""), ROW() -163 )), "")</f>
        <v/>
      </c>
      <c r="AG165" s="13" t="str">
        <f t="array" ref="AG165">IFERROR(INDEX(C164:C174, SMALL(IF(ISNUMBER(SEARCH("JV1",F164:F174)), ROW(F164:F174)-MIN(ROW(F164:F174))+1, ""), ROW() -163 )), "")</f>
        <v/>
      </c>
      <c r="AH165" s="13" t="str">
        <f t="array" ref="AH165">IFERROR(INDEX(D164:D174, SMALL(IF(ISNUMBER(SEARCH("JV1",F164:F174)), ROW(F164:F174)-MIN(ROW(F164:F174))+1, ""), ROW() -163 )), "")</f>
        <v/>
      </c>
      <c r="AI165" s="13" t="str">
        <f t="array" ref="AI165">IFERROR(INDEX(E164:E174, SMALL(IF(ISNUMBER(SEARCH("JV1",F164:F174)), ROW(F164:F174)-MIN(ROW(F164:F174))+1, ""), ROW() -163 )), "")</f>
        <v/>
      </c>
      <c r="AJ165" s="13" t="str">
        <f t="array" ref="AJ165">IFERROR(INDEX(B164:B174, SMALL(IF(ISNUMBER(SEARCH("JV2",F164:F174)), ROW(F164:F174)-MIN(ROW(F164:F174))+1, ""), ROW() -163 )), "")</f>
        <v/>
      </c>
      <c r="AK165" s="13" t="str">
        <f t="array" ref="AK165">IFERROR(INDEX(C164:C174, SMALL(IF(ISNUMBER(SEARCH("JV2",F164:F174)), ROW(F164:F174)-MIN(ROW(F164:F174))+1, ""), ROW() -163 )), "")</f>
        <v/>
      </c>
      <c r="AL165" s="13" t="str">
        <f t="array" ref="AL165">IFERROR(INDEX(D164:D174, SMALL(IF(ISNUMBER(SEARCH("JV2",F164:F174)), ROW(F164:F174)-MIN(ROW(F164:F174))+1, ""), ROW() -163 )), "")</f>
        <v/>
      </c>
      <c r="AM165" s="13" t="str">
        <f t="array" ref="AM165">IFERROR(INDEX(E164:E174, SMALL(IF(ISNUMBER(SEARCH("JV2",F164:F174)), ROW(F164:F174)-MIN(ROW(F164:F174))+1, ""), ROW() -163 )), "")</f>
        <v/>
      </c>
    </row>
    <row r="166" spans="2:39" s="13" customFormat="1" ht="15" customHeight="1" x14ac:dyDescent="0.3">
      <c r="B166" s="21" t="s">
        <v>345</v>
      </c>
      <c r="C166" s="1"/>
      <c r="D166" s="22" t="s">
        <v>350</v>
      </c>
      <c r="E166" s="1" t="s">
        <v>351</v>
      </c>
      <c r="F166" s="23" t="s">
        <v>30</v>
      </c>
      <c r="G166" s="24"/>
      <c r="H166" s="25">
        <v>4462</v>
      </c>
      <c r="I166" s="24"/>
      <c r="J166" s="25" t="b">
        <v>0</v>
      </c>
      <c r="K166" s="19"/>
      <c r="L166" s="26"/>
      <c r="M166" s="27"/>
      <c r="AB166" s="13" t="str">
        <f t="array" ref="AB166">IFERROR(INDEX(B164:B174, SMALL(IF("V"=F164:F174, ROW(F164:F174)-MIN(ROW(F164:F174))+1, ""), ROW() -163 )), "")</f>
        <v>Southeastern Illinois College</v>
      </c>
      <c r="AC166" s="13">
        <f t="array" ref="AC166">IFERROR(INDEX(C164:C174, SMALL(IF("V"=F164:F174, ROW(F164:F174)-MIN(ROW(F164:F174))+1, ""), ROW() -163 )), "")</f>
        <v>0</v>
      </c>
      <c r="AD166" s="13" t="str">
        <f t="array" ref="AD166">IFERROR(INDEX(D164:D174, SMALL(IF("V"=F164:F174, ROW(F164:F174)-MIN(ROW(F164:F174))+1, ""), ROW() -163 )), "")</f>
        <v>955-3232</v>
      </c>
      <c r="AE166" s="13" t="str">
        <f t="array" ref="AE166">IFERROR(INDEX(E164:E174, SMALL(IF("V"=F164:F174, ROW(F164:F174)-MIN(ROW(F164:F174))+1, ""), ROW() -163 )), "")</f>
        <v>Dalton Rhodes</v>
      </c>
      <c r="AF166" s="13" t="str">
        <f t="array" ref="AF166">IFERROR(INDEX(B164:B174, SMALL(IF(ISNUMBER(SEARCH("JV1",F164:F174)), ROW(F164:F174)-MIN(ROW(F164:F174))+1, ""), ROW() -163 )), "")</f>
        <v/>
      </c>
      <c r="AG166" s="13" t="str">
        <f t="array" ref="AG166">IFERROR(INDEX(C164:C174, SMALL(IF(ISNUMBER(SEARCH("JV1",F164:F174)), ROW(F164:F174)-MIN(ROW(F164:F174))+1, ""), ROW() -163 )), "")</f>
        <v/>
      </c>
      <c r="AH166" s="13" t="str">
        <f t="array" ref="AH166">IFERROR(INDEX(D164:D174, SMALL(IF(ISNUMBER(SEARCH("JV1",F164:F174)), ROW(F164:F174)-MIN(ROW(F164:F174))+1, ""), ROW() -163 )), "")</f>
        <v/>
      </c>
      <c r="AI166" s="13" t="str">
        <f t="array" ref="AI166">IFERROR(INDEX(E164:E174, SMALL(IF(ISNUMBER(SEARCH("JV1",F164:F174)), ROW(F164:F174)-MIN(ROW(F164:F174))+1, ""), ROW() -163 )), "")</f>
        <v/>
      </c>
      <c r="AJ166" s="13" t="str">
        <f t="array" ref="AJ166">IFERROR(INDEX(B164:B174, SMALL(IF(ISNUMBER(SEARCH("JV2",F164:F174)), ROW(F164:F174)-MIN(ROW(F164:F174))+1, ""), ROW() -163 )), "")</f>
        <v/>
      </c>
      <c r="AK166" s="13" t="str">
        <f t="array" ref="AK166">IFERROR(INDEX(C164:C174, SMALL(IF(ISNUMBER(SEARCH("JV2",F164:F174)), ROW(F164:F174)-MIN(ROW(F164:F174))+1, ""), ROW() -163 )), "")</f>
        <v/>
      </c>
      <c r="AL166" s="13" t="str">
        <f t="array" ref="AL166">IFERROR(INDEX(D164:D174, SMALL(IF(ISNUMBER(SEARCH("JV2",F164:F174)), ROW(F164:F174)-MIN(ROW(F164:F174))+1, ""), ROW() -163 )), "")</f>
        <v/>
      </c>
      <c r="AM166" s="13" t="str">
        <f t="array" ref="AM166">IFERROR(INDEX(E164:E174, SMALL(IF(ISNUMBER(SEARCH("JV2",F164:F174)), ROW(F164:F174)-MIN(ROW(F164:F174))+1, ""), ROW() -163 )), "")</f>
        <v/>
      </c>
    </row>
    <row r="167" spans="2:39" s="13" customFormat="1" ht="15" customHeight="1" x14ac:dyDescent="0.3">
      <c r="B167" s="21" t="s">
        <v>345</v>
      </c>
      <c r="C167" s="1"/>
      <c r="D167" s="22" t="s">
        <v>352</v>
      </c>
      <c r="E167" s="1" t="s">
        <v>353</v>
      </c>
      <c r="F167" s="23"/>
      <c r="G167" s="24"/>
      <c r="H167" s="25">
        <v>4462</v>
      </c>
      <c r="I167" s="24"/>
      <c r="J167" s="25" t="b">
        <v>0</v>
      </c>
      <c r="K167" s="19"/>
      <c r="L167" s="26"/>
      <c r="M167" s="27"/>
      <c r="AB167" s="13" t="str">
        <f t="array" ref="AB167">IFERROR(INDEX(B164:B174, SMALL(IF("V"=F164:F174, ROW(F164:F174)-MIN(ROW(F164:F174))+1, ""), ROW() -163 )), "")</f>
        <v>Southeastern Illinois College</v>
      </c>
      <c r="AC167" s="13">
        <f t="array" ref="AC167">IFERROR(INDEX(C164:C174, SMALL(IF("V"=F164:F174, ROW(F164:F174)-MIN(ROW(F164:F174))+1, ""), ROW() -163 )), "")</f>
        <v>0</v>
      </c>
      <c r="AD167" s="13" t="str">
        <f t="array" ref="AD167">IFERROR(INDEX(D164:D174, SMALL(IF("V"=F164:F174, ROW(F164:F174)-MIN(ROW(F164:F174))+1, ""), ROW() -163 )), "")</f>
        <v>11-184002</v>
      </c>
      <c r="AE167" s="13" t="str">
        <f t="array" ref="AE167">IFERROR(INDEX(E164:E174, SMALL(IF("V"=F164:F174, ROW(F164:F174)-MIN(ROW(F164:F174))+1, ""), ROW() -163 )), "")</f>
        <v>Jayden Vorhes</v>
      </c>
      <c r="AF167" s="13" t="str">
        <f t="array" ref="AF167">IFERROR(INDEX(B164:B174, SMALL(IF(ISNUMBER(SEARCH("JV1",F164:F174)), ROW(F164:F174)-MIN(ROW(F164:F174))+1, ""), ROW() -163 )), "")</f>
        <v/>
      </c>
      <c r="AG167" s="13" t="str">
        <f t="array" ref="AG167">IFERROR(INDEX(C164:C174, SMALL(IF(ISNUMBER(SEARCH("JV1",F164:F174)), ROW(F164:F174)-MIN(ROW(F164:F174))+1, ""), ROW() -163 )), "")</f>
        <v/>
      </c>
      <c r="AH167" s="13" t="str">
        <f t="array" ref="AH167">IFERROR(INDEX(D164:D174, SMALL(IF(ISNUMBER(SEARCH("JV1",F164:F174)), ROW(F164:F174)-MIN(ROW(F164:F174))+1, ""), ROW() -163 )), "")</f>
        <v/>
      </c>
      <c r="AI167" s="13" t="str">
        <f t="array" ref="AI167">IFERROR(INDEX(E164:E174, SMALL(IF(ISNUMBER(SEARCH("JV1",F164:F174)), ROW(F164:F174)-MIN(ROW(F164:F174))+1, ""), ROW() -163 )), "")</f>
        <v/>
      </c>
      <c r="AJ167" s="13" t="str">
        <f t="array" ref="AJ167">IFERROR(INDEX(B164:B174, SMALL(IF(ISNUMBER(SEARCH("JV2",F164:F174)), ROW(F164:F174)-MIN(ROW(F164:F174))+1, ""), ROW() -163 )), "")</f>
        <v/>
      </c>
      <c r="AK167" s="13" t="str">
        <f t="array" ref="AK167">IFERROR(INDEX(C164:C174, SMALL(IF(ISNUMBER(SEARCH("JV2",F164:F174)), ROW(F164:F174)-MIN(ROW(F164:F174))+1, ""), ROW() -163 )), "")</f>
        <v/>
      </c>
      <c r="AL167" s="13" t="str">
        <f t="array" ref="AL167">IFERROR(INDEX(D164:D174, SMALL(IF(ISNUMBER(SEARCH("JV2",F164:F174)), ROW(F164:F174)-MIN(ROW(F164:F174))+1, ""), ROW() -163 )), "")</f>
        <v/>
      </c>
      <c r="AM167" s="13" t="str">
        <f t="array" ref="AM167">IFERROR(INDEX(E164:E174, SMALL(IF(ISNUMBER(SEARCH("JV2",F164:F174)), ROW(F164:F174)-MIN(ROW(F164:F174))+1, ""), ROW() -163 )), "")</f>
        <v/>
      </c>
    </row>
    <row r="168" spans="2:39" s="13" customFormat="1" ht="15" customHeight="1" x14ac:dyDescent="0.3">
      <c r="B168" s="21" t="s">
        <v>345</v>
      </c>
      <c r="C168" s="1"/>
      <c r="D168" s="22" t="s">
        <v>354</v>
      </c>
      <c r="E168" s="1" t="s">
        <v>355</v>
      </c>
      <c r="F168" s="23" t="s">
        <v>14</v>
      </c>
      <c r="G168" s="24"/>
      <c r="H168" s="25">
        <v>4462</v>
      </c>
      <c r="I168" s="24"/>
      <c r="J168" s="25" t="b">
        <v>0</v>
      </c>
      <c r="K168" s="19"/>
      <c r="L168" s="26"/>
      <c r="M168" s="27"/>
      <c r="AB168" s="13" t="str">
        <f t="array" ref="AB168">IFERROR(INDEX(B164:B174, SMALL(IF("V"=F164:F174, ROW(F164:F174)-MIN(ROW(F164:F174))+1, ""), ROW() -163 )), "")</f>
        <v>Southeastern Illinois College</v>
      </c>
      <c r="AC168" s="13">
        <f t="array" ref="AC168">IFERROR(INDEX(C164:C174, SMALL(IF("V"=F164:F174, ROW(F164:F174)-MIN(ROW(F164:F174))+1, ""), ROW() -163 )), "")</f>
        <v>0</v>
      </c>
      <c r="AD168" s="13" t="str">
        <f t="array" ref="AD168">IFERROR(INDEX(D164:D174, SMALL(IF("V"=F164:F174, ROW(F164:F174)-MIN(ROW(F164:F174))+1, ""), ROW() -163 )), "")</f>
        <v>9840-3580</v>
      </c>
      <c r="AE168" s="13" t="str">
        <f t="array" ref="AE168">IFERROR(INDEX(E164:E174, SMALL(IF("V"=F164:F174, ROW(F164:F174)-MIN(ROW(F164:F174))+1, ""), ROW() -163 )), "")</f>
        <v>Justin Mitchell</v>
      </c>
      <c r="AF168" s="13" t="str">
        <f t="array" ref="AF168">IFERROR(INDEX(B164:B174, SMALL(IF(ISNUMBER(SEARCH("JV1",F164:F174)), ROW(F164:F174)-MIN(ROW(F164:F174))+1, ""), ROW() -163 )), "")</f>
        <v/>
      </c>
      <c r="AG168" s="13" t="str">
        <f t="array" ref="AG168">IFERROR(INDEX(C164:C174, SMALL(IF(ISNUMBER(SEARCH("JV1",F164:F174)), ROW(F164:F174)-MIN(ROW(F164:F174))+1, ""), ROW() -163 )), "")</f>
        <v/>
      </c>
      <c r="AH168" s="13" t="str">
        <f t="array" ref="AH168">IFERROR(INDEX(D164:D174, SMALL(IF(ISNUMBER(SEARCH("JV1",F164:F174)), ROW(F164:F174)-MIN(ROW(F164:F174))+1, ""), ROW() -163 )), "")</f>
        <v/>
      </c>
      <c r="AI168" s="13" t="str">
        <f t="array" ref="AI168">IFERROR(INDEX(E164:E174, SMALL(IF(ISNUMBER(SEARCH("JV1",F164:F174)), ROW(F164:F174)-MIN(ROW(F164:F174))+1, ""), ROW() -163 )), "")</f>
        <v/>
      </c>
      <c r="AJ168" s="13" t="str">
        <f t="array" ref="AJ168">IFERROR(INDEX(B164:B174, SMALL(IF(ISNUMBER(SEARCH("JV2",F164:F174)), ROW(F164:F174)-MIN(ROW(F164:F174))+1, ""), ROW() -163 )), "")</f>
        <v/>
      </c>
      <c r="AK168" s="13" t="str">
        <f t="array" ref="AK168">IFERROR(INDEX(C164:C174, SMALL(IF(ISNUMBER(SEARCH("JV2",F164:F174)), ROW(F164:F174)-MIN(ROW(F164:F174))+1, ""), ROW() -163 )), "")</f>
        <v/>
      </c>
      <c r="AL168" s="13" t="str">
        <f t="array" ref="AL168">IFERROR(INDEX(D164:D174, SMALL(IF(ISNUMBER(SEARCH("JV2",F164:F174)), ROW(F164:F174)-MIN(ROW(F164:F174))+1, ""), ROW() -163 )), "")</f>
        <v/>
      </c>
      <c r="AM168" s="13" t="str">
        <f t="array" ref="AM168">IFERROR(INDEX(E164:E174, SMALL(IF(ISNUMBER(SEARCH("JV2",F164:F174)), ROW(F164:F174)-MIN(ROW(F164:F174))+1, ""), ROW() -163 )), "")</f>
        <v/>
      </c>
    </row>
    <row r="169" spans="2:39" s="13" customFormat="1" ht="15" customHeight="1" x14ac:dyDescent="0.3">
      <c r="B169" s="21" t="s">
        <v>345</v>
      </c>
      <c r="C169" s="1"/>
      <c r="D169" s="22" t="s">
        <v>356</v>
      </c>
      <c r="E169" s="1" t="s">
        <v>357</v>
      </c>
      <c r="F169" s="23" t="s">
        <v>14</v>
      </c>
      <c r="G169" s="24"/>
      <c r="H169" s="25">
        <v>4462</v>
      </c>
      <c r="I169" s="24"/>
      <c r="J169" s="25" t="b">
        <v>0</v>
      </c>
      <c r="K169" s="19"/>
      <c r="L169" s="26"/>
      <c r="M169" s="27"/>
      <c r="AB169" s="13" t="str">
        <f t="array" ref="AB169">IFERROR(INDEX(B164:B174, SMALL(IF("V"=F164:F174, ROW(F164:F174)-MIN(ROW(F164:F174))+1, ""), ROW() -163 )), "")</f>
        <v>Southeastern Illinois College</v>
      </c>
      <c r="AC169" s="13">
        <f t="array" ref="AC169">IFERROR(INDEX(C164:C174, SMALL(IF("V"=F164:F174, ROW(F164:F174)-MIN(ROW(F164:F174))+1, ""), ROW() -163 )), "")</f>
        <v>0</v>
      </c>
      <c r="AD169" s="13" t="str">
        <f t="array" ref="AD169">IFERROR(INDEX(D164:D174, SMALL(IF("V"=F164:F174, ROW(F164:F174)-MIN(ROW(F164:F174))+1, ""), ROW() -163 )), "")</f>
        <v>21-83543</v>
      </c>
      <c r="AE169" s="13" t="str">
        <f t="array" ref="AE169">IFERROR(INDEX(E164:E174, SMALL(IF("V"=F164:F174, ROW(F164:F174)-MIN(ROW(F164:F174))+1, ""), ROW() -163 )), "")</f>
        <v>Noah Jarvis</v>
      </c>
      <c r="AF169" s="13" t="str">
        <f t="array" ref="AF169">IFERROR(INDEX(B164:B174, SMALL(IF(ISNUMBER(SEARCH("JV1",F164:F174)), ROW(F164:F174)-MIN(ROW(F164:F174))+1, ""), ROW() -163 )), "")</f>
        <v/>
      </c>
      <c r="AG169" s="13" t="str">
        <f t="array" ref="AG169">IFERROR(INDEX(C164:C174, SMALL(IF(ISNUMBER(SEARCH("JV1",F164:F174)), ROW(F164:F174)-MIN(ROW(F164:F174))+1, ""), ROW() -163 )), "")</f>
        <v/>
      </c>
      <c r="AH169" s="13" t="str">
        <f t="array" ref="AH169">IFERROR(INDEX(D164:D174, SMALL(IF(ISNUMBER(SEARCH("JV1",F164:F174)), ROW(F164:F174)-MIN(ROW(F164:F174))+1, ""), ROW() -163 )), "")</f>
        <v/>
      </c>
      <c r="AI169" s="13" t="str">
        <f t="array" ref="AI169">IFERROR(INDEX(E164:E174, SMALL(IF(ISNUMBER(SEARCH("JV1",F164:F174)), ROW(F164:F174)-MIN(ROW(F164:F174))+1, ""), ROW() -163 )), "")</f>
        <v/>
      </c>
      <c r="AJ169" s="13" t="str">
        <f t="array" ref="AJ169">IFERROR(INDEX(B164:B174, SMALL(IF(ISNUMBER(SEARCH("JV2",F164:F174)), ROW(F164:F174)-MIN(ROW(F164:F174))+1, ""), ROW() -163 )), "")</f>
        <v/>
      </c>
      <c r="AK169" s="13" t="str">
        <f t="array" ref="AK169">IFERROR(INDEX(C164:C174, SMALL(IF(ISNUMBER(SEARCH("JV2",F164:F174)), ROW(F164:F174)-MIN(ROW(F164:F174))+1, ""), ROW() -163 )), "")</f>
        <v/>
      </c>
      <c r="AL169" s="13" t="str">
        <f t="array" ref="AL169">IFERROR(INDEX(D164:D174, SMALL(IF(ISNUMBER(SEARCH("JV2",F164:F174)), ROW(F164:F174)-MIN(ROW(F164:F174))+1, ""), ROW() -163 )), "")</f>
        <v/>
      </c>
      <c r="AM169" s="13" t="str">
        <f t="array" ref="AM169">IFERROR(INDEX(E164:E174, SMALL(IF(ISNUMBER(SEARCH("JV2",F164:F174)), ROW(F164:F174)-MIN(ROW(F164:F174))+1, ""), ROW() -163 )), "")</f>
        <v/>
      </c>
    </row>
    <row r="170" spans="2:39" s="13" customFormat="1" ht="15" customHeight="1" x14ac:dyDescent="0.3">
      <c r="B170" s="21" t="s">
        <v>345</v>
      </c>
      <c r="C170" s="1"/>
      <c r="D170" s="22" t="s">
        <v>358</v>
      </c>
      <c r="E170" s="1" t="s">
        <v>359</v>
      </c>
      <c r="F170" s="23" t="s">
        <v>14</v>
      </c>
      <c r="G170" s="24"/>
      <c r="H170" s="25">
        <v>4462</v>
      </c>
      <c r="I170" s="24"/>
      <c r="J170" s="25" t="b">
        <v>0</v>
      </c>
      <c r="K170" s="19"/>
      <c r="L170" s="26"/>
      <c r="M170" s="27"/>
      <c r="AB170" s="13" t="str">
        <f t="array" ref="AB170">IFERROR(INDEX(B164:B174, SMALL(IF("V"=F164:F174, ROW(F164:F174)-MIN(ROW(F164:F174))+1, ""), ROW() -163 )), "")</f>
        <v>Southeastern Illinois College</v>
      </c>
      <c r="AC170" s="13">
        <f t="array" ref="AC170">IFERROR(INDEX(C164:C174, SMALL(IF("V"=F164:F174, ROW(F164:F174)-MIN(ROW(F164:F174))+1, ""), ROW() -163 )), "")</f>
        <v>0</v>
      </c>
      <c r="AD170" s="13" t="str">
        <f t="array" ref="AD170">IFERROR(INDEX(D164:D174, SMALL(IF("V"=F164:F174, ROW(F164:F174)-MIN(ROW(F164:F174))+1, ""), ROW() -163 )), "")</f>
        <v>11-317856</v>
      </c>
      <c r="AE170" s="13" t="str">
        <f t="array" ref="AE170">IFERROR(INDEX(E164:E174, SMALL(IF("V"=F164:F174, ROW(F164:F174)-MIN(ROW(F164:F174))+1, ""), ROW() -163 )), "")</f>
        <v>Sebastian Barton</v>
      </c>
      <c r="AF170" s="13" t="str">
        <f t="array" ref="AF170">IFERROR(INDEX(B164:B174, SMALL(IF(ISNUMBER(SEARCH("JV1",F164:F174)), ROW(F164:F174)-MIN(ROW(F164:F174))+1, ""), ROW() -163 )), "")</f>
        <v/>
      </c>
      <c r="AG170" s="13" t="str">
        <f t="array" ref="AG170">IFERROR(INDEX(C164:C174, SMALL(IF(ISNUMBER(SEARCH("JV1",F164:F174)), ROW(F164:F174)-MIN(ROW(F164:F174))+1, ""), ROW() -163 )), "")</f>
        <v/>
      </c>
      <c r="AH170" s="13" t="str">
        <f t="array" ref="AH170">IFERROR(INDEX(D164:D174, SMALL(IF(ISNUMBER(SEARCH("JV1",F164:F174)), ROW(F164:F174)-MIN(ROW(F164:F174))+1, ""), ROW() -163 )), "")</f>
        <v/>
      </c>
      <c r="AI170" s="13" t="str">
        <f t="array" ref="AI170">IFERROR(INDEX(E164:E174, SMALL(IF(ISNUMBER(SEARCH("JV1",F164:F174)), ROW(F164:F174)-MIN(ROW(F164:F174))+1, ""), ROW() -163 )), "")</f>
        <v/>
      </c>
      <c r="AJ170" s="13" t="str">
        <f t="array" ref="AJ170">IFERROR(INDEX(B164:B174, SMALL(IF(ISNUMBER(SEARCH("JV2",F164:F174)), ROW(F164:F174)-MIN(ROW(F164:F174))+1, ""), ROW() -163 )), "")</f>
        <v/>
      </c>
      <c r="AK170" s="13" t="str">
        <f t="array" ref="AK170">IFERROR(INDEX(C164:C174, SMALL(IF(ISNUMBER(SEARCH("JV2",F164:F174)), ROW(F164:F174)-MIN(ROW(F164:F174))+1, ""), ROW() -163 )), "")</f>
        <v/>
      </c>
      <c r="AL170" s="13" t="str">
        <f t="array" ref="AL170">IFERROR(INDEX(D164:D174, SMALL(IF(ISNUMBER(SEARCH("JV2",F164:F174)), ROW(F164:F174)-MIN(ROW(F164:F174))+1, ""), ROW() -163 )), "")</f>
        <v/>
      </c>
      <c r="AM170" s="13" t="str">
        <f t="array" ref="AM170">IFERROR(INDEX(E164:E174, SMALL(IF(ISNUMBER(SEARCH("JV2",F164:F174)), ROW(F164:F174)-MIN(ROW(F164:F174))+1, ""), ROW() -163 )), "")</f>
        <v/>
      </c>
    </row>
    <row r="171" spans="2:39" s="13" customFormat="1" ht="15" customHeight="1" x14ac:dyDescent="0.3">
      <c r="B171" s="21" t="s">
        <v>345</v>
      </c>
      <c r="C171" s="1"/>
      <c r="D171" s="22" t="s">
        <v>360</v>
      </c>
      <c r="E171" s="1" t="s">
        <v>361</v>
      </c>
      <c r="F171" s="23" t="s">
        <v>14</v>
      </c>
      <c r="G171" s="24"/>
      <c r="H171" s="25">
        <v>4462</v>
      </c>
      <c r="I171" s="24"/>
      <c r="J171" s="25" t="b">
        <v>0</v>
      </c>
      <c r="K171" s="19"/>
      <c r="L171" s="26"/>
      <c r="M171" s="27"/>
      <c r="AB171" s="13" t="str">
        <f t="array" ref="AB171">IFERROR(INDEX(B164:B174, SMALL(IF("V"=F164:F174, ROW(F164:F174)-MIN(ROW(F164:F174))+1, ""), ROW() -163 )), "")</f>
        <v>Southeastern Illinois College</v>
      </c>
      <c r="AC171" s="13">
        <f t="array" ref="AC171">IFERROR(INDEX(C164:C174, SMALL(IF("V"=F164:F174, ROW(F164:F174)-MIN(ROW(F164:F174))+1, ""), ROW() -163 )), "")</f>
        <v>0</v>
      </c>
      <c r="AD171" s="13" t="str">
        <f t="array" ref="AD171">IFERROR(INDEX(D164:D174, SMALL(IF("V"=F164:F174, ROW(F164:F174)-MIN(ROW(F164:F174))+1, ""), ROW() -163 )), "")</f>
        <v>7914-45706</v>
      </c>
      <c r="AE171" s="13" t="str">
        <f t="array" ref="AE171">IFERROR(INDEX(E164:E174, SMALL(IF("V"=F164:F174, ROW(F164:F174)-MIN(ROW(F164:F174))+1, ""), ROW() -163 )), "")</f>
        <v>Zachary Miller</v>
      </c>
      <c r="AF171" s="13" t="str">
        <f t="array" ref="AF171">IFERROR(INDEX(B164:B174, SMALL(IF(ISNUMBER(SEARCH("JV1",F164:F174)), ROW(F164:F174)-MIN(ROW(F164:F174))+1, ""), ROW() -163 )), "")</f>
        <v/>
      </c>
      <c r="AG171" s="13" t="str">
        <f t="array" ref="AG171">IFERROR(INDEX(C164:C174, SMALL(IF(ISNUMBER(SEARCH("JV1",F164:F174)), ROW(F164:F174)-MIN(ROW(F164:F174))+1, ""), ROW() -163 )), "")</f>
        <v/>
      </c>
      <c r="AH171" s="13" t="str">
        <f t="array" ref="AH171">IFERROR(INDEX(D164:D174, SMALL(IF(ISNUMBER(SEARCH("JV1",F164:F174)), ROW(F164:F174)-MIN(ROW(F164:F174))+1, ""), ROW() -163 )), "")</f>
        <v/>
      </c>
      <c r="AI171" s="13" t="str">
        <f t="array" ref="AI171">IFERROR(INDEX(E164:E174, SMALL(IF(ISNUMBER(SEARCH("JV1",F164:F174)), ROW(F164:F174)-MIN(ROW(F164:F174))+1, ""), ROW() -163 )), "")</f>
        <v/>
      </c>
      <c r="AJ171" s="13" t="str">
        <f t="array" ref="AJ171">IFERROR(INDEX(B164:B174, SMALL(IF(ISNUMBER(SEARCH("JV2",F164:F174)), ROW(F164:F174)-MIN(ROW(F164:F174))+1, ""), ROW() -163 )), "")</f>
        <v/>
      </c>
      <c r="AK171" s="13" t="str">
        <f t="array" ref="AK171">IFERROR(INDEX(C164:C174, SMALL(IF(ISNUMBER(SEARCH("JV2",F164:F174)), ROW(F164:F174)-MIN(ROW(F164:F174))+1, ""), ROW() -163 )), "")</f>
        <v/>
      </c>
      <c r="AL171" s="13" t="str">
        <f t="array" ref="AL171">IFERROR(INDEX(D164:D174, SMALL(IF(ISNUMBER(SEARCH("JV2",F164:F174)), ROW(F164:F174)-MIN(ROW(F164:F174))+1, ""), ROW() -163 )), "")</f>
        <v/>
      </c>
      <c r="AM171" s="13" t="str">
        <f t="array" ref="AM171">IFERROR(INDEX(E164:E174, SMALL(IF(ISNUMBER(SEARCH("JV2",F164:F174)), ROW(F164:F174)-MIN(ROW(F164:F174))+1, ""), ROW() -163 )), "")</f>
        <v/>
      </c>
    </row>
    <row r="172" spans="2:39" s="13" customFormat="1" ht="15" customHeight="1" x14ac:dyDescent="0.3">
      <c r="B172" s="21" t="s">
        <v>345</v>
      </c>
      <c r="C172" s="1"/>
      <c r="D172" s="22" t="s">
        <v>362</v>
      </c>
      <c r="E172" s="1" t="s">
        <v>363</v>
      </c>
      <c r="F172" s="23" t="s">
        <v>14</v>
      </c>
      <c r="G172" s="24"/>
      <c r="H172" s="25">
        <v>4462</v>
      </c>
      <c r="I172" s="24"/>
      <c r="J172" s="25" t="b">
        <v>0</v>
      </c>
      <c r="K172" s="19"/>
      <c r="L172" s="26"/>
      <c r="M172" s="27"/>
    </row>
    <row r="173" spans="2:39" s="13" customFormat="1" ht="15" customHeight="1" x14ac:dyDescent="0.3">
      <c r="B173" s="21" t="s">
        <v>345</v>
      </c>
      <c r="C173" s="1"/>
      <c r="D173" s="22" t="s">
        <v>364</v>
      </c>
      <c r="E173" s="1" t="s">
        <v>365</v>
      </c>
      <c r="F173" s="23" t="s">
        <v>14</v>
      </c>
      <c r="G173" s="24"/>
      <c r="H173" s="25">
        <v>4462</v>
      </c>
      <c r="I173" s="24"/>
      <c r="J173" s="25" t="b">
        <v>0</v>
      </c>
      <c r="K173" s="19"/>
      <c r="L173" s="26"/>
      <c r="M173" s="27"/>
    </row>
    <row r="174" spans="2:39" s="13" customFormat="1" ht="15" customHeight="1" x14ac:dyDescent="0.3">
      <c r="B174" s="21" t="s">
        <v>345</v>
      </c>
      <c r="C174" s="1"/>
      <c r="D174" s="22" t="s">
        <v>366</v>
      </c>
      <c r="E174" s="1" t="s">
        <v>367</v>
      </c>
      <c r="F174" s="23" t="s">
        <v>14</v>
      </c>
      <c r="G174" s="24"/>
      <c r="H174" s="25">
        <v>4462</v>
      </c>
      <c r="I174" s="24"/>
      <c r="J174" s="25" t="b">
        <v>0</v>
      </c>
      <c r="K174" s="19"/>
      <c r="L174" s="26"/>
      <c r="M174" s="27"/>
    </row>
    <row r="175" spans="2:39" s="13" customFormat="1" ht="15" customHeight="1" x14ac:dyDescent="0.3">
      <c r="B175" s="21" t="s">
        <v>368</v>
      </c>
      <c r="C175" s="1"/>
      <c r="D175" s="22" t="s">
        <v>369</v>
      </c>
      <c r="E175" s="1" t="s">
        <v>370</v>
      </c>
      <c r="F175" s="23" t="s">
        <v>14</v>
      </c>
      <c r="G175" s="24"/>
      <c r="H175" s="25">
        <v>4604</v>
      </c>
      <c r="I175" s="24"/>
      <c r="J175" s="25" t="b">
        <v>0</v>
      </c>
      <c r="K175" s="19"/>
      <c r="L175" s="26"/>
      <c r="M175" s="27"/>
      <c r="AB175" s="13" t="str">
        <f t="array" ref="AB175">IFERROR(INDEX(B175:B192, SMALL(IF("V"=F175:F192, ROW(F175:F192)-MIN(ROW(F175:F192))+1, ""), ROW() -174 )), "")</f>
        <v>Tennessee Southern, University Of</v>
      </c>
      <c r="AC175" s="13">
        <f t="array" ref="AC175">IFERROR(INDEX(C175:C192, SMALL(IF("V"=F175:F192, ROW(F175:F192)-MIN(ROW(F175:F192))+1, ""), ROW() -174 )), "")</f>
        <v>0</v>
      </c>
      <c r="AD175" s="13" t="str">
        <f t="array" ref="AD175">IFERROR(INDEX(D175:D192, SMALL(IF("V"=F175:F192, ROW(F175:F192)-MIN(ROW(F175:F192))+1, ""), ROW() -174 )), "")</f>
        <v>11-755050</v>
      </c>
      <c r="AE175" s="13" t="str">
        <f t="array" ref="AE175">IFERROR(INDEX(E175:E192, SMALL(IF("V"=F175:F192, ROW(F175:F192)-MIN(ROW(F175:F192))+1, ""), ROW() -174 )), "")</f>
        <v>Blaine Arms</v>
      </c>
      <c r="AF175" s="13" t="str">
        <f t="array" ref="AF175">IFERROR(INDEX(B175:B192, SMALL(IF(ISNUMBER(SEARCH("JV1",F175:F192)), ROW(F175:F192)-MIN(ROW(F175:F192))+1, ""), ROW() -174 )), "")</f>
        <v>Tennessee Southern, University Of</v>
      </c>
      <c r="AG175" s="13">
        <f t="array" ref="AG175">IFERROR(INDEX(C175:C192, SMALL(IF(ISNUMBER(SEARCH("JV1",F175:F192)), ROW(F175:F192)-MIN(ROW(F175:F192))+1, ""), ROW() -174 )), "")</f>
        <v>0</v>
      </c>
      <c r="AH175" s="13" t="str">
        <f t="array" ref="AH175">IFERROR(INDEX(D175:D192, SMALL(IF(ISNUMBER(SEARCH("JV1",F175:F192)), ROW(F175:F192)-MIN(ROW(F175:F192))+1, ""), ROW() -174 )), "")</f>
        <v>11-717408</v>
      </c>
      <c r="AI175" s="13" t="str">
        <f t="array" ref="AI175">IFERROR(INDEX(E175:E192, SMALL(IF(ISNUMBER(SEARCH("JV1",F175:F192)), ROW(F175:F192)-MIN(ROW(F175:F192))+1, ""), ROW() -174 )), "")</f>
        <v>Brian Stinson</v>
      </c>
      <c r="AJ175" s="13" t="str">
        <f t="array" ref="AJ175">IFERROR(INDEX(B175:B192, SMALL(IF(ISNUMBER(SEARCH("JV2",F175:F192)), ROW(F175:F192)-MIN(ROW(F175:F192))+1, ""), ROW() -174 )), "")</f>
        <v/>
      </c>
      <c r="AK175" s="13" t="str">
        <f t="array" ref="AK175">IFERROR(INDEX(C175:C192, SMALL(IF(ISNUMBER(SEARCH("JV2",F175:F192)), ROW(F175:F192)-MIN(ROW(F175:F192))+1, ""), ROW() -174 )), "")</f>
        <v/>
      </c>
      <c r="AL175" s="13" t="str">
        <f t="array" ref="AL175">IFERROR(INDEX(D175:D192, SMALL(IF(ISNUMBER(SEARCH("JV2",F175:F192)), ROW(F175:F192)-MIN(ROW(F175:F192))+1, ""), ROW() -174 )), "")</f>
        <v/>
      </c>
      <c r="AM175" s="13" t="str">
        <f t="array" ref="AM175">IFERROR(INDEX(E175:E192, SMALL(IF(ISNUMBER(SEARCH("JV2",F175:F192)), ROW(F175:F192)-MIN(ROW(F175:F192))+1, ""), ROW() -174 )), "")</f>
        <v/>
      </c>
    </row>
    <row r="176" spans="2:39" s="13" customFormat="1" ht="15" customHeight="1" x14ac:dyDescent="0.3">
      <c r="B176" s="21" t="s">
        <v>368</v>
      </c>
      <c r="C176" s="1"/>
      <c r="D176" s="22" t="s">
        <v>371</v>
      </c>
      <c r="E176" s="1" t="s">
        <v>372</v>
      </c>
      <c r="F176" s="23" t="s">
        <v>17</v>
      </c>
      <c r="G176" s="24"/>
      <c r="H176" s="25">
        <v>4604</v>
      </c>
      <c r="I176" s="24"/>
      <c r="J176" s="25" t="b">
        <v>0</v>
      </c>
      <c r="K176" s="19"/>
      <c r="L176" s="26"/>
      <c r="M176" s="27"/>
      <c r="AB176" s="13" t="str">
        <f t="array" ref="AB176">IFERROR(INDEX(B175:B192, SMALL(IF("V"=F175:F192, ROW(F175:F192)-MIN(ROW(F175:F192))+1, ""), ROW() -174 )), "")</f>
        <v>Tennessee Southern, University Of</v>
      </c>
      <c r="AC176" s="13">
        <f t="array" ref="AC176">IFERROR(INDEX(C175:C192, SMALL(IF("V"=F175:F192, ROW(F175:F192)-MIN(ROW(F175:F192))+1, ""), ROW() -174 )), "")</f>
        <v>0</v>
      </c>
      <c r="AD176" s="13" t="str">
        <f t="array" ref="AD176">IFERROR(INDEX(D175:D192, SMALL(IF("V"=F175:F192, ROW(F175:F192)-MIN(ROW(F175:F192))+1, ""), ROW() -174 )), "")</f>
        <v>7914-35163</v>
      </c>
      <c r="AE176" s="13" t="str">
        <f t="array" ref="AE176">IFERROR(INDEX(E175:E192, SMALL(IF("V"=F175:F192, ROW(F175:F192)-MIN(ROW(F175:F192))+1, ""), ROW() -174 )), "")</f>
        <v>Dylan Moore</v>
      </c>
      <c r="AF176" s="13" t="str">
        <f t="array" ref="AF176">IFERROR(INDEX(B175:B192, SMALL(IF(ISNUMBER(SEARCH("JV1",F175:F192)), ROW(F175:F192)-MIN(ROW(F175:F192))+1, ""), ROW() -174 )), "")</f>
        <v>Tennessee Southern, University Of</v>
      </c>
      <c r="AG176" s="13">
        <f t="array" ref="AG176">IFERROR(INDEX(C175:C192, SMALL(IF(ISNUMBER(SEARCH("JV1",F175:F192)), ROW(F175:F192)-MIN(ROW(F175:F192))+1, ""), ROW() -174 )), "")</f>
        <v>0</v>
      </c>
      <c r="AH176" s="13" t="str">
        <f t="array" ref="AH176">IFERROR(INDEX(D175:D192, SMALL(IF(ISNUMBER(SEARCH("JV1",F175:F192)), ROW(F175:F192)-MIN(ROW(F175:F192))+1, ""), ROW() -174 )), "")</f>
        <v>18-33800</v>
      </c>
      <c r="AI176" s="13" t="str">
        <f t="array" ref="AI176">IFERROR(INDEX(E175:E192, SMALL(IF(ISNUMBER(SEARCH("JV1",F175:F192)), ROW(F175:F192)-MIN(ROW(F175:F192))+1, ""), ROW() -174 )), "")</f>
        <v>Carson Colletti</v>
      </c>
      <c r="AJ176" s="13" t="str">
        <f t="array" ref="AJ176">IFERROR(INDEX(B175:B192, SMALL(IF(ISNUMBER(SEARCH("JV2",F175:F192)), ROW(F175:F192)-MIN(ROW(F175:F192))+1, ""), ROW() -174 )), "")</f>
        <v/>
      </c>
      <c r="AK176" s="13" t="str">
        <f t="array" ref="AK176">IFERROR(INDEX(C175:C192, SMALL(IF(ISNUMBER(SEARCH("JV2",F175:F192)), ROW(F175:F192)-MIN(ROW(F175:F192))+1, ""), ROW() -174 )), "")</f>
        <v/>
      </c>
      <c r="AL176" s="13" t="str">
        <f t="array" ref="AL176">IFERROR(INDEX(D175:D192, SMALL(IF(ISNUMBER(SEARCH("JV2",F175:F192)), ROW(F175:F192)-MIN(ROW(F175:F192))+1, ""), ROW() -174 )), "")</f>
        <v/>
      </c>
      <c r="AM176" s="13" t="str">
        <f t="array" ref="AM176">IFERROR(INDEX(E175:E192, SMALL(IF(ISNUMBER(SEARCH("JV2",F175:F192)), ROW(F175:F192)-MIN(ROW(F175:F192))+1, ""), ROW() -174 )), "")</f>
        <v/>
      </c>
    </row>
    <row r="177" spans="2:39" s="13" customFormat="1" ht="15" customHeight="1" x14ac:dyDescent="0.3">
      <c r="B177" s="21" t="s">
        <v>368</v>
      </c>
      <c r="C177" s="1"/>
      <c r="D177" s="22" t="s">
        <v>373</v>
      </c>
      <c r="E177" s="1" t="s">
        <v>374</v>
      </c>
      <c r="F177" s="23" t="s">
        <v>30</v>
      </c>
      <c r="G177" s="24"/>
      <c r="H177" s="25">
        <v>4604</v>
      </c>
      <c r="I177" s="24"/>
      <c r="J177" s="25" t="b">
        <v>0</v>
      </c>
      <c r="K177" s="19"/>
      <c r="L177" s="26"/>
      <c r="M177" s="27"/>
      <c r="AB177" s="13" t="str">
        <f t="array" ref="AB177">IFERROR(INDEX(B175:B192, SMALL(IF("V"=F175:F192, ROW(F175:F192)-MIN(ROW(F175:F192))+1, ""), ROW() -174 )), "")</f>
        <v>Tennessee Southern, University Of</v>
      </c>
      <c r="AC177" s="13">
        <f t="array" ref="AC177">IFERROR(INDEX(C175:C192, SMALL(IF("V"=F175:F192, ROW(F175:F192)-MIN(ROW(F175:F192))+1, ""), ROW() -174 )), "")</f>
        <v>0</v>
      </c>
      <c r="AD177" s="13" t="str">
        <f t="array" ref="AD177">IFERROR(INDEX(D175:D192, SMALL(IF("V"=F175:F192, ROW(F175:F192)-MIN(ROW(F175:F192))+1, ""), ROW() -174 )), "")</f>
        <v>6570-1702</v>
      </c>
      <c r="AE177" s="13" t="str">
        <f t="array" ref="AE177">IFERROR(INDEX(E175:E192, SMALL(IF("V"=F175:F192, ROW(F175:F192)-MIN(ROW(F175:F192))+1, ""), ROW() -174 )), "")</f>
        <v>Hayden Stippich</v>
      </c>
      <c r="AF177" s="13" t="str">
        <f t="array" ref="AF177">IFERROR(INDEX(B175:B192, SMALL(IF(ISNUMBER(SEARCH("JV1",F175:F192)), ROW(F175:F192)-MIN(ROW(F175:F192))+1, ""), ROW() -174 )), "")</f>
        <v>Tennessee Southern, University Of</v>
      </c>
      <c r="AG177" s="13">
        <f t="array" ref="AG177">IFERROR(INDEX(C175:C192, SMALL(IF(ISNUMBER(SEARCH("JV1",F175:F192)), ROW(F175:F192)-MIN(ROW(F175:F192))+1, ""), ROW() -174 )), "")</f>
        <v>0</v>
      </c>
      <c r="AH177" s="13" t="str">
        <f t="array" ref="AH177">IFERROR(INDEX(D175:D192, SMALL(IF(ISNUMBER(SEARCH("JV1",F175:F192)), ROW(F175:F192)-MIN(ROW(F175:F192))+1, ""), ROW() -174 )), "")</f>
        <v>11-398267</v>
      </c>
      <c r="AI177" s="13" t="str">
        <f t="array" ref="AI177">IFERROR(INDEX(E175:E192, SMALL(IF(ISNUMBER(SEARCH("JV1",F175:F192)), ROW(F175:F192)-MIN(ROW(F175:F192))+1, ""), ROW() -174 )), "")</f>
        <v>Ian Fitzpatrick</v>
      </c>
      <c r="AJ177" s="13" t="str">
        <f t="array" ref="AJ177">IFERROR(INDEX(B175:B192, SMALL(IF(ISNUMBER(SEARCH("JV2",F175:F192)), ROW(F175:F192)-MIN(ROW(F175:F192))+1, ""), ROW() -174 )), "")</f>
        <v/>
      </c>
      <c r="AK177" s="13" t="str">
        <f t="array" ref="AK177">IFERROR(INDEX(C175:C192, SMALL(IF(ISNUMBER(SEARCH("JV2",F175:F192)), ROW(F175:F192)-MIN(ROW(F175:F192))+1, ""), ROW() -174 )), "")</f>
        <v/>
      </c>
      <c r="AL177" s="13" t="str">
        <f t="array" ref="AL177">IFERROR(INDEX(D175:D192, SMALL(IF(ISNUMBER(SEARCH("JV2",F175:F192)), ROW(F175:F192)-MIN(ROW(F175:F192))+1, ""), ROW() -174 )), "")</f>
        <v/>
      </c>
      <c r="AM177" s="13" t="str">
        <f t="array" ref="AM177">IFERROR(INDEX(E175:E192, SMALL(IF(ISNUMBER(SEARCH("JV2",F175:F192)), ROW(F175:F192)-MIN(ROW(F175:F192))+1, ""), ROW() -174 )), "")</f>
        <v/>
      </c>
    </row>
    <row r="178" spans="2:39" s="13" customFormat="1" ht="15" customHeight="1" x14ac:dyDescent="0.3">
      <c r="B178" s="21" t="s">
        <v>368</v>
      </c>
      <c r="C178" s="1"/>
      <c r="D178" s="22" t="s">
        <v>375</v>
      </c>
      <c r="E178" s="1" t="s">
        <v>376</v>
      </c>
      <c r="F178" s="23" t="s">
        <v>17</v>
      </c>
      <c r="G178" s="24"/>
      <c r="H178" s="25">
        <v>4604</v>
      </c>
      <c r="I178" s="24"/>
      <c r="J178" s="25" t="b">
        <v>0</v>
      </c>
      <c r="K178" s="19"/>
      <c r="L178" s="26"/>
      <c r="M178" s="27"/>
      <c r="AB178" s="13" t="str">
        <f t="array" ref="AB178">IFERROR(INDEX(B175:B192, SMALL(IF("V"=F175:F192, ROW(F175:F192)-MIN(ROW(F175:F192))+1, ""), ROW() -174 )), "")</f>
        <v>Tennessee Southern, University Of</v>
      </c>
      <c r="AC178" s="13">
        <f t="array" ref="AC178">IFERROR(INDEX(C175:C192, SMALL(IF("V"=F175:F192, ROW(F175:F192)-MIN(ROW(F175:F192))+1, ""), ROW() -174 )), "")</f>
        <v>0</v>
      </c>
      <c r="AD178" s="13" t="str">
        <f t="array" ref="AD178">IFERROR(INDEX(D175:D192, SMALL(IF("V"=F175:F192, ROW(F175:F192)-MIN(ROW(F175:F192))+1, ""), ROW() -174 )), "")</f>
        <v>11-472102</v>
      </c>
      <c r="AE178" s="13" t="str">
        <f t="array" ref="AE178">IFERROR(INDEX(E175:E192, SMALL(IF("V"=F175:F192, ROW(F175:F192)-MIN(ROW(F175:F192))+1, ""), ROW() -174 )), "")</f>
        <v>Jalen Pass</v>
      </c>
      <c r="AF178" s="13" t="str">
        <f t="array" ref="AF178">IFERROR(INDEX(B175:B192, SMALL(IF(ISNUMBER(SEARCH("JV1",F175:F192)), ROW(F175:F192)-MIN(ROW(F175:F192))+1, ""), ROW() -174 )), "")</f>
        <v>Tennessee Southern, University Of</v>
      </c>
      <c r="AG178" s="13">
        <f t="array" ref="AG178">IFERROR(INDEX(C175:C192, SMALL(IF(ISNUMBER(SEARCH("JV1",F175:F192)), ROW(F175:F192)-MIN(ROW(F175:F192))+1, ""), ROW() -174 )), "")</f>
        <v>0</v>
      </c>
      <c r="AH178" s="13" t="str">
        <f t="array" ref="AH178">IFERROR(INDEX(D175:D192, SMALL(IF(ISNUMBER(SEARCH("JV1",F175:F192)), ROW(F175:F192)-MIN(ROW(F175:F192))+1, ""), ROW() -174 )), "")</f>
        <v>8705-7138</v>
      </c>
      <c r="AI178" s="13" t="str">
        <f t="array" ref="AI178">IFERROR(INDEX(E175:E192, SMALL(IF(ISNUMBER(SEARCH("JV1",F175:F192)), ROW(F175:F192)-MIN(ROW(F175:F192))+1, ""), ROW() -174 )), "")</f>
        <v>James Roberts</v>
      </c>
      <c r="AJ178" s="13" t="str">
        <f t="array" ref="AJ178">IFERROR(INDEX(B175:B192, SMALL(IF(ISNUMBER(SEARCH("JV2",F175:F192)), ROW(F175:F192)-MIN(ROW(F175:F192))+1, ""), ROW() -174 )), "")</f>
        <v/>
      </c>
      <c r="AK178" s="13" t="str">
        <f t="array" ref="AK178">IFERROR(INDEX(C175:C192, SMALL(IF(ISNUMBER(SEARCH("JV2",F175:F192)), ROW(F175:F192)-MIN(ROW(F175:F192))+1, ""), ROW() -174 )), "")</f>
        <v/>
      </c>
      <c r="AL178" s="13" t="str">
        <f t="array" ref="AL178">IFERROR(INDEX(D175:D192, SMALL(IF(ISNUMBER(SEARCH("JV2",F175:F192)), ROW(F175:F192)-MIN(ROW(F175:F192))+1, ""), ROW() -174 )), "")</f>
        <v/>
      </c>
      <c r="AM178" s="13" t="str">
        <f t="array" ref="AM178">IFERROR(INDEX(E175:E192, SMALL(IF(ISNUMBER(SEARCH("JV2",F175:F192)), ROW(F175:F192)-MIN(ROW(F175:F192))+1, ""), ROW() -174 )), "")</f>
        <v/>
      </c>
    </row>
    <row r="179" spans="2:39" s="13" customFormat="1" ht="15" customHeight="1" x14ac:dyDescent="0.3">
      <c r="B179" s="21" t="s">
        <v>368</v>
      </c>
      <c r="C179" s="1"/>
      <c r="D179" s="22" t="s">
        <v>377</v>
      </c>
      <c r="E179" s="1" t="s">
        <v>378</v>
      </c>
      <c r="F179" s="23" t="s">
        <v>30</v>
      </c>
      <c r="G179" s="24"/>
      <c r="H179" s="25">
        <v>4604</v>
      </c>
      <c r="I179" s="24"/>
      <c r="J179" s="25" t="b">
        <v>0</v>
      </c>
      <c r="K179" s="19"/>
      <c r="L179" s="26"/>
      <c r="M179" s="27"/>
      <c r="AB179" s="13" t="str">
        <f t="array" ref="AB179">IFERROR(INDEX(B175:B192, SMALL(IF("V"=F175:F192, ROW(F175:F192)-MIN(ROW(F175:F192))+1, ""), ROW() -174 )), "")</f>
        <v>Tennessee Southern, University Of</v>
      </c>
      <c r="AC179" s="13">
        <f t="array" ref="AC179">IFERROR(INDEX(C175:C192, SMALL(IF("V"=F175:F192, ROW(F175:F192)-MIN(ROW(F175:F192))+1, ""), ROW() -174 )), "")</f>
        <v>0</v>
      </c>
      <c r="AD179" s="13" t="str">
        <f t="array" ref="AD179">IFERROR(INDEX(D175:D192, SMALL(IF("V"=F175:F192, ROW(F175:F192)-MIN(ROW(F175:F192))+1, ""), ROW() -174 )), "")</f>
        <v>11-231885</v>
      </c>
      <c r="AE179" s="13" t="str">
        <f t="array" ref="AE179">IFERROR(INDEX(E175:E192, SMALL(IF("V"=F175:F192, ROW(F175:F192)-MIN(ROW(F175:F192))+1, ""), ROW() -174 )), "")</f>
        <v>Kevin Brown</v>
      </c>
      <c r="AF179" s="13" t="str">
        <f t="array" ref="AF179">IFERROR(INDEX(B175:B192, SMALL(IF(ISNUMBER(SEARCH("JV1",F175:F192)), ROW(F175:F192)-MIN(ROW(F175:F192))+1, ""), ROW() -174 )), "")</f>
        <v>Tennessee Southern, University Of</v>
      </c>
      <c r="AG179" s="13">
        <f t="array" ref="AG179">IFERROR(INDEX(C175:C192, SMALL(IF(ISNUMBER(SEARCH("JV1",F175:F192)), ROW(F175:F192)-MIN(ROW(F175:F192))+1, ""), ROW() -174 )), "")</f>
        <v>0</v>
      </c>
      <c r="AH179" s="13" t="str">
        <f t="array" ref="AH179">IFERROR(INDEX(D175:D192, SMALL(IF(ISNUMBER(SEARCH("JV1",F175:F192)), ROW(F175:F192)-MIN(ROW(F175:F192))+1, ""), ROW() -174 )), "")</f>
        <v>11-647684</v>
      </c>
      <c r="AI179" s="13" t="str">
        <f t="array" ref="AI179">IFERROR(INDEX(E175:E192, SMALL(IF(ISNUMBER(SEARCH("JV1",F175:F192)), ROW(F175:F192)-MIN(ROW(F175:F192))+1, ""), ROW() -174 )), "")</f>
        <v>Jarren Dudden</v>
      </c>
      <c r="AJ179" s="13" t="str">
        <f t="array" ref="AJ179">IFERROR(INDEX(B175:B192, SMALL(IF(ISNUMBER(SEARCH("JV2",F175:F192)), ROW(F175:F192)-MIN(ROW(F175:F192))+1, ""), ROW() -174 )), "")</f>
        <v/>
      </c>
      <c r="AK179" s="13" t="str">
        <f t="array" ref="AK179">IFERROR(INDEX(C175:C192, SMALL(IF(ISNUMBER(SEARCH("JV2",F175:F192)), ROW(F175:F192)-MIN(ROW(F175:F192))+1, ""), ROW() -174 )), "")</f>
        <v/>
      </c>
      <c r="AL179" s="13" t="str">
        <f t="array" ref="AL179">IFERROR(INDEX(D175:D192, SMALL(IF(ISNUMBER(SEARCH("JV2",F175:F192)), ROW(F175:F192)-MIN(ROW(F175:F192))+1, ""), ROW() -174 )), "")</f>
        <v/>
      </c>
      <c r="AM179" s="13" t="str">
        <f t="array" ref="AM179">IFERROR(INDEX(E175:E192, SMALL(IF(ISNUMBER(SEARCH("JV2",F175:F192)), ROW(F175:F192)-MIN(ROW(F175:F192))+1, ""), ROW() -174 )), "")</f>
        <v/>
      </c>
    </row>
    <row r="180" spans="2:39" s="13" customFormat="1" ht="15" customHeight="1" x14ac:dyDescent="0.3">
      <c r="B180" s="21" t="s">
        <v>368</v>
      </c>
      <c r="C180" s="1"/>
      <c r="D180" s="22" t="s">
        <v>379</v>
      </c>
      <c r="E180" s="1" t="s">
        <v>380</v>
      </c>
      <c r="F180" s="23" t="s">
        <v>14</v>
      </c>
      <c r="G180" s="24"/>
      <c r="H180" s="25">
        <v>4604</v>
      </c>
      <c r="I180" s="24"/>
      <c r="J180" s="25" t="b">
        <v>0</v>
      </c>
      <c r="K180" s="19"/>
      <c r="L180" s="26"/>
      <c r="M180" s="27"/>
      <c r="AB180" s="13" t="str">
        <f t="array" ref="AB180">IFERROR(INDEX(B175:B192, SMALL(IF("V"=F175:F192, ROW(F175:F192)-MIN(ROW(F175:F192))+1, ""), ROW() -174 )), "")</f>
        <v>Tennessee Southern, University Of</v>
      </c>
      <c r="AC180" s="13">
        <f t="array" ref="AC180">IFERROR(INDEX(C175:C192, SMALL(IF("V"=F175:F192, ROW(F175:F192)-MIN(ROW(F175:F192))+1, ""), ROW() -174 )), "")</f>
        <v>0</v>
      </c>
      <c r="AD180" s="13" t="str">
        <f t="array" ref="AD180">IFERROR(INDEX(D175:D192, SMALL(IF("V"=F175:F192, ROW(F175:F192)-MIN(ROW(F175:F192))+1, ""), ROW() -174 )), "")</f>
        <v>11-189058</v>
      </c>
      <c r="AE180" s="13" t="str">
        <f t="array" ref="AE180">IFERROR(INDEX(E175:E192, SMALL(IF("V"=F175:F192, ROW(F175:F192)-MIN(ROW(F175:F192))+1, ""), ROW() -174 )), "")</f>
        <v>Nathan Samuels</v>
      </c>
      <c r="AF180" s="13" t="str">
        <f t="array" ref="AF180">IFERROR(INDEX(B175:B192, SMALL(IF(ISNUMBER(SEARCH("JV1",F175:F192)), ROW(F175:F192)-MIN(ROW(F175:F192))+1, ""), ROW() -174 )), "")</f>
        <v>Tennessee Southern, University Of</v>
      </c>
      <c r="AG180" s="13">
        <f t="array" ref="AG180">IFERROR(INDEX(C175:C192, SMALL(IF(ISNUMBER(SEARCH("JV1",F175:F192)), ROW(F175:F192)-MIN(ROW(F175:F192))+1, ""), ROW() -174 )), "")</f>
        <v>0</v>
      </c>
      <c r="AH180" s="13" t="str">
        <f t="array" ref="AH180">IFERROR(INDEX(D175:D192, SMALL(IF(ISNUMBER(SEARCH("JV1",F175:F192)), ROW(F175:F192)-MIN(ROW(F175:F192))+1, ""), ROW() -174 )), "")</f>
        <v>21-60239</v>
      </c>
      <c r="AI180" s="13" t="str">
        <f t="array" ref="AI180">IFERROR(INDEX(E175:E192, SMALL(IF(ISNUMBER(SEARCH("JV1",F175:F192)), ROW(F175:F192)-MIN(ROW(F175:F192))+1, ""), ROW() -174 )), "")</f>
        <v>Malik Randolph</v>
      </c>
      <c r="AJ180" s="13" t="str">
        <f t="array" ref="AJ180">IFERROR(INDEX(B175:B192, SMALL(IF(ISNUMBER(SEARCH("JV2",F175:F192)), ROW(F175:F192)-MIN(ROW(F175:F192))+1, ""), ROW() -174 )), "")</f>
        <v/>
      </c>
      <c r="AK180" s="13" t="str">
        <f t="array" ref="AK180">IFERROR(INDEX(C175:C192, SMALL(IF(ISNUMBER(SEARCH("JV2",F175:F192)), ROW(F175:F192)-MIN(ROW(F175:F192))+1, ""), ROW() -174 )), "")</f>
        <v/>
      </c>
      <c r="AL180" s="13" t="str">
        <f t="array" ref="AL180">IFERROR(INDEX(D175:D192, SMALL(IF(ISNUMBER(SEARCH("JV2",F175:F192)), ROW(F175:F192)-MIN(ROW(F175:F192))+1, ""), ROW() -174 )), "")</f>
        <v/>
      </c>
      <c r="AM180" s="13" t="str">
        <f t="array" ref="AM180">IFERROR(INDEX(E175:E192, SMALL(IF(ISNUMBER(SEARCH("JV2",F175:F192)), ROW(F175:F192)-MIN(ROW(F175:F192))+1, ""), ROW() -174 )), "")</f>
        <v/>
      </c>
    </row>
    <row r="181" spans="2:39" s="13" customFormat="1" ht="15" customHeight="1" x14ac:dyDescent="0.3">
      <c r="B181" s="21" t="s">
        <v>368</v>
      </c>
      <c r="C181" s="1"/>
      <c r="D181" s="22" t="s">
        <v>381</v>
      </c>
      <c r="E181" s="1" t="s">
        <v>382</v>
      </c>
      <c r="F181" s="23" t="s">
        <v>14</v>
      </c>
      <c r="G181" s="24"/>
      <c r="H181" s="25">
        <v>4604</v>
      </c>
      <c r="I181" s="24"/>
      <c r="J181" s="25" t="b">
        <v>0</v>
      </c>
      <c r="K181" s="19"/>
      <c r="L181" s="26"/>
      <c r="M181" s="27"/>
      <c r="AB181" s="13" t="str">
        <f t="array" ref="AB181">IFERROR(INDEX(B175:B192, SMALL(IF("V"=F175:F192, ROW(F175:F192)-MIN(ROW(F175:F192))+1, ""), ROW() -174 )), "")</f>
        <v>Tennessee Southern, University Of</v>
      </c>
      <c r="AC181" s="13">
        <f t="array" ref="AC181">IFERROR(INDEX(C175:C192, SMALL(IF("V"=F175:F192, ROW(F175:F192)-MIN(ROW(F175:F192))+1, ""), ROW() -174 )), "")</f>
        <v>0</v>
      </c>
      <c r="AD181" s="13" t="str">
        <f t="array" ref="AD181">IFERROR(INDEX(D175:D192, SMALL(IF("V"=F175:F192, ROW(F175:F192)-MIN(ROW(F175:F192))+1, ""), ROW() -174 )), "")</f>
        <v>7914-49186</v>
      </c>
      <c r="AE181" s="13" t="str">
        <f t="array" ref="AE181">IFERROR(INDEX(E175:E192, SMALL(IF("V"=F175:F192, ROW(F175:F192)-MIN(ROW(F175:F192))+1, ""), ROW() -174 )), "")</f>
        <v>Tyler Betz</v>
      </c>
      <c r="AF181" s="13" t="str">
        <f t="array" ref="AF181">IFERROR(INDEX(B175:B192, SMALL(IF(ISNUMBER(SEARCH("JV1",F175:F192)), ROW(F175:F192)-MIN(ROW(F175:F192))+1, ""), ROW() -174 )), "")</f>
        <v>Tennessee Southern, University Of</v>
      </c>
      <c r="AG181" s="13">
        <f t="array" ref="AG181">IFERROR(INDEX(C175:C192, SMALL(IF(ISNUMBER(SEARCH("JV1",F175:F192)), ROW(F175:F192)-MIN(ROW(F175:F192))+1, ""), ROW() -174 )), "")</f>
        <v>0</v>
      </c>
      <c r="AH181" s="13" t="str">
        <f t="array" ref="AH181">IFERROR(INDEX(D175:D192, SMALL(IF(ISNUMBER(SEARCH("JV1",F175:F192)), ROW(F175:F192)-MIN(ROW(F175:F192))+1, ""), ROW() -174 )), "")</f>
        <v>8851-17507</v>
      </c>
      <c r="AI181" s="13" t="str">
        <f t="array" ref="AI181">IFERROR(INDEX(E175:E192, SMALL(IF(ISNUMBER(SEARCH("JV1",F175:F192)), ROW(F175:F192)-MIN(ROW(F175:F192))+1, ""), ROW() -174 )), "")</f>
        <v>Matthew Chapman</v>
      </c>
      <c r="AJ181" s="13" t="str">
        <f t="array" ref="AJ181">IFERROR(INDEX(B175:B192, SMALL(IF(ISNUMBER(SEARCH("JV2",F175:F192)), ROW(F175:F192)-MIN(ROW(F175:F192))+1, ""), ROW() -174 )), "")</f>
        <v/>
      </c>
      <c r="AK181" s="13" t="str">
        <f t="array" ref="AK181">IFERROR(INDEX(C175:C192, SMALL(IF(ISNUMBER(SEARCH("JV2",F175:F192)), ROW(F175:F192)-MIN(ROW(F175:F192))+1, ""), ROW() -174 )), "")</f>
        <v/>
      </c>
      <c r="AL181" s="13" t="str">
        <f t="array" ref="AL181">IFERROR(INDEX(D175:D192, SMALL(IF(ISNUMBER(SEARCH("JV2",F175:F192)), ROW(F175:F192)-MIN(ROW(F175:F192))+1, ""), ROW() -174 )), "")</f>
        <v/>
      </c>
      <c r="AM181" s="13" t="str">
        <f t="array" ref="AM181">IFERROR(INDEX(E175:E192, SMALL(IF(ISNUMBER(SEARCH("JV2",F175:F192)), ROW(F175:F192)-MIN(ROW(F175:F192))+1, ""), ROW() -174 )), "")</f>
        <v/>
      </c>
    </row>
    <row r="182" spans="2:39" s="13" customFormat="1" ht="15" customHeight="1" x14ac:dyDescent="0.3">
      <c r="B182" s="21" t="s">
        <v>368</v>
      </c>
      <c r="C182" s="1"/>
      <c r="D182" s="22" t="s">
        <v>383</v>
      </c>
      <c r="E182" s="1" t="s">
        <v>384</v>
      </c>
      <c r="F182" s="23" t="s">
        <v>17</v>
      </c>
      <c r="G182" s="24"/>
      <c r="H182" s="25">
        <v>4604</v>
      </c>
      <c r="I182" s="24"/>
      <c r="J182" s="25" t="b">
        <v>0</v>
      </c>
      <c r="K182" s="19"/>
      <c r="L182" s="26"/>
      <c r="M182" s="27"/>
      <c r="AB182" s="13" t="str">
        <f t="array" ref="AB182">IFERROR(INDEX(B175:B192, SMALL(IF("V"=F175:F192, ROW(F175:F192)-MIN(ROW(F175:F192))+1, ""), ROW() -174 )), "")</f>
        <v>Tennessee Southern, University Of</v>
      </c>
      <c r="AC182" s="13">
        <f t="array" ref="AC182">IFERROR(INDEX(C175:C192, SMALL(IF("V"=F175:F192, ROW(F175:F192)-MIN(ROW(F175:F192))+1, ""), ROW() -174 )), "")</f>
        <v>0</v>
      </c>
      <c r="AD182" s="13" t="str">
        <f t="array" ref="AD182">IFERROR(INDEX(D175:D192, SMALL(IF("V"=F175:F192, ROW(F175:F192)-MIN(ROW(F175:F192))+1, ""), ROW() -174 )), "")</f>
        <v>7914-9550</v>
      </c>
      <c r="AE182" s="13" t="str">
        <f t="array" ref="AE182">IFERROR(INDEX(E175:E192, SMALL(IF("V"=F175:F192, ROW(F175:F192)-MIN(ROW(F175:F192))+1, ""), ROW() -174 )), "")</f>
        <v>Xavier Powell-Short</v>
      </c>
      <c r="AF182" s="13" t="str">
        <f t="array" ref="AF182">IFERROR(INDEX(B175:B192, SMALL(IF(ISNUMBER(SEARCH("JV1",F175:F192)), ROW(F175:F192)-MIN(ROW(F175:F192))+1, ""), ROW() -174 )), "")</f>
        <v/>
      </c>
      <c r="AG182" s="13" t="str">
        <f t="array" ref="AG182">IFERROR(INDEX(C175:C192, SMALL(IF(ISNUMBER(SEARCH("JV1",F175:F192)), ROW(F175:F192)-MIN(ROW(F175:F192))+1, ""), ROW() -174 )), "")</f>
        <v/>
      </c>
      <c r="AH182" s="13" t="str">
        <f t="array" ref="AH182">IFERROR(INDEX(D175:D192, SMALL(IF(ISNUMBER(SEARCH("JV1",F175:F192)), ROW(F175:F192)-MIN(ROW(F175:F192))+1, ""), ROW() -174 )), "")</f>
        <v/>
      </c>
      <c r="AI182" s="13" t="str">
        <f t="array" ref="AI182">IFERROR(INDEX(E175:E192, SMALL(IF(ISNUMBER(SEARCH("JV1",F175:F192)), ROW(F175:F192)-MIN(ROW(F175:F192))+1, ""), ROW() -174 )), "")</f>
        <v/>
      </c>
      <c r="AJ182" s="13" t="str">
        <f t="array" ref="AJ182">IFERROR(INDEX(B175:B192, SMALL(IF(ISNUMBER(SEARCH("JV2",F175:F192)), ROW(F175:F192)-MIN(ROW(F175:F192))+1, ""), ROW() -174 )), "")</f>
        <v/>
      </c>
      <c r="AK182" s="13" t="str">
        <f t="array" ref="AK182">IFERROR(INDEX(C175:C192, SMALL(IF(ISNUMBER(SEARCH("JV2",F175:F192)), ROW(F175:F192)-MIN(ROW(F175:F192))+1, ""), ROW() -174 )), "")</f>
        <v/>
      </c>
      <c r="AL182" s="13" t="str">
        <f t="array" ref="AL182">IFERROR(INDEX(D175:D192, SMALL(IF(ISNUMBER(SEARCH("JV2",F175:F192)), ROW(F175:F192)-MIN(ROW(F175:F192))+1, ""), ROW() -174 )), "")</f>
        <v/>
      </c>
      <c r="AM182" s="13" t="str">
        <f t="array" ref="AM182">IFERROR(INDEX(E175:E192, SMALL(IF(ISNUMBER(SEARCH("JV2",F175:F192)), ROW(F175:F192)-MIN(ROW(F175:F192))+1, ""), ROW() -174 )), "")</f>
        <v/>
      </c>
    </row>
    <row r="183" spans="2:39" s="13" customFormat="1" ht="15" customHeight="1" x14ac:dyDescent="0.3">
      <c r="B183" s="21" t="s">
        <v>368</v>
      </c>
      <c r="C183" s="1"/>
      <c r="D183" s="22" t="s">
        <v>385</v>
      </c>
      <c r="E183" s="1" t="s">
        <v>386</v>
      </c>
      <c r="F183" s="23" t="s">
        <v>14</v>
      </c>
      <c r="G183" s="24"/>
      <c r="H183" s="25">
        <v>4604</v>
      </c>
      <c r="I183" s="24"/>
      <c r="J183" s="25" t="b">
        <v>0</v>
      </c>
      <c r="K183" s="19"/>
      <c r="L183" s="26"/>
      <c r="M183" s="27"/>
    </row>
    <row r="184" spans="2:39" s="13" customFormat="1" ht="15" customHeight="1" x14ac:dyDescent="0.3">
      <c r="B184" s="21" t="s">
        <v>368</v>
      </c>
      <c r="C184" s="1"/>
      <c r="D184" s="22" t="s">
        <v>387</v>
      </c>
      <c r="E184" s="1" t="s">
        <v>388</v>
      </c>
      <c r="F184" s="23" t="s">
        <v>17</v>
      </c>
      <c r="G184" s="24"/>
      <c r="H184" s="25">
        <v>4604</v>
      </c>
      <c r="I184" s="24"/>
      <c r="J184" s="25" t="b">
        <v>0</v>
      </c>
      <c r="K184" s="19"/>
      <c r="L184" s="26"/>
      <c r="M184" s="27"/>
    </row>
    <row r="185" spans="2:39" s="13" customFormat="1" ht="15" customHeight="1" x14ac:dyDescent="0.3">
      <c r="B185" s="21" t="s">
        <v>368</v>
      </c>
      <c r="C185" s="1"/>
      <c r="D185" s="22" t="s">
        <v>389</v>
      </c>
      <c r="E185" s="1" t="s">
        <v>390</v>
      </c>
      <c r="F185" s="23" t="s">
        <v>17</v>
      </c>
      <c r="G185" s="24"/>
      <c r="H185" s="25">
        <v>4604</v>
      </c>
      <c r="I185" s="24"/>
      <c r="J185" s="25" t="b">
        <v>0</v>
      </c>
      <c r="K185" s="19"/>
      <c r="L185" s="26"/>
      <c r="M185" s="27"/>
    </row>
    <row r="186" spans="2:39" s="13" customFormat="1" ht="15" customHeight="1" x14ac:dyDescent="0.3">
      <c r="B186" s="21" t="s">
        <v>368</v>
      </c>
      <c r="C186" s="1"/>
      <c r="D186" s="22" t="s">
        <v>391</v>
      </c>
      <c r="E186" s="1" t="s">
        <v>392</v>
      </c>
      <c r="F186" s="23" t="s">
        <v>14</v>
      </c>
      <c r="G186" s="24"/>
      <c r="H186" s="25">
        <v>4604</v>
      </c>
      <c r="I186" s="24"/>
      <c r="J186" s="25" t="b">
        <v>0</v>
      </c>
      <c r="K186" s="19"/>
      <c r="L186" s="26"/>
      <c r="M186" s="27"/>
    </row>
    <row r="187" spans="2:39" s="13" customFormat="1" ht="15" customHeight="1" x14ac:dyDescent="0.3">
      <c r="B187" s="21" t="s">
        <v>368</v>
      </c>
      <c r="C187" s="1"/>
      <c r="D187" s="22" t="s">
        <v>393</v>
      </c>
      <c r="E187" s="1" t="s">
        <v>394</v>
      </c>
      <c r="F187" s="23" t="s">
        <v>17</v>
      </c>
      <c r="G187" s="24"/>
      <c r="H187" s="25">
        <v>4604</v>
      </c>
      <c r="I187" s="24"/>
      <c r="J187" s="25" t="b">
        <v>0</v>
      </c>
      <c r="K187" s="19"/>
      <c r="L187" s="26"/>
      <c r="M187" s="27"/>
    </row>
    <row r="188" spans="2:39" s="13" customFormat="1" ht="15" customHeight="1" x14ac:dyDescent="0.3">
      <c r="B188" s="21" t="s">
        <v>368</v>
      </c>
      <c r="C188" s="1"/>
      <c r="D188" s="22" t="s">
        <v>395</v>
      </c>
      <c r="E188" s="1" t="s">
        <v>396</v>
      </c>
      <c r="F188" s="23" t="s">
        <v>17</v>
      </c>
      <c r="G188" s="24"/>
      <c r="H188" s="25">
        <v>4604</v>
      </c>
      <c r="I188" s="24"/>
      <c r="J188" s="25" t="b">
        <v>0</v>
      </c>
      <c r="K188" s="19"/>
      <c r="L188" s="26"/>
      <c r="M188" s="27"/>
    </row>
    <row r="189" spans="2:39" s="13" customFormat="1" ht="15" customHeight="1" x14ac:dyDescent="0.3">
      <c r="B189" s="21" t="s">
        <v>368</v>
      </c>
      <c r="C189" s="1"/>
      <c r="D189" s="22" t="s">
        <v>397</v>
      </c>
      <c r="E189" s="1" t="s">
        <v>398</v>
      </c>
      <c r="F189" s="23" t="s">
        <v>14</v>
      </c>
      <c r="G189" s="24"/>
      <c r="H189" s="25">
        <v>4604</v>
      </c>
      <c r="I189" s="24"/>
      <c r="J189" s="25" t="b">
        <v>0</v>
      </c>
      <c r="K189" s="19"/>
      <c r="L189" s="26"/>
      <c r="M189" s="27"/>
    </row>
    <row r="190" spans="2:39" s="13" customFormat="1" ht="15" customHeight="1" x14ac:dyDescent="0.3">
      <c r="B190" s="21" t="s">
        <v>368</v>
      </c>
      <c r="C190" s="1"/>
      <c r="D190" s="22" t="s">
        <v>399</v>
      </c>
      <c r="E190" s="1" t="s">
        <v>400</v>
      </c>
      <c r="F190" s="23" t="s">
        <v>14</v>
      </c>
      <c r="G190" s="24"/>
      <c r="H190" s="25">
        <v>4604</v>
      </c>
      <c r="I190" s="24"/>
      <c r="J190" s="25" t="b">
        <v>0</v>
      </c>
      <c r="K190" s="19"/>
      <c r="L190" s="26"/>
      <c r="M190" s="27"/>
    </row>
    <row r="191" spans="2:39" s="13" customFormat="1" ht="15" customHeight="1" x14ac:dyDescent="0.3">
      <c r="B191" s="21" t="s">
        <v>368</v>
      </c>
      <c r="C191" s="1"/>
      <c r="D191" s="22" t="s">
        <v>401</v>
      </c>
      <c r="E191" s="1" t="s">
        <v>402</v>
      </c>
      <c r="F191" s="23" t="s">
        <v>30</v>
      </c>
      <c r="G191" s="24"/>
      <c r="H191" s="25">
        <v>4604</v>
      </c>
      <c r="I191" s="24"/>
      <c r="J191" s="25" t="b">
        <v>0</v>
      </c>
      <c r="K191" s="19"/>
      <c r="L191" s="26"/>
      <c r="M191" s="27"/>
    </row>
    <row r="192" spans="2:39" s="13" customFormat="1" ht="15" customHeight="1" x14ac:dyDescent="0.3">
      <c r="B192" s="21" t="s">
        <v>368</v>
      </c>
      <c r="C192" s="1"/>
      <c r="D192" s="22" t="s">
        <v>403</v>
      </c>
      <c r="E192" s="1" t="s">
        <v>404</v>
      </c>
      <c r="F192" s="23" t="s">
        <v>14</v>
      </c>
      <c r="G192" s="24"/>
      <c r="H192" s="25">
        <v>4604</v>
      </c>
      <c r="I192" s="24"/>
      <c r="J192" s="25" t="b">
        <v>0</v>
      </c>
      <c r="K192" s="19"/>
      <c r="L192" s="26"/>
      <c r="M192" s="27"/>
    </row>
    <row r="193" spans="2:39" s="13" customFormat="1" ht="15" customHeight="1" x14ac:dyDescent="0.3">
      <c r="B193" s="21" t="s">
        <v>405</v>
      </c>
      <c r="C193" s="1"/>
      <c r="D193" s="22" t="s">
        <v>406</v>
      </c>
      <c r="E193" s="1" t="s">
        <v>407</v>
      </c>
      <c r="F193" s="23" t="s">
        <v>30</v>
      </c>
      <c r="G193" s="24"/>
      <c r="H193" s="25">
        <v>4386</v>
      </c>
      <c r="I193" s="24"/>
      <c r="J193" s="25" t="b">
        <v>0</v>
      </c>
      <c r="K193" s="19"/>
      <c r="L193" s="26"/>
      <c r="M193" s="27"/>
      <c r="AB193" s="13" t="str">
        <f t="array" ref="AB193">IFERROR(INDEX(B193:B204, SMALL(IF("V"=F193:F204, ROW(F193:F204)-MIN(ROW(F193:F204))+1, ""), ROW() -192 )), "")</f>
        <v>Tennessee Wesleyan University</v>
      </c>
      <c r="AC193" s="13">
        <f t="array" ref="AC193">IFERROR(INDEX(C193:C204, SMALL(IF("V"=F193:F204, ROW(F193:F204)-MIN(ROW(F193:F204))+1, ""), ROW() -192 )), "")</f>
        <v>0</v>
      </c>
      <c r="AD193" s="13" t="str">
        <f t="array" ref="AD193">IFERROR(INDEX(D193:D204, SMALL(IF("V"=F193:F204, ROW(F193:F204)-MIN(ROW(F193:F204))+1, ""), ROW() -192 )), "")</f>
        <v>15-5216</v>
      </c>
      <c r="AE193" s="13" t="str">
        <f t="array" ref="AE193">IFERROR(INDEX(E193:E204, SMALL(IF("V"=F193:F204, ROW(F193:F204)-MIN(ROW(F193:F204))+1, ""), ROW() -192 )), "")</f>
        <v>Andrew Martin</v>
      </c>
      <c r="AF193" s="13" t="str">
        <f t="array" ref="AF193">IFERROR(INDEX(B193:B204, SMALL(IF(ISNUMBER(SEARCH("JV1",F193:F204)), ROW(F193:F204)-MIN(ROW(F193:F204))+1, ""), ROW() -192 )), "")</f>
        <v>Tennessee Wesleyan University</v>
      </c>
      <c r="AG193" s="13">
        <f t="array" ref="AG193">IFERROR(INDEX(C193:C204, SMALL(IF(ISNUMBER(SEARCH("JV1",F193:F204)), ROW(F193:F204)-MIN(ROW(F193:F204))+1, ""), ROW() -192 )), "")</f>
        <v>0</v>
      </c>
      <c r="AH193" s="13" t="str">
        <f t="array" ref="AH193">IFERROR(INDEX(D193:D204, SMALL(IF(ISNUMBER(SEARCH("JV1",F193:F204)), ROW(F193:F204)-MIN(ROW(F193:F204))+1, ""), ROW() -192 )), "")</f>
        <v>8138-9941</v>
      </c>
      <c r="AI193" s="13" t="str">
        <f t="array" ref="AI193">IFERROR(INDEX(E193:E204, SMALL(IF(ISNUMBER(SEARCH("JV1",F193:F204)), ROW(F193:F204)-MIN(ROW(F193:F204))+1, ""), ROW() -192 )), "")</f>
        <v>C J Williams</v>
      </c>
      <c r="AJ193" s="13" t="str">
        <f t="array" ref="AJ193">IFERROR(INDEX(B193:B204, SMALL(IF(ISNUMBER(SEARCH("JV2",F193:F204)), ROW(F193:F204)-MIN(ROW(F193:F204))+1, ""), ROW() -192 )), "")</f>
        <v/>
      </c>
      <c r="AK193" s="13" t="str">
        <f t="array" ref="AK193">IFERROR(INDEX(C193:C204, SMALL(IF(ISNUMBER(SEARCH("JV2",F193:F204)), ROW(F193:F204)-MIN(ROW(F193:F204))+1, ""), ROW() -192 )), "")</f>
        <v/>
      </c>
      <c r="AL193" s="13" t="str">
        <f t="array" ref="AL193">IFERROR(INDEX(D193:D204, SMALL(IF(ISNUMBER(SEARCH("JV2",F193:F204)), ROW(F193:F204)-MIN(ROW(F193:F204))+1, ""), ROW() -192 )), "")</f>
        <v/>
      </c>
      <c r="AM193" s="13" t="str">
        <f t="array" ref="AM193">IFERROR(INDEX(E193:E204, SMALL(IF(ISNUMBER(SEARCH("JV2",F193:F204)), ROW(F193:F204)-MIN(ROW(F193:F204))+1, ""), ROW() -192 )), "")</f>
        <v/>
      </c>
    </row>
    <row r="194" spans="2:39" s="13" customFormat="1" ht="15" customHeight="1" x14ac:dyDescent="0.3">
      <c r="B194" s="21" t="s">
        <v>405</v>
      </c>
      <c r="C194" s="1"/>
      <c r="D194" s="22" t="s">
        <v>408</v>
      </c>
      <c r="E194" s="1" t="s">
        <v>409</v>
      </c>
      <c r="F194" s="23" t="s">
        <v>14</v>
      </c>
      <c r="G194" s="24"/>
      <c r="H194" s="25">
        <v>4386</v>
      </c>
      <c r="I194" s="24"/>
      <c r="J194" s="25" t="b">
        <v>0</v>
      </c>
      <c r="K194" s="19"/>
      <c r="L194" s="26"/>
      <c r="M194" s="27"/>
      <c r="AB194" s="13" t="str">
        <f t="array" ref="AB194">IFERROR(INDEX(B193:B204, SMALL(IF("V"=F193:F204, ROW(F193:F204)-MIN(ROW(F193:F204))+1, ""), ROW() -192 )), "")</f>
        <v>Tennessee Wesleyan University</v>
      </c>
      <c r="AC194" s="13">
        <f t="array" ref="AC194">IFERROR(INDEX(C193:C204, SMALL(IF("V"=F193:F204, ROW(F193:F204)-MIN(ROW(F193:F204))+1, ""), ROW() -192 )), "")</f>
        <v>0</v>
      </c>
      <c r="AD194" s="13" t="str">
        <f t="array" ref="AD194">IFERROR(INDEX(D193:D204, SMALL(IF("V"=F193:F204, ROW(F193:F204)-MIN(ROW(F193:F204))+1, ""), ROW() -192 )), "")</f>
        <v>11-230862</v>
      </c>
      <c r="AE194" s="13" t="str">
        <f t="array" ref="AE194">IFERROR(INDEX(E193:E204, SMALL(IF("V"=F193:F204, ROW(F193:F204)-MIN(ROW(F193:F204))+1, ""), ROW() -192 )), "")</f>
        <v>Devean Littlejohn</v>
      </c>
      <c r="AF194" s="13" t="str">
        <f t="array" ref="AF194">IFERROR(INDEX(B193:B204, SMALL(IF(ISNUMBER(SEARCH("JV1",F193:F204)), ROW(F193:F204)-MIN(ROW(F193:F204))+1, ""), ROW() -192 )), "")</f>
        <v>Tennessee Wesleyan University</v>
      </c>
      <c r="AG194" s="13">
        <f t="array" ref="AG194">IFERROR(INDEX(C193:C204, SMALL(IF(ISNUMBER(SEARCH("JV1",F193:F204)), ROW(F193:F204)-MIN(ROW(F193:F204))+1, ""), ROW() -192 )), "")</f>
        <v>0</v>
      </c>
      <c r="AH194" s="13" t="str">
        <f t="array" ref="AH194">IFERROR(INDEX(D193:D204, SMALL(IF(ISNUMBER(SEARCH("JV1",F193:F204)), ROW(F193:F204)-MIN(ROW(F193:F204))+1, ""), ROW() -192 )), "")</f>
        <v>11-33724</v>
      </c>
      <c r="AI194" s="13" t="str">
        <f t="array" ref="AI194">IFERROR(INDEX(E193:E204, SMALL(IF(ISNUMBER(SEARCH("JV1",F193:F204)), ROW(F193:F204)-MIN(ROW(F193:F204))+1, ""), ROW() -192 )), "")</f>
        <v>Hunter Hardaway</v>
      </c>
      <c r="AJ194" s="13" t="str">
        <f t="array" ref="AJ194">IFERROR(INDEX(B193:B204, SMALL(IF(ISNUMBER(SEARCH("JV2",F193:F204)), ROW(F193:F204)-MIN(ROW(F193:F204))+1, ""), ROW() -192 )), "")</f>
        <v/>
      </c>
      <c r="AK194" s="13" t="str">
        <f t="array" ref="AK194">IFERROR(INDEX(C193:C204, SMALL(IF(ISNUMBER(SEARCH("JV2",F193:F204)), ROW(F193:F204)-MIN(ROW(F193:F204))+1, ""), ROW() -192 )), "")</f>
        <v/>
      </c>
      <c r="AL194" s="13" t="str">
        <f t="array" ref="AL194">IFERROR(INDEX(D193:D204, SMALL(IF(ISNUMBER(SEARCH("JV2",F193:F204)), ROW(F193:F204)-MIN(ROW(F193:F204))+1, ""), ROW() -192 )), "")</f>
        <v/>
      </c>
      <c r="AM194" s="13" t="str">
        <f t="array" ref="AM194">IFERROR(INDEX(E193:E204, SMALL(IF(ISNUMBER(SEARCH("JV2",F193:F204)), ROW(F193:F204)-MIN(ROW(F193:F204))+1, ""), ROW() -192 )), "")</f>
        <v/>
      </c>
    </row>
    <row r="195" spans="2:39" s="13" customFormat="1" ht="15" customHeight="1" x14ac:dyDescent="0.3">
      <c r="B195" s="21" t="s">
        <v>405</v>
      </c>
      <c r="C195" s="1"/>
      <c r="D195" s="22" t="s">
        <v>410</v>
      </c>
      <c r="E195" s="1" t="s">
        <v>411</v>
      </c>
      <c r="F195" s="23" t="s">
        <v>17</v>
      </c>
      <c r="G195" s="24"/>
      <c r="H195" s="25">
        <v>4386</v>
      </c>
      <c r="I195" s="24"/>
      <c r="J195" s="25" t="b">
        <v>0</v>
      </c>
      <c r="K195" s="19"/>
      <c r="L195" s="26"/>
      <c r="M195" s="27"/>
      <c r="AB195" s="13" t="str">
        <f t="array" ref="AB195">IFERROR(INDEX(B193:B204, SMALL(IF("V"=F193:F204, ROW(F193:F204)-MIN(ROW(F193:F204))+1, ""), ROW() -192 )), "")</f>
        <v>Tennessee Wesleyan University</v>
      </c>
      <c r="AC195" s="13">
        <f t="array" ref="AC195">IFERROR(INDEX(C193:C204, SMALL(IF("V"=F193:F204, ROW(F193:F204)-MIN(ROW(F193:F204))+1, ""), ROW() -192 )), "")</f>
        <v>0</v>
      </c>
      <c r="AD195" s="13" t="str">
        <f t="array" ref="AD195">IFERROR(INDEX(D193:D204, SMALL(IF("V"=F193:F204, ROW(F193:F204)-MIN(ROW(F193:F204))+1, ""), ROW() -192 )), "")</f>
        <v>11-349432</v>
      </c>
      <c r="AE195" s="13" t="str">
        <f t="array" ref="AE195">IFERROR(INDEX(E193:E204, SMALL(IF("V"=F193:F204, ROW(F193:F204)-MIN(ROW(F193:F204))+1, ""), ROW() -192 )), "")</f>
        <v>Duane Jones</v>
      </c>
      <c r="AF195" s="13" t="str">
        <f t="array" ref="AF195">IFERROR(INDEX(B193:B204, SMALL(IF(ISNUMBER(SEARCH("JV1",F193:F204)), ROW(F193:F204)-MIN(ROW(F193:F204))+1, ""), ROW() -192 )), "")</f>
        <v>Tennessee Wesleyan University</v>
      </c>
      <c r="AG195" s="13">
        <f t="array" ref="AG195">IFERROR(INDEX(C193:C204, SMALL(IF(ISNUMBER(SEARCH("JV1",F193:F204)), ROW(F193:F204)-MIN(ROW(F193:F204))+1, ""), ROW() -192 )), "")</f>
        <v>0</v>
      </c>
      <c r="AH195" s="13" t="str">
        <f t="array" ref="AH195">IFERROR(INDEX(D193:D204, SMALL(IF(ISNUMBER(SEARCH("JV1",F193:F204)), ROW(F193:F204)-MIN(ROW(F193:F204))+1, ""), ROW() -192 )), "")</f>
        <v>9046-6313</v>
      </c>
      <c r="AI195" s="13" t="str">
        <f t="array" ref="AI195">IFERROR(INDEX(E193:E204, SMALL(IF(ISNUMBER(SEARCH("JV1",F193:F204)), ROW(F193:F204)-MIN(ROW(F193:F204))+1, ""), ROW() -192 )), "")</f>
        <v>Malachi Moore</v>
      </c>
      <c r="AJ195" s="13" t="str">
        <f t="array" ref="AJ195">IFERROR(INDEX(B193:B204, SMALL(IF(ISNUMBER(SEARCH("JV2",F193:F204)), ROW(F193:F204)-MIN(ROW(F193:F204))+1, ""), ROW() -192 )), "")</f>
        <v/>
      </c>
      <c r="AK195" s="13" t="str">
        <f t="array" ref="AK195">IFERROR(INDEX(C193:C204, SMALL(IF(ISNUMBER(SEARCH("JV2",F193:F204)), ROW(F193:F204)-MIN(ROW(F193:F204))+1, ""), ROW() -192 )), "")</f>
        <v/>
      </c>
      <c r="AL195" s="13" t="str">
        <f t="array" ref="AL195">IFERROR(INDEX(D193:D204, SMALL(IF(ISNUMBER(SEARCH("JV2",F193:F204)), ROW(F193:F204)-MIN(ROW(F193:F204))+1, ""), ROW() -192 )), "")</f>
        <v/>
      </c>
      <c r="AM195" s="13" t="str">
        <f t="array" ref="AM195">IFERROR(INDEX(E193:E204, SMALL(IF(ISNUMBER(SEARCH("JV2",F193:F204)), ROW(F193:F204)-MIN(ROW(F193:F204))+1, ""), ROW() -192 )), "")</f>
        <v/>
      </c>
    </row>
    <row r="196" spans="2:39" s="13" customFormat="1" ht="15" customHeight="1" x14ac:dyDescent="0.3">
      <c r="B196" s="21" t="s">
        <v>405</v>
      </c>
      <c r="C196" s="1"/>
      <c r="D196" s="22" t="s">
        <v>412</v>
      </c>
      <c r="E196" s="1" t="s">
        <v>413</v>
      </c>
      <c r="F196" s="23" t="s">
        <v>14</v>
      </c>
      <c r="G196" s="24"/>
      <c r="H196" s="25">
        <v>4386</v>
      </c>
      <c r="I196" s="24"/>
      <c r="J196" s="25" t="b">
        <v>0</v>
      </c>
      <c r="K196" s="19"/>
      <c r="L196" s="26"/>
      <c r="M196" s="27"/>
      <c r="AB196" s="13" t="str">
        <f t="array" ref="AB196">IFERROR(INDEX(B193:B204, SMALL(IF("V"=F193:F204, ROW(F193:F204)-MIN(ROW(F193:F204))+1, ""), ROW() -192 )), "")</f>
        <v>Tennessee Wesleyan University</v>
      </c>
      <c r="AC196" s="13">
        <f t="array" ref="AC196">IFERROR(INDEX(C193:C204, SMALL(IF("V"=F193:F204, ROW(F193:F204)-MIN(ROW(F193:F204))+1, ""), ROW() -192 )), "")</f>
        <v>0</v>
      </c>
      <c r="AD196" s="13" t="str">
        <f t="array" ref="AD196">IFERROR(INDEX(D193:D204, SMALL(IF("V"=F193:F204, ROW(F193:F204)-MIN(ROW(F193:F204))+1, ""), ROW() -192 )), "")</f>
        <v>15-190184</v>
      </c>
      <c r="AE196" s="13" t="str">
        <f t="array" ref="AE196">IFERROR(INDEX(E193:E204, SMALL(IF("V"=F193:F204, ROW(F193:F204)-MIN(ROW(F193:F204))+1, ""), ROW() -192 )), "")</f>
        <v>Jacob Watts</v>
      </c>
      <c r="AF196" s="13" t="str">
        <f t="array" ref="AF196">IFERROR(INDEX(B193:B204, SMALL(IF(ISNUMBER(SEARCH("JV1",F193:F204)), ROW(F193:F204)-MIN(ROW(F193:F204))+1, ""), ROW() -192 )), "")</f>
        <v>Tennessee Wesleyan University</v>
      </c>
      <c r="AG196" s="13">
        <f t="array" ref="AG196">IFERROR(INDEX(C193:C204, SMALL(IF(ISNUMBER(SEARCH("JV1",F193:F204)), ROW(F193:F204)-MIN(ROW(F193:F204))+1, ""), ROW() -192 )), "")</f>
        <v>0</v>
      </c>
      <c r="AH196" s="13" t="str">
        <f t="array" ref="AH196">IFERROR(INDEX(D193:D204, SMALL(IF(ISNUMBER(SEARCH("JV1",F193:F204)), ROW(F193:F204)-MIN(ROW(F193:F204))+1, ""), ROW() -192 )), "")</f>
        <v>8138-9938</v>
      </c>
      <c r="AI196" s="13" t="str">
        <f t="array" ref="AI196">IFERROR(INDEX(E193:E204, SMALL(IF(ISNUMBER(SEARCH("JV1",F193:F204)), ROW(F193:F204)-MIN(ROW(F193:F204))+1, ""), ROW() -192 )), "")</f>
        <v>Tyris Nelson</v>
      </c>
      <c r="AJ196" s="13" t="str">
        <f t="array" ref="AJ196">IFERROR(INDEX(B193:B204, SMALL(IF(ISNUMBER(SEARCH("JV2",F193:F204)), ROW(F193:F204)-MIN(ROW(F193:F204))+1, ""), ROW() -192 )), "")</f>
        <v/>
      </c>
      <c r="AK196" s="13" t="str">
        <f t="array" ref="AK196">IFERROR(INDEX(C193:C204, SMALL(IF(ISNUMBER(SEARCH("JV2",F193:F204)), ROW(F193:F204)-MIN(ROW(F193:F204))+1, ""), ROW() -192 )), "")</f>
        <v/>
      </c>
      <c r="AL196" s="13" t="str">
        <f t="array" ref="AL196">IFERROR(INDEX(D193:D204, SMALL(IF(ISNUMBER(SEARCH("JV2",F193:F204)), ROW(F193:F204)-MIN(ROW(F193:F204))+1, ""), ROW() -192 )), "")</f>
        <v/>
      </c>
      <c r="AM196" s="13" t="str">
        <f t="array" ref="AM196">IFERROR(INDEX(E193:E204, SMALL(IF(ISNUMBER(SEARCH("JV2",F193:F204)), ROW(F193:F204)-MIN(ROW(F193:F204))+1, ""), ROW() -192 )), "")</f>
        <v/>
      </c>
    </row>
    <row r="197" spans="2:39" s="13" customFormat="1" ht="15" customHeight="1" x14ac:dyDescent="0.3">
      <c r="B197" s="21" t="s">
        <v>405</v>
      </c>
      <c r="C197" s="1"/>
      <c r="D197" s="22" t="s">
        <v>414</v>
      </c>
      <c r="E197" s="1" t="s">
        <v>415</v>
      </c>
      <c r="F197" s="23" t="s">
        <v>14</v>
      </c>
      <c r="G197" s="24"/>
      <c r="H197" s="25">
        <v>4386</v>
      </c>
      <c r="I197" s="24"/>
      <c r="J197" s="25" t="b">
        <v>0</v>
      </c>
      <c r="K197" s="19"/>
      <c r="L197" s="26"/>
      <c r="M197" s="27"/>
      <c r="AB197" s="13" t="str">
        <f t="array" ref="AB197">IFERROR(INDEX(B193:B204, SMALL(IF("V"=F193:F204, ROW(F193:F204)-MIN(ROW(F193:F204))+1, ""), ROW() -192 )), "")</f>
        <v>Tennessee Wesleyan University</v>
      </c>
      <c r="AC197" s="13">
        <f t="array" ref="AC197">IFERROR(INDEX(C193:C204, SMALL(IF("V"=F193:F204, ROW(F193:F204)-MIN(ROW(F193:F204))+1, ""), ROW() -192 )), "")</f>
        <v>0</v>
      </c>
      <c r="AD197" s="13" t="str">
        <f t="array" ref="AD197">IFERROR(INDEX(D193:D204, SMALL(IF("V"=F193:F204, ROW(F193:F204)-MIN(ROW(F193:F204))+1, ""), ROW() -192 )), "")</f>
        <v>11-241908</v>
      </c>
      <c r="AE197" s="13" t="str">
        <f t="array" ref="AE197">IFERROR(INDEX(E193:E204, SMALL(IF("V"=F193:F204, ROW(F193:F204)-MIN(ROW(F193:F204))+1, ""), ROW() -192 )), "")</f>
        <v>Kory Driver</v>
      </c>
      <c r="AF197" s="13" t="str">
        <f t="array" ref="AF197">IFERROR(INDEX(B193:B204, SMALL(IF(ISNUMBER(SEARCH("JV1",F193:F204)), ROW(F193:F204)-MIN(ROW(F193:F204))+1, ""), ROW() -192 )), "")</f>
        <v/>
      </c>
      <c r="AG197" s="13" t="str">
        <f t="array" ref="AG197">IFERROR(INDEX(C193:C204, SMALL(IF(ISNUMBER(SEARCH("JV1",F193:F204)), ROW(F193:F204)-MIN(ROW(F193:F204))+1, ""), ROW() -192 )), "")</f>
        <v/>
      </c>
      <c r="AH197" s="13" t="str">
        <f t="array" ref="AH197">IFERROR(INDEX(D193:D204, SMALL(IF(ISNUMBER(SEARCH("JV1",F193:F204)), ROW(F193:F204)-MIN(ROW(F193:F204))+1, ""), ROW() -192 )), "")</f>
        <v/>
      </c>
      <c r="AI197" s="13" t="str">
        <f t="array" ref="AI197">IFERROR(INDEX(E193:E204, SMALL(IF(ISNUMBER(SEARCH("JV1",F193:F204)), ROW(F193:F204)-MIN(ROW(F193:F204))+1, ""), ROW() -192 )), "")</f>
        <v/>
      </c>
      <c r="AJ197" s="13" t="str">
        <f t="array" ref="AJ197">IFERROR(INDEX(B193:B204, SMALL(IF(ISNUMBER(SEARCH("JV2",F193:F204)), ROW(F193:F204)-MIN(ROW(F193:F204))+1, ""), ROW() -192 )), "")</f>
        <v/>
      </c>
      <c r="AK197" s="13" t="str">
        <f t="array" ref="AK197">IFERROR(INDEX(C193:C204, SMALL(IF(ISNUMBER(SEARCH("JV2",F193:F204)), ROW(F193:F204)-MIN(ROW(F193:F204))+1, ""), ROW() -192 )), "")</f>
        <v/>
      </c>
      <c r="AL197" s="13" t="str">
        <f t="array" ref="AL197">IFERROR(INDEX(D193:D204, SMALL(IF(ISNUMBER(SEARCH("JV2",F193:F204)), ROW(F193:F204)-MIN(ROW(F193:F204))+1, ""), ROW() -192 )), "")</f>
        <v/>
      </c>
      <c r="AM197" s="13" t="str">
        <f t="array" ref="AM197">IFERROR(INDEX(E193:E204, SMALL(IF(ISNUMBER(SEARCH("JV2",F193:F204)), ROW(F193:F204)-MIN(ROW(F193:F204))+1, ""), ROW() -192 )), "")</f>
        <v/>
      </c>
    </row>
    <row r="198" spans="2:39" s="13" customFormat="1" ht="15" customHeight="1" x14ac:dyDescent="0.3">
      <c r="B198" s="21" t="s">
        <v>405</v>
      </c>
      <c r="C198" s="1"/>
      <c r="D198" s="22" t="s">
        <v>416</v>
      </c>
      <c r="E198" s="1" t="s">
        <v>417</v>
      </c>
      <c r="F198" s="23" t="s">
        <v>17</v>
      </c>
      <c r="G198" s="24"/>
      <c r="H198" s="25">
        <v>4386</v>
      </c>
      <c r="I198" s="24"/>
      <c r="J198" s="25" t="b">
        <v>0</v>
      </c>
      <c r="K198" s="19"/>
      <c r="L198" s="26"/>
      <c r="M198" s="27"/>
      <c r="AB198" s="13" t="str">
        <f t="array" ref="AB198">IFERROR(INDEX(B193:B204, SMALL(IF("V"=F193:F204, ROW(F193:F204)-MIN(ROW(F193:F204))+1, ""), ROW() -192 )), "")</f>
        <v>Tennessee Wesleyan University</v>
      </c>
      <c r="AC198" s="13">
        <f t="array" ref="AC198">IFERROR(INDEX(C193:C204, SMALL(IF("V"=F193:F204, ROW(F193:F204)-MIN(ROW(F193:F204))+1, ""), ROW() -192 )), "")</f>
        <v>0</v>
      </c>
      <c r="AD198" s="13" t="str">
        <f t="array" ref="AD198">IFERROR(INDEX(D193:D204, SMALL(IF("V"=F193:F204, ROW(F193:F204)-MIN(ROW(F193:F204))+1, ""), ROW() -192 )), "")</f>
        <v>7914-3412</v>
      </c>
      <c r="AE198" s="13" t="str">
        <f t="array" ref="AE198">IFERROR(INDEX(E193:E204, SMALL(IF("V"=F193:F204, ROW(F193:F204)-MIN(ROW(F193:F204))+1, ""), ROW() -192 )), "")</f>
        <v>Oliver Lawson</v>
      </c>
      <c r="AF198" s="13" t="str">
        <f t="array" ref="AF198">IFERROR(INDEX(B193:B204, SMALL(IF(ISNUMBER(SEARCH("JV1",F193:F204)), ROW(F193:F204)-MIN(ROW(F193:F204))+1, ""), ROW() -192 )), "")</f>
        <v/>
      </c>
      <c r="AG198" s="13" t="str">
        <f t="array" ref="AG198">IFERROR(INDEX(C193:C204, SMALL(IF(ISNUMBER(SEARCH("JV1",F193:F204)), ROW(F193:F204)-MIN(ROW(F193:F204))+1, ""), ROW() -192 )), "")</f>
        <v/>
      </c>
      <c r="AH198" s="13" t="str">
        <f t="array" ref="AH198">IFERROR(INDEX(D193:D204, SMALL(IF(ISNUMBER(SEARCH("JV1",F193:F204)), ROW(F193:F204)-MIN(ROW(F193:F204))+1, ""), ROW() -192 )), "")</f>
        <v/>
      </c>
      <c r="AI198" s="13" t="str">
        <f t="array" ref="AI198">IFERROR(INDEX(E193:E204, SMALL(IF(ISNUMBER(SEARCH("JV1",F193:F204)), ROW(F193:F204)-MIN(ROW(F193:F204))+1, ""), ROW() -192 )), "")</f>
        <v/>
      </c>
      <c r="AJ198" s="13" t="str">
        <f t="array" ref="AJ198">IFERROR(INDEX(B193:B204, SMALL(IF(ISNUMBER(SEARCH("JV2",F193:F204)), ROW(F193:F204)-MIN(ROW(F193:F204))+1, ""), ROW() -192 )), "")</f>
        <v/>
      </c>
      <c r="AK198" s="13" t="str">
        <f t="array" ref="AK198">IFERROR(INDEX(C193:C204, SMALL(IF(ISNUMBER(SEARCH("JV2",F193:F204)), ROW(F193:F204)-MIN(ROW(F193:F204))+1, ""), ROW() -192 )), "")</f>
        <v/>
      </c>
      <c r="AL198" s="13" t="str">
        <f t="array" ref="AL198">IFERROR(INDEX(D193:D204, SMALL(IF(ISNUMBER(SEARCH("JV2",F193:F204)), ROW(F193:F204)-MIN(ROW(F193:F204))+1, ""), ROW() -192 )), "")</f>
        <v/>
      </c>
      <c r="AM198" s="13" t="str">
        <f t="array" ref="AM198">IFERROR(INDEX(E193:E204, SMALL(IF(ISNUMBER(SEARCH("JV2",F193:F204)), ROW(F193:F204)-MIN(ROW(F193:F204))+1, ""), ROW() -192 )), "")</f>
        <v/>
      </c>
    </row>
    <row r="199" spans="2:39" s="13" customFormat="1" ht="15" customHeight="1" x14ac:dyDescent="0.3">
      <c r="B199" s="21" t="s">
        <v>405</v>
      </c>
      <c r="C199" s="1"/>
      <c r="D199" s="22" t="s">
        <v>418</v>
      </c>
      <c r="E199" s="1" t="s">
        <v>419</v>
      </c>
      <c r="F199" s="23" t="s">
        <v>14</v>
      </c>
      <c r="G199" s="24"/>
      <c r="H199" s="25">
        <v>4386</v>
      </c>
      <c r="I199" s="24"/>
      <c r="J199" s="25" t="b">
        <v>0</v>
      </c>
      <c r="K199" s="19"/>
      <c r="L199" s="26"/>
      <c r="M199" s="27"/>
      <c r="AB199" s="13" t="str">
        <f t="array" ref="AB199">IFERROR(INDEX(B193:B204, SMALL(IF("V"=F193:F204, ROW(F193:F204)-MIN(ROW(F193:F204))+1, ""), ROW() -192 )), "")</f>
        <v>Tennessee Wesleyan University</v>
      </c>
      <c r="AC199" s="13">
        <f t="array" ref="AC199">IFERROR(INDEX(C193:C204, SMALL(IF("V"=F193:F204, ROW(F193:F204)-MIN(ROW(F193:F204))+1, ""), ROW() -192 )), "")</f>
        <v>0</v>
      </c>
      <c r="AD199" s="13" t="str">
        <f t="array" ref="AD199">IFERROR(INDEX(D193:D204, SMALL(IF("V"=F193:F204, ROW(F193:F204)-MIN(ROW(F193:F204))+1, ""), ROW() -192 )), "")</f>
        <v>15-106936</v>
      </c>
      <c r="AE199" s="13" t="str">
        <f t="array" ref="AE199">IFERROR(INDEX(E193:E204, SMALL(IF("V"=F193:F204, ROW(F193:F204)-MIN(ROW(F193:F204))+1, ""), ROW() -192 )), "")</f>
        <v>Quinn Collins</v>
      </c>
      <c r="AF199" s="13" t="str">
        <f t="array" ref="AF199">IFERROR(INDEX(B193:B204, SMALL(IF(ISNUMBER(SEARCH("JV1",F193:F204)), ROW(F193:F204)-MIN(ROW(F193:F204))+1, ""), ROW() -192 )), "")</f>
        <v/>
      </c>
      <c r="AG199" s="13" t="str">
        <f t="array" ref="AG199">IFERROR(INDEX(C193:C204, SMALL(IF(ISNUMBER(SEARCH("JV1",F193:F204)), ROW(F193:F204)-MIN(ROW(F193:F204))+1, ""), ROW() -192 )), "")</f>
        <v/>
      </c>
      <c r="AH199" s="13" t="str">
        <f t="array" ref="AH199">IFERROR(INDEX(D193:D204, SMALL(IF(ISNUMBER(SEARCH("JV1",F193:F204)), ROW(F193:F204)-MIN(ROW(F193:F204))+1, ""), ROW() -192 )), "")</f>
        <v/>
      </c>
      <c r="AI199" s="13" t="str">
        <f t="array" ref="AI199">IFERROR(INDEX(E193:E204, SMALL(IF(ISNUMBER(SEARCH("JV1",F193:F204)), ROW(F193:F204)-MIN(ROW(F193:F204))+1, ""), ROW() -192 )), "")</f>
        <v/>
      </c>
      <c r="AJ199" s="13" t="str">
        <f t="array" ref="AJ199">IFERROR(INDEX(B193:B204, SMALL(IF(ISNUMBER(SEARCH("JV2",F193:F204)), ROW(F193:F204)-MIN(ROW(F193:F204))+1, ""), ROW() -192 )), "")</f>
        <v/>
      </c>
      <c r="AK199" s="13" t="str">
        <f t="array" ref="AK199">IFERROR(INDEX(C193:C204, SMALL(IF(ISNUMBER(SEARCH("JV2",F193:F204)), ROW(F193:F204)-MIN(ROW(F193:F204))+1, ""), ROW() -192 )), "")</f>
        <v/>
      </c>
      <c r="AL199" s="13" t="str">
        <f t="array" ref="AL199">IFERROR(INDEX(D193:D204, SMALL(IF(ISNUMBER(SEARCH("JV2",F193:F204)), ROW(F193:F204)-MIN(ROW(F193:F204))+1, ""), ROW() -192 )), "")</f>
        <v/>
      </c>
      <c r="AM199" s="13" t="str">
        <f t="array" ref="AM199">IFERROR(INDEX(E193:E204, SMALL(IF(ISNUMBER(SEARCH("JV2",F193:F204)), ROW(F193:F204)-MIN(ROW(F193:F204))+1, ""), ROW() -192 )), "")</f>
        <v/>
      </c>
    </row>
    <row r="200" spans="2:39" s="13" customFormat="1" ht="15" customHeight="1" x14ac:dyDescent="0.3">
      <c r="B200" s="21" t="s">
        <v>405</v>
      </c>
      <c r="C200" s="1"/>
      <c r="D200" s="22" t="s">
        <v>420</v>
      </c>
      <c r="E200" s="1" t="s">
        <v>421</v>
      </c>
      <c r="F200" s="23" t="s">
        <v>14</v>
      </c>
      <c r="G200" s="24"/>
      <c r="H200" s="25">
        <v>4386</v>
      </c>
      <c r="I200" s="24"/>
      <c r="J200" s="25" t="b">
        <v>0</v>
      </c>
      <c r="K200" s="19"/>
      <c r="L200" s="26"/>
      <c r="M200" s="27"/>
      <c r="AB200" s="13" t="str">
        <f t="array" ref="AB200">IFERROR(INDEX(B193:B204, SMALL(IF("V"=F193:F204, ROW(F193:F204)-MIN(ROW(F193:F204))+1, ""), ROW() -192 )), "")</f>
        <v/>
      </c>
      <c r="AC200" s="13" t="str">
        <f t="array" ref="AC200">IFERROR(INDEX(C193:C204, SMALL(IF("V"=F193:F204, ROW(F193:F204)-MIN(ROW(F193:F204))+1, ""), ROW() -192 )), "")</f>
        <v/>
      </c>
      <c r="AD200" s="13" t="str">
        <f t="array" ref="AD200">IFERROR(INDEX(D193:D204, SMALL(IF("V"=F193:F204, ROW(F193:F204)-MIN(ROW(F193:F204))+1, ""), ROW() -192 )), "")</f>
        <v/>
      </c>
      <c r="AE200" s="13" t="str">
        <f t="array" ref="AE200">IFERROR(INDEX(E193:E204, SMALL(IF("V"=F193:F204, ROW(F193:F204)-MIN(ROW(F193:F204))+1, ""), ROW() -192 )), "")</f>
        <v/>
      </c>
      <c r="AF200" s="13" t="str">
        <f t="array" ref="AF200">IFERROR(INDEX(B193:B204, SMALL(IF(ISNUMBER(SEARCH("JV1",F193:F204)), ROW(F193:F204)-MIN(ROW(F193:F204))+1, ""), ROW() -192 )), "")</f>
        <v/>
      </c>
      <c r="AG200" s="13" t="str">
        <f t="array" ref="AG200">IFERROR(INDEX(C193:C204, SMALL(IF(ISNUMBER(SEARCH("JV1",F193:F204)), ROW(F193:F204)-MIN(ROW(F193:F204))+1, ""), ROW() -192 )), "")</f>
        <v/>
      </c>
      <c r="AH200" s="13" t="str">
        <f t="array" ref="AH200">IFERROR(INDEX(D193:D204, SMALL(IF(ISNUMBER(SEARCH("JV1",F193:F204)), ROW(F193:F204)-MIN(ROW(F193:F204))+1, ""), ROW() -192 )), "")</f>
        <v/>
      </c>
      <c r="AI200" s="13" t="str">
        <f t="array" ref="AI200">IFERROR(INDEX(E193:E204, SMALL(IF(ISNUMBER(SEARCH("JV1",F193:F204)), ROW(F193:F204)-MIN(ROW(F193:F204))+1, ""), ROW() -192 )), "")</f>
        <v/>
      </c>
      <c r="AJ200" s="13" t="str">
        <f t="array" ref="AJ200">IFERROR(INDEX(B193:B204, SMALL(IF(ISNUMBER(SEARCH("JV2",F193:F204)), ROW(F193:F204)-MIN(ROW(F193:F204))+1, ""), ROW() -192 )), "")</f>
        <v/>
      </c>
      <c r="AK200" s="13" t="str">
        <f t="array" ref="AK200">IFERROR(INDEX(C193:C204, SMALL(IF(ISNUMBER(SEARCH("JV2",F193:F204)), ROW(F193:F204)-MIN(ROW(F193:F204))+1, ""), ROW() -192 )), "")</f>
        <v/>
      </c>
      <c r="AL200" s="13" t="str">
        <f t="array" ref="AL200">IFERROR(INDEX(D193:D204, SMALL(IF(ISNUMBER(SEARCH("JV2",F193:F204)), ROW(F193:F204)-MIN(ROW(F193:F204))+1, ""), ROW() -192 )), "")</f>
        <v/>
      </c>
      <c r="AM200" s="13" t="str">
        <f t="array" ref="AM200">IFERROR(INDEX(E193:E204, SMALL(IF(ISNUMBER(SEARCH("JV2",F193:F204)), ROW(F193:F204)-MIN(ROW(F193:F204))+1, ""), ROW() -192 )), "")</f>
        <v/>
      </c>
    </row>
    <row r="201" spans="2:39" s="13" customFormat="1" ht="15" customHeight="1" x14ac:dyDescent="0.3">
      <c r="B201" s="21" t="s">
        <v>405</v>
      </c>
      <c r="C201" s="1"/>
      <c r="D201" s="22" t="s">
        <v>422</v>
      </c>
      <c r="E201" s="1" t="s">
        <v>423</v>
      </c>
      <c r="F201" s="23" t="s">
        <v>17</v>
      </c>
      <c r="G201" s="24"/>
      <c r="H201" s="25">
        <v>4386</v>
      </c>
      <c r="I201" s="24"/>
      <c r="J201" s="25" t="b">
        <v>0</v>
      </c>
      <c r="K201" s="19"/>
      <c r="L201" s="26"/>
      <c r="M201" s="27"/>
    </row>
    <row r="202" spans="2:39" s="13" customFormat="1" ht="15" customHeight="1" x14ac:dyDescent="0.3">
      <c r="B202" s="21" t="s">
        <v>405</v>
      </c>
      <c r="C202" s="1"/>
      <c r="D202" s="22" t="s">
        <v>424</v>
      </c>
      <c r="E202" s="1" t="s">
        <v>425</v>
      </c>
      <c r="F202" s="23" t="s">
        <v>14</v>
      </c>
      <c r="G202" s="24"/>
      <c r="H202" s="25">
        <v>4386</v>
      </c>
      <c r="I202" s="24"/>
      <c r="J202" s="25" t="b">
        <v>0</v>
      </c>
      <c r="K202" s="19"/>
      <c r="L202" s="26"/>
      <c r="M202" s="27"/>
    </row>
    <row r="203" spans="2:39" s="13" customFormat="1" ht="15" customHeight="1" x14ac:dyDescent="0.3">
      <c r="B203" s="21" t="s">
        <v>405</v>
      </c>
      <c r="C203" s="1"/>
      <c r="D203" s="22" t="s">
        <v>426</v>
      </c>
      <c r="E203" s="1" t="s">
        <v>427</v>
      </c>
      <c r="F203" s="23" t="s">
        <v>14</v>
      </c>
      <c r="G203" s="24"/>
      <c r="H203" s="25">
        <v>4386</v>
      </c>
      <c r="I203" s="24"/>
      <c r="J203" s="25" t="b">
        <v>0</v>
      </c>
      <c r="K203" s="19"/>
      <c r="L203" s="26"/>
      <c r="M203" s="27"/>
    </row>
    <row r="204" spans="2:39" s="13" customFormat="1" ht="15" customHeight="1" x14ac:dyDescent="0.3">
      <c r="B204" s="21" t="s">
        <v>405</v>
      </c>
      <c r="C204" s="1"/>
      <c r="D204" s="22" t="s">
        <v>428</v>
      </c>
      <c r="E204" s="1" t="s">
        <v>429</v>
      </c>
      <c r="F204" s="23" t="s">
        <v>17</v>
      </c>
      <c r="G204" s="24"/>
      <c r="H204" s="25">
        <v>4386</v>
      </c>
      <c r="I204" s="24"/>
      <c r="J204" s="25" t="b">
        <v>0</v>
      </c>
      <c r="K204" s="19"/>
      <c r="L204" s="26"/>
      <c r="M204" s="27"/>
    </row>
    <row r="205" spans="2:39" s="13" customFormat="1" ht="15" customHeight="1" x14ac:dyDescent="0.3">
      <c r="B205" s="21" t="s">
        <v>430</v>
      </c>
      <c r="C205" s="1"/>
      <c r="D205" s="22" t="s">
        <v>431</v>
      </c>
      <c r="E205" s="1" t="s">
        <v>432</v>
      </c>
      <c r="F205" s="23" t="s">
        <v>17</v>
      </c>
      <c r="G205" s="24"/>
      <c r="H205" s="25">
        <v>4399</v>
      </c>
      <c r="I205" s="24"/>
      <c r="J205" s="25" t="b">
        <v>0</v>
      </c>
      <c r="K205" s="19"/>
      <c r="L205" s="26"/>
      <c r="M205" s="27"/>
      <c r="AB205" s="13" t="str">
        <f t="array" ref="AB205">IFERROR(INDEX(B205:B219, SMALL(IF("V"=F205:F219, ROW(F205:F219)-MIN(ROW(F205:F219))+1, ""), ROW() -204 )), "")</f>
        <v>Thomas More University</v>
      </c>
      <c r="AC205" s="13">
        <f t="array" ref="AC205">IFERROR(INDEX(C205:C219, SMALL(IF("V"=F205:F219, ROW(F205:F219)-MIN(ROW(F205:F219))+1, ""), ROW() -204 )), "")</f>
        <v>0</v>
      </c>
      <c r="AD205" s="13" t="str">
        <f t="array" ref="AD205">IFERROR(INDEX(D205:D219, SMALL(IF("V"=F205:F219, ROW(F205:F219)-MIN(ROW(F205:F219))+1, ""), ROW() -204 )), "")</f>
        <v>21-3763</v>
      </c>
      <c r="AE205" s="13" t="str">
        <f t="array" ref="AE205">IFERROR(INDEX(E205:E219, SMALL(IF("V"=F205:F219, ROW(F205:F219)-MIN(ROW(F205:F219))+1, ""), ROW() -204 )), "")</f>
        <v>Carter Wahl</v>
      </c>
      <c r="AF205" s="13" t="str">
        <f t="array" ref="AF205">IFERROR(INDEX(B205:B219, SMALL(IF(ISNUMBER(SEARCH("JV1",F205:F219)), ROW(F205:F219)-MIN(ROW(F205:F219))+1, ""), ROW() -204 )), "")</f>
        <v>Thomas More University</v>
      </c>
      <c r="AG205" s="13">
        <f t="array" ref="AG205">IFERROR(INDEX(C205:C219, SMALL(IF(ISNUMBER(SEARCH("JV1",F205:F219)), ROW(F205:F219)-MIN(ROW(F205:F219))+1, ""), ROW() -204 )), "")</f>
        <v>0</v>
      </c>
      <c r="AH205" s="13" t="str">
        <f t="array" ref="AH205">IFERROR(INDEX(D205:D219, SMALL(IF(ISNUMBER(SEARCH("JV1",F205:F219)), ROW(F205:F219)-MIN(ROW(F205:F219))+1, ""), ROW() -204 )), "")</f>
        <v>18-4756</v>
      </c>
      <c r="AI205" s="13" t="str">
        <f t="array" ref="AI205">IFERROR(INDEX(E205:E219, SMALL(IF(ISNUMBER(SEARCH("JV1",F205:F219)), ROW(F205:F219)-MIN(ROW(F205:F219))+1, ""), ROW() -204 )), "")</f>
        <v>Brady Brunsman</v>
      </c>
      <c r="AJ205" s="13" t="str">
        <f t="array" ref="AJ205">IFERROR(INDEX(B205:B219, SMALL(IF(ISNUMBER(SEARCH("JV2",F205:F219)), ROW(F205:F219)-MIN(ROW(F205:F219))+1, ""), ROW() -204 )), "")</f>
        <v/>
      </c>
      <c r="AK205" s="13" t="str">
        <f t="array" ref="AK205">IFERROR(INDEX(C205:C219, SMALL(IF(ISNUMBER(SEARCH("JV2",F205:F219)), ROW(F205:F219)-MIN(ROW(F205:F219))+1, ""), ROW() -204 )), "")</f>
        <v/>
      </c>
      <c r="AL205" s="13" t="str">
        <f t="array" ref="AL205">IFERROR(INDEX(D205:D219, SMALL(IF(ISNUMBER(SEARCH("JV2",F205:F219)), ROW(F205:F219)-MIN(ROW(F205:F219))+1, ""), ROW() -204 )), "")</f>
        <v/>
      </c>
      <c r="AM205" s="13" t="str">
        <f t="array" ref="AM205">IFERROR(INDEX(E205:E219, SMALL(IF(ISNUMBER(SEARCH("JV2",F205:F219)), ROW(F205:F219)-MIN(ROW(F205:F219))+1, ""), ROW() -204 )), "")</f>
        <v/>
      </c>
    </row>
    <row r="206" spans="2:39" s="13" customFormat="1" ht="15" customHeight="1" x14ac:dyDescent="0.3">
      <c r="B206" s="21" t="s">
        <v>430</v>
      </c>
      <c r="C206" s="1"/>
      <c r="D206" s="22" t="s">
        <v>433</v>
      </c>
      <c r="E206" s="1" t="s">
        <v>434</v>
      </c>
      <c r="F206" s="23" t="s">
        <v>14</v>
      </c>
      <c r="G206" s="24"/>
      <c r="H206" s="25">
        <v>4399</v>
      </c>
      <c r="I206" s="24"/>
      <c r="J206" s="25" t="b">
        <v>0</v>
      </c>
      <c r="K206" s="19"/>
      <c r="L206" s="26"/>
      <c r="M206" s="27"/>
      <c r="AB206" s="13" t="str">
        <f t="array" ref="AB206">IFERROR(INDEX(B205:B219, SMALL(IF("V"=F205:F219, ROW(F205:F219)-MIN(ROW(F205:F219))+1, ""), ROW() -204 )), "")</f>
        <v>Thomas More University</v>
      </c>
      <c r="AC206" s="13">
        <f t="array" ref="AC206">IFERROR(INDEX(C205:C219, SMALL(IF("V"=F205:F219, ROW(F205:F219)-MIN(ROW(F205:F219))+1, ""), ROW() -204 )), "")</f>
        <v>0</v>
      </c>
      <c r="AD206" s="13" t="str">
        <f t="array" ref="AD206">IFERROR(INDEX(D205:D219, SMALL(IF("V"=F205:F219, ROW(F205:F219)-MIN(ROW(F205:F219))+1, ""), ROW() -204 )), "")</f>
        <v>17-88966</v>
      </c>
      <c r="AE206" s="13" t="str">
        <f t="array" ref="AE206">IFERROR(INDEX(E205:E219, SMALL(IF("V"=F205:F219, ROW(F205:F219)-MIN(ROW(F205:F219))+1, ""), ROW() -204 )), "")</f>
        <v>Cole Arsenault</v>
      </c>
      <c r="AF206" s="13" t="str">
        <f t="array" ref="AF206">IFERROR(INDEX(B205:B219, SMALL(IF(ISNUMBER(SEARCH("JV1",F205:F219)), ROW(F205:F219)-MIN(ROW(F205:F219))+1, ""), ROW() -204 )), "")</f>
        <v>Thomas More University</v>
      </c>
      <c r="AG206" s="13">
        <f t="array" ref="AG206">IFERROR(INDEX(C205:C219, SMALL(IF(ISNUMBER(SEARCH("JV1",F205:F219)), ROW(F205:F219)-MIN(ROW(F205:F219))+1, ""), ROW() -204 )), "")</f>
        <v>0</v>
      </c>
      <c r="AH206" s="13" t="str">
        <f t="array" ref="AH206">IFERROR(INDEX(D205:D219, SMALL(IF(ISNUMBER(SEARCH("JV1",F205:F219)), ROW(F205:F219)-MIN(ROW(F205:F219))+1, ""), ROW() -204 )), "")</f>
        <v>18-91593</v>
      </c>
      <c r="AI206" s="13" t="str">
        <f t="array" ref="AI206">IFERROR(INDEX(E205:E219, SMALL(IF(ISNUMBER(SEARCH("JV1",F205:F219)), ROW(F205:F219)-MIN(ROW(F205:F219))+1, ""), ROW() -204 )), "")</f>
        <v>Jared Littelmann</v>
      </c>
      <c r="AJ206" s="13" t="str">
        <f t="array" ref="AJ206">IFERROR(INDEX(B205:B219, SMALL(IF(ISNUMBER(SEARCH("JV2",F205:F219)), ROW(F205:F219)-MIN(ROW(F205:F219))+1, ""), ROW() -204 )), "")</f>
        <v/>
      </c>
      <c r="AK206" s="13" t="str">
        <f t="array" ref="AK206">IFERROR(INDEX(C205:C219, SMALL(IF(ISNUMBER(SEARCH("JV2",F205:F219)), ROW(F205:F219)-MIN(ROW(F205:F219))+1, ""), ROW() -204 )), "")</f>
        <v/>
      </c>
      <c r="AL206" s="13" t="str">
        <f t="array" ref="AL206">IFERROR(INDEX(D205:D219, SMALL(IF(ISNUMBER(SEARCH("JV2",F205:F219)), ROW(F205:F219)-MIN(ROW(F205:F219))+1, ""), ROW() -204 )), "")</f>
        <v/>
      </c>
      <c r="AM206" s="13" t="str">
        <f t="array" ref="AM206">IFERROR(INDEX(E205:E219, SMALL(IF(ISNUMBER(SEARCH("JV2",F205:F219)), ROW(F205:F219)-MIN(ROW(F205:F219))+1, ""), ROW() -204 )), "")</f>
        <v/>
      </c>
    </row>
    <row r="207" spans="2:39" s="13" customFormat="1" ht="15" customHeight="1" x14ac:dyDescent="0.3">
      <c r="B207" s="21" t="s">
        <v>430</v>
      </c>
      <c r="C207" s="1"/>
      <c r="D207" s="22" t="s">
        <v>435</v>
      </c>
      <c r="E207" s="1" t="s">
        <v>436</v>
      </c>
      <c r="F207" s="23" t="s">
        <v>14</v>
      </c>
      <c r="G207" s="24"/>
      <c r="H207" s="25">
        <v>4399</v>
      </c>
      <c r="I207" s="24"/>
      <c r="J207" s="25" t="b">
        <v>0</v>
      </c>
      <c r="K207" s="19"/>
      <c r="L207" s="26"/>
      <c r="M207" s="27"/>
      <c r="AB207" s="13" t="str">
        <f t="array" ref="AB207">IFERROR(INDEX(B205:B219, SMALL(IF("V"=F205:F219, ROW(F205:F219)-MIN(ROW(F205:F219))+1, ""), ROW() -204 )), "")</f>
        <v>Thomas More University</v>
      </c>
      <c r="AC207" s="13">
        <f t="array" ref="AC207">IFERROR(INDEX(C205:C219, SMALL(IF("V"=F205:F219, ROW(F205:F219)-MIN(ROW(F205:F219))+1, ""), ROW() -204 )), "")</f>
        <v>0</v>
      </c>
      <c r="AD207" s="13" t="str">
        <f t="array" ref="AD207">IFERROR(INDEX(D205:D219, SMALL(IF("V"=F205:F219, ROW(F205:F219)-MIN(ROW(F205:F219))+1, ""), ROW() -204 )), "")</f>
        <v>19-86415</v>
      </c>
      <c r="AE207" s="13" t="str">
        <f t="array" ref="AE207">IFERROR(INDEX(E205:E219, SMALL(IF("V"=F205:F219, ROW(F205:F219)-MIN(ROW(F205:F219))+1, ""), ROW() -204 )), "")</f>
        <v>Drake Scallon</v>
      </c>
      <c r="AF207" s="13" t="str">
        <f t="array" ref="AF207">IFERROR(INDEX(B205:B219, SMALL(IF(ISNUMBER(SEARCH("JV1",F205:F219)), ROW(F205:F219)-MIN(ROW(F205:F219))+1, ""), ROW() -204 )), "")</f>
        <v>Thomas More University</v>
      </c>
      <c r="AG207" s="13">
        <f t="array" ref="AG207">IFERROR(INDEX(C205:C219, SMALL(IF(ISNUMBER(SEARCH("JV1",F205:F219)), ROW(F205:F219)-MIN(ROW(F205:F219))+1, ""), ROW() -204 )), "")</f>
        <v>0</v>
      </c>
      <c r="AH207" s="13" t="str">
        <f t="array" ref="AH207">IFERROR(INDEX(D205:D219, SMALL(IF(ISNUMBER(SEARCH("JV1",F205:F219)), ROW(F205:F219)-MIN(ROW(F205:F219))+1, ""), ROW() -204 )), "")</f>
        <v>17-99714</v>
      </c>
      <c r="AI207" s="13" t="str">
        <f t="array" ref="AI207">IFERROR(INDEX(E205:E219, SMALL(IF(ISNUMBER(SEARCH("JV1",F205:F219)), ROW(F205:F219)-MIN(ROW(F205:F219))+1, ""), ROW() -204 )), "")</f>
        <v>Joseph Curtis</v>
      </c>
      <c r="AJ207" s="13" t="str">
        <f t="array" ref="AJ207">IFERROR(INDEX(B205:B219, SMALL(IF(ISNUMBER(SEARCH("JV2",F205:F219)), ROW(F205:F219)-MIN(ROW(F205:F219))+1, ""), ROW() -204 )), "")</f>
        <v/>
      </c>
      <c r="AK207" s="13" t="str">
        <f t="array" ref="AK207">IFERROR(INDEX(C205:C219, SMALL(IF(ISNUMBER(SEARCH("JV2",F205:F219)), ROW(F205:F219)-MIN(ROW(F205:F219))+1, ""), ROW() -204 )), "")</f>
        <v/>
      </c>
      <c r="AL207" s="13" t="str">
        <f t="array" ref="AL207">IFERROR(INDEX(D205:D219, SMALL(IF(ISNUMBER(SEARCH("JV2",F205:F219)), ROW(F205:F219)-MIN(ROW(F205:F219))+1, ""), ROW() -204 )), "")</f>
        <v/>
      </c>
      <c r="AM207" s="13" t="str">
        <f t="array" ref="AM207">IFERROR(INDEX(E205:E219, SMALL(IF(ISNUMBER(SEARCH("JV2",F205:F219)), ROW(F205:F219)-MIN(ROW(F205:F219))+1, ""), ROW() -204 )), "")</f>
        <v/>
      </c>
    </row>
    <row r="208" spans="2:39" s="13" customFormat="1" ht="15" customHeight="1" x14ac:dyDescent="0.3">
      <c r="B208" s="21" t="s">
        <v>430</v>
      </c>
      <c r="C208" s="1"/>
      <c r="D208" s="22" t="s">
        <v>437</v>
      </c>
      <c r="E208" s="1" t="s">
        <v>438</v>
      </c>
      <c r="F208" s="23" t="s">
        <v>14</v>
      </c>
      <c r="G208" s="24"/>
      <c r="H208" s="25">
        <v>4399</v>
      </c>
      <c r="I208" s="24"/>
      <c r="J208" s="25" t="b">
        <v>0</v>
      </c>
      <c r="K208" s="19"/>
      <c r="L208" s="26"/>
      <c r="M208" s="27"/>
      <c r="AB208" s="13" t="str">
        <f t="array" ref="AB208">IFERROR(INDEX(B205:B219, SMALL(IF("V"=F205:F219, ROW(F205:F219)-MIN(ROW(F205:F219))+1, ""), ROW() -204 )), "")</f>
        <v>Thomas More University</v>
      </c>
      <c r="AC208" s="13">
        <f t="array" ref="AC208">IFERROR(INDEX(C205:C219, SMALL(IF("V"=F205:F219, ROW(F205:F219)-MIN(ROW(F205:F219))+1, ""), ROW() -204 )), "")</f>
        <v>0</v>
      </c>
      <c r="AD208" s="13" t="str">
        <f t="array" ref="AD208">IFERROR(INDEX(D205:D219, SMALL(IF("V"=F205:F219, ROW(F205:F219)-MIN(ROW(F205:F219))+1, ""), ROW() -204 )), "")</f>
        <v>7914-54161</v>
      </c>
      <c r="AE208" s="13" t="str">
        <f t="array" ref="AE208">IFERROR(INDEX(E205:E219, SMALL(IF("V"=F205:F219, ROW(F205:F219)-MIN(ROW(F205:F219))+1, ""), ROW() -204 )), "")</f>
        <v>Ethan Boyers</v>
      </c>
      <c r="AF208" s="13" t="str">
        <f t="array" ref="AF208">IFERROR(INDEX(B205:B219, SMALL(IF(ISNUMBER(SEARCH("JV1",F205:F219)), ROW(F205:F219)-MIN(ROW(F205:F219))+1, ""), ROW() -204 )), "")</f>
        <v>Thomas More University</v>
      </c>
      <c r="AG208" s="13">
        <f t="array" ref="AG208">IFERROR(INDEX(C205:C219, SMALL(IF(ISNUMBER(SEARCH("JV1",F205:F219)), ROW(F205:F219)-MIN(ROW(F205:F219))+1, ""), ROW() -204 )), "")</f>
        <v>0</v>
      </c>
      <c r="AH208" s="13" t="str">
        <f t="array" ref="AH208">IFERROR(INDEX(D205:D219, SMALL(IF(ISNUMBER(SEARCH("JV1",F205:F219)), ROW(F205:F219)-MIN(ROW(F205:F219))+1, ""), ROW() -204 )), "")</f>
        <v>20-55235</v>
      </c>
      <c r="AI208" s="13" t="str">
        <f t="array" ref="AI208">IFERROR(INDEX(E205:E219, SMALL(IF(ISNUMBER(SEARCH("JV1",F205:F219)), ROW(F205:F219)-MIN(ROW(F205:F219))+1, ""), ROW() -204 )), "")</f>
        <v>Ryan Abeling</v>
      </c>
      <c r="AJ208" s="13" t="str">
        <f t="array" ref="AJ208">IFERROR(INDEX(B205:B219, SMALL(IF(ISNUMBER(SEARCH("JV2",F205:F219)), ROW(F205:F219)-MIN(ROW(F205:F219))+1, ""), ROW() -204 )), "")</f>
        <v/>
      </c>
      <c r="AK208" s="13" t="str">
        <f t="array" ref="AK208">IFERROR(INDEX(C205:C219, SMALL(IF(ISNUMBER(SEARCH("JV2",F205:F219)), ROW(F205:F219)-MIN(ROW(F205:F219))+1, ""), ROW() -204 )), "")</f>
        <v/>
      </c>
      <c r="AL208" s="13" t="str">
        <f t="array" ref="AL208">IFERROR(INDEX(D205:D219, SMALL(IF(ISNUMBER(SEARCH("JV2",F205:F219)), ROW(F205:F219)-MIN(ROW(F205:F219))+1, ""), ROW() -204 )), "")</f>
        <v/>
      </c>
      <c r="AM208" s="13" t="str">
        <f t="array" ref="AM208">IFERROR(INDEX(E205:E219, SMALL(IF(ISNUMBER(SEARCH("JV2",F205:F219)), ROW(F205:F219)-MIN(ROW(F205:F219))+1, ""), ROW() -204 )), "")</f>
        <v/>
      </c>
    </row>
    <row r="209" spans="2:39" s="13" customFormat="1" ht="15" customHeight="1" x14ac:dyDescent="0.3">
      <c r="B209" s="21" t="s">
        <v>430</v>
      </c>
      <c r="C209" s="1"/>
      <c r="D209" s="22" t="s">
        <v>439</v>
      </c>
      <c r="E209" s="1" t="s">
        <v>440</v>
      </c>
      <c r="F209" s="23" t="s">
        <v>14</v>
      </c>
      <c r="G209" s="24"/>
      <c r="H209" s="25">
        <v>4399</v>
      </c>
      <c r="I209" s="24"/>
      <c r="J209" s="25" t="b">
        <v>0</v>
      </c>
      <c r="K209" s="19"/>
      <c r="L209" s="26"/>
      <c r="M209" s="27"/>
      <c r="AB209" s="13" t="str">
        <f t="array" ref="AB209">IFERROR(INDEX(B205:B219, SMALL(IF("V"=F205:F219, ROW(F205:F219)-MIN(ROW(F205:F219))+1, ""), ROW() -204 )), "")</f>
        <v>Thomas More University</v>
      </c>
      <c r="AC209" s="13">
        <f t="array" ref="AC209">IFERROR(INDEX(C205:C219, SMALL(IF("V"=F205:F219, ROW(F205:F219)-MIN(ROW(F205:F219))+1, ""), ROW() -204 )), "")</f>
        <v>0</v>
      </c>
      <c r="AD209" s="13" t="str">
        <f t="array" ref="AD209">IFERROR(INDEX(D205:D219, SMALL(IF("V"=F205:F219, ROW(F205:F219)-MIN(ROW(F205:F219))+1, ""), ROW() -204 )), "")</f>
        <v>15-81945</v>
      </c>
      <c r="AE209" s="13" t="str">
        <f t="array" ref="AE209">IFERROR(INDEX(E205:E219, SMALL(IF("V"=F205:F219, ROW(F205:F219)-MIN(ROW(F205:F219))+1, ""), ROW() -204 )), "")</f>
        <v>Ethan Rowe</v>
      </c>
      <c r="AF209" s="13" t="str">
        <f t="array" ref="AF209">IFERROR(INDEX(B205:B219, SMALL(IF(ISNUMBER(SEARCH("JV1",F205:F219)), ROW(F205:F219)-MIN(ROW(F205:F219))+1, ""), ROW() -204 )), "")</f>
        <v>Thomas More University</v>
      </c>
      <c r="AG209" s="13">
        <f t="array" ref="AG209">IFERROR(INDEX(C205:C219, SMALL(IF(ISNUMBER(SEARCH("JV1",F205:F219)), ROW(F205:F219)-MIN(ROW(F205:F219))+1, ""), ROW() -204 )), "")</f>
        <v>0</v>
      </c>
      <c r="AH209" s="13" t="str">
        <f t="array" ref="AH209">IFERROR(INDEX(D205:D219, SMALL(IF(ISNUMBER(SEARCH("JV1",F205:F219)), ROW(F205:F219)-MIN(ROW(F205:F219))+1, ""), ROW() -204 )), "")</f>
        <v>22-12473</v>
      </c>
      <c r="AI209" s="13" t="str">
        <f t="array" ref="AI209">IFERROR(INDEX(E205:E219, SMALL(IF(ISNUMBER(SEARCH("JV1",F205:F219)), ROW(F205:F219)-MIN(ROW(F205:F219))+1, ""), ROW() -204 )), "")</f>
        <v>Ryne Webster</v>
      </c>
      <c r="AJ209" s="13" t="str">
        <f t="array" ref="AJ209">IFERROR(INDEX(B205:B219, SMALL(IF(ISNUMBER(SEARCH("JV2",F205:F219)), ROW(F205:F219)-MIN(ROW(F205:F219))+1, ""), ROW() -204 )), "")</f>
        <v/>
      </c>
      <c r="AK209" s="13" t="str">
        <f t="array" ref="AK209">IFERROR(INDEX(C205:C219, SMALL(IF(ISNUMBER(SEARCH("JV2",F205:F219)), ROW(F205:F219)-MIN(ROW(F205:F219))+1, ""), ROW() -204 )), "")</f>
        <v/>
      </c>
      <c r="AL209" s="13" t="str">
        <f t="array" ref="AL209">IFERROR(INDEX(D205:D219, SMALL(IF(ISNUMBER(SEARCH("JV2",F205:F219)), ROW(F205:F219)-MIN(ROW(F205:F219))+1, ""), ROW() -204 )), "")</f>
        <v/>
      </c>
      <c r="AM209" s="13" t="str">
        <f t="array" ref="AM209">IFERROR(INDEX(E205:E219, SMALL(IF(ISNUMBER(SEARCH("JV2",F205:F219)), ROW(F205:F219)-MIN(ROW(F205:F219))+1, ""), ROW() -204 )), "")</f>
        <v/>
      </c>
    </row>
    <row r="210" spans="2:39" s="13" customFormat="1" ht="15" customHeight="1" x14ac:dyDescent="0.3">
      <c r="B210" s="21" t="s">
        <v>430</v>
      </c>
      <c r="C210" s="1"/>
      <c r="D210" s="22" t="s">
        <v>441</v>
      </c>
      <c r="E210" s="1" t="s">
        <v>442</v>
      </c>
      <c r="F210" s="23" t="s">
        <v>14</v>
      </c>
      <c r="G210" s="24"/>
      <c r="H210" s="25">
        <v>4399</v>
      </c>
      <c r="I210" s="24"/>
      <c r="J210" s="25" t="b">
        <v>0</v>
      </c>
      <c r="K210" s="19"/>
      <c r="L210" s="26"/>
      <c r="M210" s="27"/>
      <c r="AB210" s="13" t="str">
        <f t="array" ref="AB210">IFERROR(INDEX(B205:B219, SMALL(IF("V"=F205:F219, ROW(F205:F219)-MIN(ROW(F205:F219))+1, ""), ROW() -204 )), "")</f>
        <v>Thomas More University</v>
      </c>
      <c r="AC210" s="13">
        <f t="array" ref="AC210">IFERROR(INDEX(C205:C219, SMALL(IF("V"=F205:F219, ROW(F205:F219)-MIN(ROW(F205:F219))+1, ""), ROW() -204 )), "")</f>
        <v>0</v>
      </c>
      <c r="AD210" s="13" t="str">
        <f t="array" ref="AD210">IFERROR(INDEX(D205:D219, SMALL(IF("V"=F205:F219, ROW(F205:F219)-MIN(ROW(F205:F219))+1, ""), ROW() -204 )), "")</f>
        <v>16-163150</v>
      </c>
      <c r="AE210" s="13" t="str">
        <f t="array" ref="AE210">IFERROR(INDEX(E205:E219, SMALL(IF("V"=F205:F219, ROW(F205:F219)-MIN(ROW(F205:F219))+1, ""), ROW() -204 )), "")</f>
        <v>Evan Williams</v>
      </c>
      <c r="AF210" s="13" t="str">
        <f t="array" ref="AF210">IFERROR(INDEX(B205:B219, SMALL(IF(ISNUMBER(SEARCH("JV1",F205:F219)), ROW(F205:F219)-MIN(ROW(F205:F219))+1, ""), ROW() -204 )), "")</f>
        <v/>
      </c>
      <c r="AG210" s="13" t="str">
        <f t="array" ref="AG210">IFERROR(INDEX(C205:C219, SMALL(IF(ISNUMBER(SEARCH("JV1",F205:F219)), ROW(F205:F219)-MIN(ROW(F205:F219))+1, ""), ROW() -204 )), "")</f>
        <v/>
      </c>
      <c r="AH210" s="13" t="str">
        <f t="array" ref="AH210">IFERROR(INDEX(D205:D219, SMALL(IF(ISNUMBER(SEARCH("JV1",F205:F219)), ROW(F205:F219)-MIN(ROW(F205:F219))+1, ""), ROW() -204 )), "")</f>
        <v/>
      </c>
      <c r="AI210" s="13" t="str">
        <f t="array" ref="AI210">IFERROR(INDEX(E205:E219, SMALL(IF(ISNUMBER(SEARCH("JV1",F205:F219)), ROW(F205:F219)-MIN(ROW(F205:F219))+1, ""), ROW() -204 )), "")</f>
        <v/>
      </c>
      <c r="AJ210" s="13" t="str">
        <f t="array" ref="AJ210">IFERROR(INDEX(B205:B219, SMALL(IF(ISNUMBER(SEARCH("JV2",F205:F219)), ROW(F205:F219)-MIN(ROW(F205:F219))+1, ""), ROW() -204 )), "")</f>
        <v/>
      </c>
      <c r="AK210" s="13" t="str">
        <f t="array" ref="AK210">IFERROR(INDEX(C205:C219, SMALL(IF(ISNUMBER(SEARCH("JV2",F205:F219)), ROW(F205:F219)-MIN(ROW(F205:F219))+1, ""), ROW() -204 )), "")</f>
        <v/>
      </c>
      <c r="AL210" s="13" t="str">
        <f t="array" ref="AL210">IFERROR(INDEX(D205:D219, SMALL(IF(ISNUMBER(SEARCH("JV2",F205:F219)), ROW(F205:F219)-MIN(ROW(F205:F219))+1, ""), ROW() -204 )), "")</f>
        <v/>
      </c>
      <c r="AM210" s="13" t="str">
        <f t="array" ref="AM210">IFERROR(INDEX(E205:E219, SMALL(IF(ISNUMBER(SEARCH("JV2",F205:F219)), ROW(F205:F219)-MIN(ROW(F205:F219))+1, ""), ROW() -204 )), "")</f>
        <v/>
      </c>
    </row>
    <row r="211" spans="2:39" s="13" customFormat="1" ht="15" customHeight="1" x14ac:dyDescent="0.3">
      <c r="B211" s="21" t="s">
        <v>430</v>
      </c>
      <c r="C211" s="1"/>
      <c r="D211" s="22" t="s">
        <v>443</v>
      </c>
      <c r="E211" s="1" t="s">
        <v>444</v>
      </c>
      <c r="F211" s="23" t="s">
        <v>30</v>
      </c>
      <c r="G211" s="24"/>
      <c r="H211" s="25">
        <v>4399</v>
      </c>
      <c r="I211" s="24"/>
      <c r="J211" s="25" t="b">
        <v>0</v>
      </c>
      <c r="K211" s="19"/>
      <c r="L211" s="26"/>
      <c r="M211" s="27"/>
      <c r="AB211" s="13" t="str">
        <f t="array" ref="AB211">IFERROR(INDEX(B205:B219, SMALL(IF("V"=F205:F219, ROW(F205:F219)-MIN(ROW(F205:F219))+1, ""), ROW() -204 )), "")</f>
        <v>Thomas More University</v>
      </c>
      <c r="AC211" s="13">
        <f t="array" ref="AC211">IFERROR(INDEX(C205:C219, SMALL(IF("V"=F205:F219, ROW(F205:F219)-MIN(ROW(F205:F219))+1, ""), ROW() -204 )), "")</f>
        <v>0</v>
      </c>
      <c r="AD211" s="13" t="str">
        <f t="array" ref="AD211">IFERROR(INDEX(D205:D219, SMALL(IF("V"=F205:F219, ROW(F205:F219)-MIN(ROW(F205:F219))+1, ""), ROW() -204 )), "")</f>
        <v>18-35004</v>
      </c>
      <c r="AE211" s="13" t="str">
        <f t="array" ref="AE211">IFERROR(INDEX(E205:E219, SMALL(IF("V"=F205:F219, ROW(F205:F219)-MIN(ROW(F205:F219))+1, ""), ROW() -204 )), "")</f>
        <v>Jacob Toelke</v>
      </c>
      <c r="AF211" s="13" t="str">
        <f t="array" ref="AF211">IFERROR(INDEX(B205:B219, SMALL(IF(ISNUMBER(SEARCH("JV1",F205:F219)), ROW(F205:F219)-MIN(ROW(F205:F219))+1, ""), ROW() -204 )), "")</f>
        <v/>
      </c>
      <c r="AG211" s="13" t="str">
        <f t="array" ref="AG211">IFERROR(INDEX(C205:C219, SMALL(IF(ISNUMBER(SEARCH("JV1",F205:F219)), ROW(F205:F219)-MIN(ROW(F205:F219))+1, ""), ROW() -204 )), "")</f>
        <v/>
      </c>
      <c r="AH211" s="13" t="str">
        <f t="array" ref="AH211">IFERROR(INDEX(D205:D219, SMALL(IF(ISNUMBER(SEARCH("JV1",F205:F219)), ROW(F205:F219)-MIN(ROW(F205:F219))+1, ""), ROW() -204 )), "")</f>
        <v/>
      </c>
      <c r="AI211" s="13" t="str">
        <f t="array" ref="AI211">IFERROR(INDEX(E205:E219, SMALL(IF(ISNUMBER(SEARCH("JV1",F205:F219)), ROW(F205:F219)-MIN(ROW(F205:F219))+1, ""), ROW() -204 )), "")</f>
        <v/>
      </c>
      <c r="AJ211" s="13" t="str">
        <f t="array" ref="AJ211">IFERROR(INDEX(B205:B219, SMALL(IF(ISNUMBER(SEARCH("JV2",F205:F219)), ROW(F205:F219)-MIN(ROW(F205:F219))+1, ""), ROW() -204 )), "")</f>
        <v/>
      </c>
      <c r="AK211" s="13" t="str">
        <f t="array" ref="AK211">IFERROR(INDEX(C205:C219, SMALL(IF(ISNUMBER(SEARCH("JV2",F205:F219)), ROW(F205:F219)-MIN(ROW(F205:F219))+1, ""), ROW() -204 )), "")</f>
        <v/>
      </c>
      <c r="AL211" s="13" t="str">
        <f t="array" ref="AL211">IFERROR(INDEX(D205:D219, SMALL(IF(ISNUMBER(SEARCH("JV2",F205:F219)), ROW(F205:F219)-MIN(ROW(F205:F219))+1, ""), ROW() -204 )), "")</f>
        <v/>
      </c>
      <c r="AM211" s="13" t="str">
        <f t="array" ref="AM211">IFERROR(INDEX(E205:E219, SMALL(IF(ISNUMBER(SEARCH("JV2",F205:F219)), ROW(F205:F219)-MIN(ROW(F205:F219))+1, ""), ROW() -204 )), "")</f>
        <v/>
      </c>
    </row>
    <row r="212" spans="2:39" s="13" customFormat="1" ht="15" customHeight="1" x14ac:dyDescent="0.3">
      <c r="B212" s="21" t="s">
        <v>430</v>
      </c>
      <c r="C212" s="1"/>
      <c r="D212" s="22" t="s">
        <v>445</v>
      </c>
      <c r="E212" s="1" t="s">
        <v>446</v>
      </c>
      <c r="F212" s="23" t="s">
        <v>14</v>
      </c>
      <c r="G212" s="24"/>
      <c r="H212" s="25">
        <v>4399</v>
      </c>
      <c r="I212" s="24"/>
      <c r="J212" s="25" t="b">
        <v>0</v>
      </c>
      <c r="K212" s="19"/>
      <c r="L212" s="26"/>
      <c r="M212" s="27"/>
      <c r="AB212" s="13" t="str">
        <f t="array" ref="AB212">IFERROR(INDEX(B205:B219, SMALL(IF("V"=F205:F219, ROW(F205:F219)-MIN(ROW(F205:F219))+1, ""), ROW() -204 )), "")</f>
        <v/>
      </c>
      <c r="AC212" s="13" t="str">
        <f t="array" ref="AC212">IFERROR(INDEX(C205:C219, SMALL(IF("V"=F205:F219, ROW(F205:F219)-MIN(ROW(F205:F219))+1, ""), ROW() -204 )), "")</f>
        <v/>
      </c>
      <c r="AD212" s="13" t="str">
        <f t="array" ref="AD212">IFERROR(INDEX(D205:D219, SMALL(IF("V"=F205:F219, ROW(F205:F219)-MIN(ROW(F205:F219))+1, ""), ROW() -204 )), "")</f>
        <v/>
      </c>
      <c r="AE212" s="13" t="str">
        <f t="array" ref="AE212">IFERROR(INDEX(E205:E219, SMALL(IF("V"=F205:F219, ROW(F205:F219)-MIN(ROW(F205:F219))+1, ""), ROW() -204 )), "")</f>
        <v/>
      </c>
      <c r="AF212" s="13" t="str">
        <f t="array" ref="AF212">IFERROR(INDEX(B205:B219, SMALL(IF(ISNUMBER(SEARCH("JV1",F205:F219)), ROW(F205:F219)-MIN(ROW(F205:F219))+1, ""), ROW() -204 )), "")</f>
        <v/>
      </c>
      <c r="AG212" s="13" t="str">
        <f t="array" ref="AG212">IFERROR(INDEX(C205:C219, SMALL(IF(ISNUMBER(SEARCH("JV1",F205:F219)), ROW(F205:F219)-MIN(ROW(F205:F219))+1, ""), ROW() -204 )), "")</f>
        <v/>
      </c>
      <c r="AH212" s="13" t="str">
        <f t="array" ref="AH212">IFERROR(INDEX(D205:D219, SMALL(IF(ISNUMBER(SEARCH("JV1",F205:F219)), ROW(F205:F219)-MIN(ROW(F205:F219))+1, ""), ROW() -204 )), "")</f>
        <v/>
      </c>
      <c r="AI212" s="13" t="str">
        <f t="array" ref="AI212">IFERROR(INDEX(E205:E219, SMALL(IF(ISNUMBER(SEARCH("JV1",F205:F219)), ROW(F205:F219)-MIN(ROW(F205:F219))+1, ""), ROW() -204 )), "")</f>
        <v/>
      </c>
      <c r="AJ212" s="13" t="str">
        <f t="array" ref="AJ212">IFERROR(INDEX(B205:B219, SMALL(IF(ISNUMBER(SEARCH("JV2",F205:F219)), ROW(F205:F219)-MIN(ROW(F205:F219))+1, ""), ROW() -204 )), "")</f>
        <v/>
      </c>
      <c r="AK212" s="13" t="str">
        <f t="array" ref="AK212">IFERROR(INDEX(C205:C219, SMALL(IF(ISNUMBER(SEARCH("JV2",F205:F219)), ROW(F205:F219)-MIN(ROW(F205:F219))+1, ""), ROW() -204 )), "")</f>
        <v/>
      </c>
      <c r="AL212" s="13" t="str">
        <f t="array" ref="AL212">IFERROR(INDEX(D205:D219, SMALL(IF(ISNUMBER(SEARCH("JV2",F205:F219)), ROW(F205:F219)-MIN(ROW(F205:F219))+1, ""), ROW() -204 )), "")</f>
        <v/>
      </c>
      <c r="AM212" s="13" t="str">
        <f t="array" ref="AM212">IFERROR(INDEX(E205:E219, SMALL(IF(ISNUMBER(SEARCH("JV2",F205:F219)), ROW(F205:F219)-MIN(ROW(F205:F219))+1, ""), ROW() -204 )), "")</f>
        <v/>
      </c>
    </row>
    <row r="213" spans="2:39" s="13" customFormat="1" ht="15" customHeight="1" x14ac:dyDescent="0.3">
      <c r="B213" s="21" t="s">
        <v>430</v>
      </c>
      <c r="C213" s="1"/>
      <c r="D213" s="22" t="s">
        <v>447</v>
      </c>
      <c r="E213" s="1" t="s">
        <v>448</v>
      </c>
      <c r="F213" s="23" t="s">
        <v>14</v>
      </c>
      <c r="G213" s="24"/>
      <c r="H213" s="25">
        <v>4399</v>
      </c>
      <c r="I213" s="24"/>
      <c r="J213" s="25" t="b">
        <v>0</v>
      </c>
      <c r="K213" s="19"/>
      <c r="L213" s="26"/>
      <c r="M213" s="27"/>
    </row>
    <row r="214" spans="2:39" s="13" customFormat="1" ht="15" customHeight="1" x14ac:dyDescent="0.3">
      <c r="B214" s="21" t="s">
        <v>430</v>
      </c>
      <c r="C214" s="1"/>
      <c r="D214" s="22" t="s">
        <v>449</v>
      </c>
      <c r="E214" s="1" t="s">
        <v>450</v>
      </c>
      <c r="F214" s="23" t="s">
        <v>17</v>
      </c>
      <c r="G214" s="24"/>
      <c r="H214" s="25">
        <v>4399</v>
      </c>
      <c r="I214" s="24"/>
      <c r="J214" s="25" t="b">
        <v>0</v>
      </c>
      <c r="K214" s="19"/>
      <c r="L214" s="26"/>
      <c r="M214" s="27"/>
    </row>
    <row r="215" spans="2:39" s="13" customFormat="1" ht="15" customHeight="1" x14ac:dyDescent="0.3">
      <c r="B215" s="21" t="s">
        <v>430</v>
      </c>
      <c r="C215" s="1"/>
      <c r="D215" s="22" t="s">
        <v>451</v>
      </c>
      <c r="E215" s="1" t="s">
        <v>452</v>
      </c>
      <c r="F215" s="23" t="s">
        <v>17</v>
      </c>
      <c r="G215" s="24"/>
      <c r="H215" s="25">
        <v>4399</v>
      </c>
      <c r="I215" s="24"/>
      <c r="J215" s="25" t="b">
        <v>0</v>
      </c>
      <c r="K215" s="19"/>
      <c r="L215" s="26"/>
      <c r="M215" s="27"/>
    </row>
    <row r="216" spans="2:39" s="13" customFormat="1" ht="15" customHeight="1" x14ac:dyDescent="0.3">
      <c r="B216" s="21" t="s">
        <v>430</v>
      </c>
      <c r="C216" s="1"/>
      <c r="D216" s="22" t="s">
        <v>453</v>
      </c>
      <c r="E216" s="1" t="s">
        <v>454</v>
      </c>
      <c r="F216" s="23" t="s">
        <v>30</v>
      </c>
      <c r="G216" s="24"/>
      <c r="H216" s="25">
        <v>4399</v>
      </c>
      <c r="I216" s="24"/>
      <c r="J216" s="25" t="b">
        <v>0</v>
      </c>
      <c r="K216" s="19"/>
      <c r="L216" s="26"/>
      <c r="M216" s="27"/>
    </row>
    <row r="217" spans="2:39" s="13" customFormat="1" ht="15" customHeight="1" x14ac:dyDescent="0.3">
      <c r="B217" s="21" t="s">
        <v>430</v>
      </c>
      <c r="C217" s="1"/>
      <c r="D217" s="22" t="s">
        <v>455</v>
      </c>
      <c r="E217" s="1" t="s">
        <v>456</v>
      </c>
      <c r="F217" s="23" t="s">
        <v>17</v>
      </c>
      <c r="G217" s="24"/>
      <c r="H217" s="25">
        <v>4399</v>
      </c>
      <c r="I217" s="24"/>
      <c r="J217" s="25" t="b">
        <v>0</v>
      </c>
      <c r="K217" s="19"/>
      <c r="L217" s="26"/>
      <c r="M217" s="27"/>
    </row>
    <row r="218" spans="2:39" s="13" customFormat="1" ht="15" customHeight="1" x14ac:dyDescent="0.3">
      <c r="B218" s="21" t="s">
        <v>430</v>
      </c>
      <c r="C218" s="1"/>
      <c r="D218" s="22" t="s">
        <v>457</v>
      </c>
      <c r="E218" s="1" t="s">
        <v>458</v>
      </c>
      <c r="F218" s="23" t="s">
        <v>17</v>
      </c>
      <c r="G218" s="24"/>
      <c r="H218" s="25">
        <v>4399</v>
      </c>
      <c r="I218" s="24"/>
      <c r="J218" s="25" t="b">
        <v>0</v>
      </c>
      <c r="K218" s="19"/>
      <c r="L218" s="26"/>
      <c r="M218" s="27"/>
    </row>
    <row r="219" spans="2:39" s="13" customFormat="1" ht="15" customHeight="1" x14ac:dyDescent="0.3">
      <c r="B219" s="21" t="s">
        <v>430</v>
      </c>
      <c r="C219" s="1"/>
      <c r="D219" s="22" t="s">
        <v>459</v>
      </c>
      <c r="E219" s="1" t="s">
        <v>460</v>
      </c>
      <c r="F219" s="23" t="s">
        <v>30</v>
      </c>
      <c r="G219" s="24"/>
      <c r="H219" s="25">
        <v>4399</v>
      </c>
      <c r="I219" s="24"/>
      <c r="J219" s="25" t="b">
        <v>0</v>
      </c>
      <c r="K219" s="19"/>
      <c r="L219" s="26"/>
      <c r="M219" s="27"/>
    </row>
    <row r="220" spans="2:39" s="13" customFormat="1" ht="15" customHeight="1" x14ac:dyDescent="0.3">
      <c r="B220" s="21" t="s">
        <v>461</v>
      </c>
      <c r="C220" s="1"/>
      <c r="D220" s="22" t="s">
        <v>462</v>
      </c>
      <c r="E220" s="1" t="s">
        <v>463</v>
      </c>
      <c r="F220" s="23" t="s">
        <v>14</v>
      </c>
      <c r="G220" s="24"/>
      <c r="H220" s="25">
        <v>4485</v>
      </c>
      <c r="I220" s="24"/>
      <c r="J220" s="25" t="b">
        <v>0</v>
      </c>
      <c r="K220" s="19"/>
      <c r="L220" s="26"/>
      <c r="M220" s="27"/>
      <c r="AB220" s="13" t="str">
        <f t="array" ref="AB220">IFERROR(INDEX(B220:B228, SMALL(IF("V"=F220:F228, ROW(F220:F228)-MIN(ROW(F220:F228))+1, ""), ROW() -219 )), "")</f>
        <v>Tusculum University</v>
      </c>
      <c r="AC220" s="13">
        <f t="array" ref="AC220">IFERROR(INDEX(C220:C228, SMALL(IF("V"=F220:F228, ROW(F220:F228)-MIN(ROW(F220:F228))+1, ""), ROW() -219 )), "")</f>
        <v>0</v>
      </c>
      <c r="AD220" s="13" t="str">
        <f t="array" ref="AD220">IFERROR(INDEX(D220:D228, SMALL(IF("V"=F220:F228, ROW(F220:F228)-MIN(ROW(F220:F228))+1, ""), ROW() -219 )), "")</f>
        <v>17-98616</v>
      </c>
      <c r="AE220" s="13" t="str">
        <f t="array" ref="AE220">IFERROR(INDEX(E220:E228, SMALL(IF("V"=F220:F228, ROW(F220:F228)-MIN(ROW(F220:F228))+1, ""), ROW() -219 )), "")</f>
        <v>Aeron Burkhardt</v>
      </c>
      <c r="AF220" s="13" t="str">
        <f t="array" ref="AF220">IFERROR(INDEX(B220:B228, SMALL(IF(ISNUMBER(SEARCH("JV1",F220:F228)), ROW(F220:F228)-MIN(ROW(F220:F228))+1, ""), ROW() -219 )), "")</f>
        <v/>
      </c>
      <c r="AG220" s="13" t="str">
        <f t="array" ref="AG220">IFERROR(INDEX(C220:C228, SMALL(IF(ISNUMBER(SEARCH("JV1",F220:F228)), ROW(F220:F228)-MIN(ROW(F220:F228))+1, ""), ROW() -219 )), "")</f>
        <v/>
      </c>
      <c r="AH220" s="13" t="str">
        <f t="array" ref="AH220">IFERROR(INDEX(D220:D228, SMALL(IF(ISNUMBER(SEARCH("JV1",F220:F228)), ROW(F220:F228)-MIN(ROW(F220:F228))+1, ""), ROW() -219 )), "")</f>
        <v/>
      </c>
      <c r="AI220" s="13" t="str">
        <f t="array" ref="AI220">IFERROR(INDEX(E220:E228, SMALL(IF(ISNUMBER(SEARCH("JV1",F220:F228)), ROW(F220:F228)-MIN(ROW(F220:F228))+1, ""), ROW() -219 )), "")</f>
        <v/>
      </c>
      <c r="AJ220" s="13" t="str">
        <f t="array" ref="AJ220">IFERROR(INDEX(B220:B228, SMALL(IF(ISNUMBER(SEARCH("JV2",F220:F228)), ROW(F220:F228)-MIN(ROW(F220:F228))+1, ""), ROW() -219 )), "")</f>
        <v/>
      </c>
      <c r="AK220" s="13" t="str">
        <f t="array" ref="AK220">IFERROR(INDEX(C220:C228, SMALL(IF(ISNUMBER(SEARCH("JV2",F220:F228)), ROW(F220:F228)-MIN(ROW(F220:F228))+1, ""), ROW() -219 )), "")</f>
        <v/>
      </c>
      <c r="AL220" s="13" t="str">
        <f t="array" ref="AL220">IFERROR(INDEX(D220:D228, SMALL(IF(ISNUMBER(SEARCH("JV2",F220:F228)), ROW(F220:F228)-MIN(ROW(F220:F228))+1, ""), ROW() -219 )), "")</f>
        <v/>
      </c>
      <c r="AM220" s="13" t="str">
        <f t="array" ref="AM220">IFERROR(INDEX(E220:E228, SMALL(IF(ISNUMBER(SEARCH("JV2",F220:F228)), ROW(F220:F228)-MIN(ROW(F220:F228))+1, ""), ROW() -219 )), "")</f>
        <v/>
      </c>
    </row>
    <row r="221" spans="2:39" s="13" customFormat="1" ht="15" customHeight="1" x14ac:dyDescent="0.3">
      <c r="B221" s="21" t="s">
        <v>461</v>
      </c>
      <c r="C221" s="1"/>
      <c r="D221" s="22" t="s">
        <v>464</v>
      </c>
      <c r="E221" s="1" t="s">
        <v>465</v>
      </c>
      <c r="F221" s="23" t="s">
        <v>30</v>
      </c>
      <c r="G221" s="24"/>
      <c r="H221" s="25">
        <v>4485</v>
      </c>
      <c r="I221" s="24"/>
      <c r="J221" s="25" t="b">
        <v>0</v>
      </c>
      <c r="K221" s="19"/>
      <c r="L221" s="26"/>
      <c r="M221" s="27"/>
      <c r="AB221" s="13" t="str">
        <f t="array" ref="AB221">IFERROR(INDEX(B220:B228, SMALL(IF("V"=F220:F228, ROW(F220:F228)-MIN(ROW(F220:F228))+1, ""), ROW() -219 )), "")</f>
        <v>Tusculum University</v>
      </c>
      <c r="AC221" s="13">
        <f t="array" ref="AC221">IFERROR(INDEX(C220:C228, SMALL(IF("V"=F220:F228, ROW(F220:F228)-MIN(ROW(F220:F228))+1, ""), ROW() -219 )), "")</f>
        <v>0</v>
      </c>
      <c r="AD221" s="13" t="str">
        <f t="array" ref="AD221">IFERROR(INDEX(D220:D228, SMALL(IF("V"=F220:F228, ROW(F220:F228)-MIN(ROW(F220:F228))+1, ""), ROW() -219 )), "")</f>
        <v>19-25875</v>
      </c>
      <c r="AE221" s="13" t="str">
        <f t="array" ref="AE221">IFERROR(INDEX(E220:E228, SMALL(IF("V"=F220:F228, ROW(F220:F228)-MIN(ROW(F220:F228))+1, ""), ROW() -219 )), "")</f>
        <v>Calvin Robinson</v>
      </c>
      <c r="AF221" s="13" t="str">
        <f t="array" ref="AF221">IFERROR(INDEX(B220:B228, SMALL(IF(ISNUMBER(SEARCH("JV1",F220:F228)), ROW(F220:F228)-MIN(ROW(F220:F228))+1, ""), ROW() -219 )), "")</f>
        <v/>
      </c>
      <c r="AG221" s="13" t="str">
        <f t="array" ref="AG221">IFERROR(INDEX(C220:C228, SMALL(IF(ISNUMBER(SEARCH("JV1",F220:F228)), ROW(F220:F228)-MIN(ROW(F220:F228))+1, ""), ROW() -219 )), "")</f>
        <v/>
      </c>
      <c r="AH221" s="13" t="str">
        <f t="array" ref="AH221">IFERROR(INDEX(D220:D228, SMALL(IF(ISNUMBER(SEARCH("JV1",F220:F228)), ROW(F220:F228)-MIN(ROW(F220:F228))+1, ""), ROW() -219 )), "")</f>
        <v/>
      </c>
      <c r="AI221" s="13" t="str">
        <f t="array" ref="AI221">IFERROR(INDEX(E220:E228, SMALL(IF(ISNUMBER(SEARCH("JV1",F220:F228)), ROW(F220:F228)-MIN(ROW(F220:F228))+1, ""), ROW() -219 )), "")</f>
        <v/>
      </c>
      <c r="AJ221" s="13" t="str">
        <f t="array" ref="AJ221">IFERROR(INDEX(B220:B228, SMALL(IF(ISNUMBER(SEARCH("JV2",F220:F228)), ROW(F220:F228)-MIN(ROW(F220:F228))+1, ""), ROW() -219 )), "")</f>
        <v/>
      </c>
      <c r="AK221" s="13" t="str">
        <f t="array" ref="AK221">IFERROR(INDEX(C220:C228, SMALL(IF(ISNUMBER(SEARCH("JV2",F220:F228)), ROW(F220:F228)-MIN(ROW(F220:F228))+1, ""), ROW() -219 )), "")</f>
        <v/>
      </c>
      <c r="AL221" s="13" t="str">
        <f t="array" ref="AL221">IFERROR(INDEX(D220:D228, SMALL(IF(ISNUMBER(SEARCH("JV2",F220:F228)), ROW(F220:F228)-MIN(ROW(F220:F228))+1, ""), ROW() -219 )), "")</f>
        <v/>
      </c>
      <c r="AM221" s="13" t="str">
        <f t="array" ref="AM221">IFERROR(INDEX(E220:E228, SMALL(IF(ISNUMBER(SEARCH("JV2",F220:F228)), ROW(F220:F228)-MIN(ROW(F220:F228))+1, ""), ROW() -219 )), "")</f>
        <v/>
      </c>
    </row>
    <row r="222" spans="2:39" s="13" customFormat="1" ht="15" customHeight="1" x14ac:dyDescent="0.3">
      <c r="B222" s="21" t="s">
        <v>461</v>
      </c>
      <c r="C222" s="1"/>
      <c r="D222" s="22" t="s">
        <v>466</v>
      </c>
      <c r="E222" s="1" t="s">
        <v>467</v>
      </c>
      <c r="F222" s="23" t="s">
        <v>14</v>
      </c>
      <c r="G222" s="24"/>
      <c r="H222" s="25">
        <v>4485</v>
      </c>
      <c r="I222" s="24"/>
      <c r="J222" s="25" t="b">
        <v>0</v>
      </c>
      <c r="K222" s="19"/>
      <c r="L222" s="26"/>
      <c r="M222" s="27"/>
      <c r="AB222" s="13" t="str">
        <f t="array" ref="AB222">IFERROR(INDEX(B220:B228, SMALL(IF("V"=F220:F228, ROW(F220:F228)-MIN(ROW(F220:F228))+1, ""), ROW() -219 )), "")</f>
        <v>Tusculum University</v>
      </c>
      <c r="AC222" s="13">
        <f t="array" ref="AC222">IFERROR(INDEX(C220:C228, SMALL(IF("V"=F220:F228, ROW(F220:F228)-MIN(ROW(F220:F228))+1, ""), ROW() -219 )), "")</f>
        <v>0</v>
      </c>
      <c r="AD222" s="13" t="str">
        <f t="array" ref="AD222">IFERROR(INDEX(D220:D228, SMALL(IF("V"=F220:F228, ROW(F220:F228)-MIN(ROW(F220:F228))+1, ""), ROW() -219 )), "")</f>
        <v>11-137336</v>
      </c>
      <c r="AE222" s="13" t="str">
        <f t="array" ref="AE222">IFERROR(INDEX(E220:E228, SMALL(IF("V"=F220:F228, ROW(F220:F228)-MIN(ROW(F220:F228))+1, ""), ROW() -219 )), "")</f>
        <v>Justin Rodgers</v>
      </c>
      <c r="AF222" s="13" t="str">
        <f t="array" ref="AF222">IFERROR(INDEX(B220:B228, SMALL(IF(ISNUMBER(SEARCH("JV1",F220:F228)), ROW(F220:F228)-MIN(ROW(F220:F228))+1, ""), ROW() -219 )), "")</f>
        <v/>
      </c>
      <c r="AG222" s="13" t="str">
        <f t="array" ref="AG222">IFERROR(INDEX(C220:C228, SMALL(IF(ISNUMBER(SEARCH("JV1",F220:F228)), ROW(F220:F228)-MIN(ROW(F220:F228))+1, ""), ROW() -219 )), "")</f>
        <v/>
      </c>
      <c r="AH222" s="13" t="str">
        <f t="array" ref="AH222">IFERROR(INDEX(D220:D228, SMALL(IF(ISNUMBER(SEARCH("JV1",F220:F228)), ROW(F220:F228)-MIN(ROW(F220:F228))+1, ""), ROW() -219 )), "")</f>
        <v/>
      </c>
      <c r="AI222" s="13" t="str">
        <f t="array" ref="AI222">IFERROR(INDEX(E220:E228, SMALL(IF(ISNUMBER(SEARCH("JV1",F220:F228)), ROW(F220:F228)-MIN(ROW(F220:F228))+1, ""), ROW() -219 )), "")</f>
        <v/>
      </c>
      <c r="AJ222" s="13" t="str">
        <f t="array" ref="AJ222">IFERROR(INDEX(B220:B228, SMALL(IF(ISNUMBER(SEARCH("JV2",F220:F228)), ROW(F220:F228)-MIN(ROW(F220:F228))+1, ""), ROW() -219 )), "")</f>
        <v/>
      </c>
      <c r="AK222" s="13" t="str">
        <f t="array" ref="AK222">IFERROR(INDEX(C220:C228, SMALL(IF(ISNUMBER(SEARCH("JV2",F220:F228)), ROW(F220:F228)-MIN(ROW(F220:F228))+1, ""), ROW() -219 )), "")</f>
        <v/>
      </c>
      <c r="AL222" s="13" t="str">
        <f t="array" ref="AL222">IFERROR(INDEX(D220:D228, SMALL(IF(ISNUMBER(SEARCH("JV2",F220:F228)), ROW(F220:F228)-MIN(ROW(F220:F228))+1, ""), ROW() -219 )), "")</f>
        <v/>
      </c>
      <c r="AM222" s="13" t="str">
        <f t="array" ref="AM222">IFERROR(INDEX(E220:E228, SMALL(IF(ISNUMBER(SEARCH("JV2",F220:F228)), ROW(F220:F228)-MIN(ROW(F220:F228))+1, ""), ROW() -219 )), "")</f>
        <v/>
      </c>
    </row>
    <row r="223" spans="2:39" s="13" customFormat="1" ht="15" customHeight="1" x14ac:dyDescent="0.3">
      <c r="B223" s="21" t="s">
        <v>461</v>
      </c>
      <c r="C223" s="1"/>
      <c r="D223" s="22" t="s">
        <v>468</v>
      </c>
      <c r="E223" s="1" t="s">
        <v>469</v>
      </c>
      <c r="F223" s="23" t="s">
        <v>14</v>
      </c>
      <c r="G223" s="24"/>
      <c r="H223" s="25">
        <v>4485</v>
      </c>
      <c r="I223" s="24"/>
      <c r="J223" s="25" t="b">
        <v>0</v>
      </c>
      <c r="K223" s="19"/>
      <c r="L223" s="26"/>
      <c r="M223" s="27"/>
      <c r="AB223" s="13" t="str">
        <f t="array" ref="AB223">IFERROR(INDEX(B220:B228, SMALL(IF("V"=F220:F228, ROW(F220:F228)-MIN(ROW(F220:F228))+1, ""), ROW() -219 )), "")</f>
        <v>Tusculum University</v>
      </c>
      <c r="AC223" s="13">
        <f t="array" ref="AC223">IFERROR(INDEX(C220:C228, SMALL(IF("V"=F220:F228, ROW(F220:F228)-MIN(ROW(F220:F228))+1, ""), ROW() -219 )), "")</f>
        <v>0</v>
      </c>
      <c r="AD223" s="13" t="str">
        <f t="array" ref="AD223">IFERROR(INDEX(D220:D228, SMALL(IF("V"=F220:F228, ROW(F220:F228)-MIN(ROW(F220:F228))+1, ""), ROW() -219 )), "")</f>
        <v>11-419365</v>
      </c>
      <c r="AE223" s="13" t="str">
        <f t="array" ref="AE223">IFERROR(INDEX(E220:E228, SMALL(IF("V"=F220:F228, ROW(F220:F228)-MIN(ROW(F220:F228))+1, ""), ROW() -219 )), "")</f>
        <v>Kevan Taulbee</v>
      </c>
      <c r="AF223" s="13" t="str">
        <f t="array" ref="AF223">IFERROR(INDEX(B220:B228, SMALL(IF(ISNUMBER(SEARCH("JV1",F220:F228)), ROW(F220:F228)-MIN(ROW(F220:F228))+1, ""), ROW() -219 )), "")</f>
        <v/>
      </c>
      <c r="AG223" s="13" t="str">
        <f t="array" ref="AG223">IFERROR(INDEX(C220:C228, SMALL(IF(ISNUMBER(SEARCH("JV1",F220:F228)), ROW(F220:F228)-MIN(ROW(F220:F228))+1, ""), ROW() -219 )), "")</f>
        <v/>
      </c>
      <c r="AH223" s="13" t="str">
        <f t="array" ref="AH223">IFERROR(INDEX(D220:D228, SMALL(IF(ISNUMBER(SEARCH("JV1",F220:F228)), ROW(F220:F228)-MIN(ROW(F220:F228))+1, ""), ROW() -219 )), "")</f>
        <v/>
      </c>
      <c r="AI223" s="13" t="str">
        <f t="array" ref="AI223">IFERROR(INDEX(E220:E228, SMALL(IF(ISNUMBER(SEARCH("JV1",F220:F228)), ROW(F220:F228)-MIN(ROW(F220:F228))+1, ""), ROW() -219 )), "")</f>
        <v/>
      </c>
      <c r="AJ223" s="13" t="str">
        <f t="array" ref="AJ223">IFERROR(INDEX(B220:B228, SMALL(IF(ISNUMBER(SEARCH("JV2",F220:F228)), ROW(F220:F228)-MIN(ROW(F220:F228))+1, ""), ROW() -219 )), "")</f>
        <v/>
      </c>
      <c r="AK223" s="13" t="str">
        <f t="array" ref="AK223">IFERROR(INDEX(C220:C228, SMALL(IF(ISNUMBER(SEARCH("JV2",F220:F228)), ROW(F220:F228)-MIN(ROW(F220:F228))+1, ""), ROW() -219 )), "")</f>
        <v/>
      </c>
      <c r="AL223" s="13" t="str">
        <f t="array" ref="AL223">IFERROR(INDEX(D220:D228, SMALL(IF(ISNUMBER(SEARCH("JV2",F220:F228)), ROW(F220:F228)-MIN(ROW(F220:F228))+1, ""), ROW() -219 )), "")</f>
        <v/>
      </c>
      <c r="AM223" s="13" t="str">
        <f t="array" ref="AM223">IFERROR(INDEX(E220:E228, SMALL(IF(ISNUMBER(SEARCH("JV2",F220:F228)), ROW(F220:F228)-MIN(ROW(F220:F228))+1, ""), ROW() -219 )), "")</f>
        <v/>
      </c>
    </row>
    <row r="224" spans="2:39" s="13" customFormat="1" ht="15" customHeight="1" x14ac:dyDescent="0.3">
      <c r="B224" s="21" t="s">
        <v>461</v>
      </c>
      <c r="C224" s="1"/>
      <c r="D224" s="22" t="s">
        <v>470</v>
      </c>
      <c r="E224" s="1" t="s">
        <v>471</v>
      </c>
      <c r="F224" s="23" t="s">
        <v>14</v>
      </c>
      <c r="G224" s="24"/>
      <c r="H224" s="25">
        <v>4485</v>
      </c>
      <c r="I224" s="24"/>
      <c r="J224" s="25" t="b">
        <v>0</v>
      </c>
      <c r="K224" s="19"/>
      <c r="L224" s="26"/>
      <c r="M224" s="27"/>
      <c r="AB224" s="13" t="str">
        <f t="array" ref="AB224">IFERROR(INDEX(B220:B228, SMALL(IF("V"=F220:F228, ROW(F220:F228)-MIN(ROW(F220:F228))+1, ""), ROW() -219 )), "")</f>
        <v>Tusculum University</v>
      </c>
      <c r="AC224" s="13">
        <f t="array" ref="AC224">IFERROR(INDEX(C220:C228, SMALL(IF("V"=F220:F228, ROW(F220:F228)-MIN(ROW(F220:F228))+1, ""), ROW() -219 )), "")</f>
        <v>0</v>
      </c>
      <c r="AD224" s="13" t="str">
        <f t="array" ref="AD224">IFERROR(INDEX(D220:D228, SMALL(IF("V"=F220:F228, ROW(F220:F228)-MIN(ROW(F220:F228))+1, ""), ROW() -219 )), "")</f>
        <v>20-38967</v>
      </c>
      <c r="AE224" s="13" t="str">
        <f t="array" ref="AE224">IFERROR(INDEX(E220:E228, SMALL(IF("V"=F220:F228, ROW(F220:F228)-MIN(ROW(F220:F228))+1, ""), ROW() -219 )), "")</f>
        <v>Mason Morgan</v>
      </c>
      <c r="AF224" s="13" t="str">
        <f t="array" ref="AF224">IFERROR(INDEX(B220:B228, SMALL(IF(ISNUMBER(SEARCH("JV1",F220:F228)), ROW(F220:F228)-MIN(ROW(F220:F228))+1, ""), ROW() -219 )), "")</f>
        <v/>
      </c>
      <c r="AG224" s="13" t="str">
        <f t="array" ref="AG224">IFERROR(INDEX(C220:C228, SMALL(IF(ISNUMBER(SEARCH("JV1",F220:F228)), ROW(F220:F228)-MIN(ROW(F220:F228))+1, ""), ROW() -219 )), "")</f>
        <v/>
      </c>
      <c r="AH224" s="13" t="str">
        <f t="array" ref="AH224">IFERROR(INDEX(D220:D228, SMALL(IF(ISNUMBER(SEARCH("JV1",F220:F228)), ROW(F220:F228)-MIN(ROW(F220:F228))+1, ""), ROW() -219 )), "")</f>
        <v/>
      </c>
      <c r="AI224" s="13" t="str">
        <f t="array" ref="AI224">IFERROR(INDEX(E220:E228, SMALL(IF(ISNUMBER(SEARCH("JV1",F220:F228)), ROW(F220:F228)-MIN(ROW(F220:F228))+1, ""), ROW() -219 )), "")</f>
        <v/>
      </c>
      <c r="AJ224" s="13" t="str">
        <f t="array" ref="AJ224">IFERROR(INDEX(B220:B228, SMALL(IF(ISNUMBER(SEARCH("JV2",F220:F228)), ROW(F220:F228)-MIN(ROW(F220:F228))+1, ""), ROW() -219 )), "")</f>
        <v/>
      </c>
      <c r="AK224" s="13" t="str">
        <f t="array" ref="AK224">IFERROR(INDEX(C220:C228, SMALL(IF(ISNUMBER(SEARCH("JV2",F220:F228)), ROW(F220:F228)-MIN(ROW(F220:F228))+1, ""), ROW() -219 )), "")</f>
        <v/>
      </c>
      <c r="AL224" s="13" t="str">
        <f t="array" ref="AL224">IFERROR(INDEX(D220:D228, SMALL(IF(ISNUMBER(SEARCH("JV2",F220:F228)), ROW(F220:F228)-MIN(ROW(F220:F228))+1, ""), ROW() -219 )), "")</f>
        <v/>
      </c>
      <c r="AM224" s="13" t="str">
        <f t="array" ref="AM224">IFERROR(INDEX(E220:E228, SMALL(IF(ISNUMBER(SEARCH("JV2",F220:F228)), ROW(F220:F228)-MIN(ROW(F220:F228))+1, ""), ROW() -219 )), "")</f>
        <v/>
      </c>
    </row>
    <row r="225" spans="2:39" s="13" customFormat="1" ht="15" customHeight="1" x14ac:dyDescent="0.3">
      <c r="B225" s="21" t="s">
        <v>461</v>
      </c>
      <c r="C225" s="1"/>
      <c r="D225" s="22" t="s">
        <v>472</v>
      </c>
      <c r="E225" s="1" t="s">
        <v>473</v>
      </c>
      <c r="F225" s="23" t="s">
        <v>14</v>
      </c>
      <c r="G225" s="24"/>
      <c r="H225" s="25">
        <v>4485</v>
      </c>
      <c r="I225" s="24"/>
      <c r="J225" s="25" t="b">
        <v>0</v>
      </c>
      <c r="K225" s="19"/>
      <c r="L225" s="26"/>
      <c r="M225" s="27"/>
      <c r="AB225" s="13" t="str">
        <f t="array" ref="AB225">IFERROR(INDEX(B220:B228, SMALL(IF("V"=F220:F228, ROW(F220:F228)-MIN(ROW(F220:F228))+1, ""), ROW() -219 )), "")</f>
        <v>Tusculum University</v>
      </c>
      <c r="AC225" s="13">
        <f t="array" ref="AC225">IFERROR(INDEX(C220:C228, SMALL(IF("V"=F220:F228, ROW(F220:F228)-MIN(ROW(F220:F228))+1, ""), ROW() -219 )), "")</f>
        <v>0</v>
      </c>
      <c r="AD225" s="13" t="str">
        <f t="array" ref="AD225">IFERROR(INDEX(D220:D228, SMALL(IF("V"=F220:F228, ROW(F220:F228)-MIN(ROW(F220:F228))+1, ""), ROW() -219 )), "")</f>
        <v>11-369242</v>
      </c>
      <c r="AE225" s="13" t="str">
        <f t="array" ref="AE225">IFERROR(INDEX(E220:E228, SMALL(IF("V"=F220:F228, ROW(F220:F228)-MIN(ROW(F220:F228))+1, ""), ROW() -219 )), "")</f>
        <v>Randall Andrews</v>
      </c>
      <c r="AF225" s="13" t="str">
        <f t="array" ref="AF225">IFERROR(INDEX(B220:B228, SMALL(IF(ISNUMBER(SEARCH("JV1",F220:F228)), ROW(F220:F228)-MIN(ROW(F220:F228))+1, ""), ROW() -219 )), "")</f>
        <v/>
      </c>
      <c r="AG225" s="13" t="str">
        <f t="array" ref="AG225">IFERROR(INDEX(C220:C228, SMALL(IF(ISNUMBER(SEARCH("JV1",F220:F228)), ROW(F220:F228)-MIN(ROW(F220:F228))+1, ""), ROW() -219 )), "")</f>
        <v/>
      </c>
      <c r="AH225" s="13" t="str">
        <f t="array" ref="AH225">IFERROR(INDEX(D220:D228, SMALL(IF(ISNUMBER(SEARCH("JV1",F220:F228)), ROW(F220:F228)-MIN(ROW(F220:F228))+1, ""), ROW() -219 )), "")</f>
        <v/>
      </c>
      <c r="AI225" s="13" t="str">
        <f t="array" ref="AI225">IFERROR(INDEX(E220:E228, SMALL(IF(ISNUMBER(SEARCH("JV1",F220:F228)), ROW(F220:F228)-MIN(ROW(F220:F228))+1, ""), ROW() -219 )), "")</f>
        <v/>
      </c>
      <c r="AJ225" s="13" t="str">
        <f t="array" ref="AJ225">IFERROR(INDEX(B220:B228, SMALL(IF(ISNUMBER(SEARCH("JV2",F220:F228)), ROW(F220:F228)-MIN(ROW(F220:F228))+1, ""), ROW() -219 )), "")</f>
        <v/>
      </c>
      <c r="AK225" s="13" t="str">
        <f t="array" ref="AK225">IFERROR(INDEX(C220:C228, SMALL(IF(ISNUMBER(SEARCH("JV2",F220:F228)), ROW(F220:F228)-MIN(ROW(F220:F228))+1, ""), ROW() -219 )), "")</f>
        <v/>
      </c>
      <c r="AL225" s="13" t="str">
        <f t="array" ref="AL225">IFERROR(INDEX(D220:D228, SMALL(IF(ISNUMBER(SEARCH("JV2",F220:F228)), ROW(F220:F228)-MIN(ROW(F220:F228))+1, ""), ROW() -219 )), "")</f>
        <v/>
      </c>
      <c r="AM225" s="13" t="str">
        <f t="array" ref="AM225">IFERROR(INDEX(E220:E228, SMALL(IF(ISNUMBER(SEARCH("JV2",F220:F228)), ROW(F220:F228)-MIN(ROW(F220:F228))+1, ""), ROW() -219 )), "")</f>
        <v/>
      </c>
    </row>
    <row r="226" spans="2:39" s="13" customFormat="1" ht="15" customHeight="1" x14ac:dyDescent="0.3">
      <c r="B226" s="21" t="s">
        <v>461</v>
      </c>
      <c r="C226" s="1"/>
      <c r="D226" s="22" t="s">
        <v>474</v>
      </c>
      <c r="E226" s="1" t="s">
        <v>475</v>
      </c>
      <c r="F226" s="23" t="s">
        <v>14</v>
      </c>
      <c r="G226" s="24"/>
      <c r="H226" s="25">
        <v>4485</v>
      </c>
      <c r="I226" s="24"/>
      <c r="J226" s="25" t="b">
        <v>0</v>
      </c>
      <c r="K226" s="19"/>
      <c r="L226" s="26"/>
      <c r="M226" s="27"/>
      <c r="AB226" s="13" t="str">
        <f t="array" ref="AB226">IFERROR(INDEX(B220:B228, SMALL(IF("V"=F220:F228, ROW(F220:F228)-MIN(ROW(F220:F228))+1, ""), ROW() -219 )), "")</f>
        <v>Tusculum University</v>
      </c>
      <c r="AC226" s="13">
        <f t="array" ref="AC226">IFERROR(INDEX(C220:C228, SMALL(IF("V"=F220:F228, ROW(F220:F228)-MIN(ROW(F220:F228))+1, ""), ROW() -219 )), "")</f>
        <v>0</v>
      </c>
      <c r="AD226" s="13" t="str">
        <f t="array" ref="AD226">IFERROR(INDEX(D220:D228, SMALL(IF("V"=F220:F228, ROW(F220:F228)-MIN(ROW(F220:F228))+1, ""), ROW() -219 )), "")</f>
        <v>11-270291</v>
      </c>
      <c r="AE226" s="13" t="str">
        <f t="array" ref="AE226">IFERROR(INDEX(E220:E228, SMALL(IF("V"=F220:F228, ROW(F220:F228)-MIN(ROW(F220:F228))+1, ""), ROW() -219 )), "")</f>
        <v>Tucker Strack</v>
      </c>
      <c r="AF226" s="13" t="str">
        <f t="array" ref="AF226">IFERROR(INDEX(B220:B228, SMALL(IF(ISNUMBER(SEARCH("JV1",F220:F228)), ROW(F220:F228)-MIN(ROW(F220:F228))+1, ""), ROW() -219 )), "")</f>
        <v/>
      </c>
      <c r="AG226" s="13" t="str">
        <f t="array" ref="AG226">IFERROR(INDEX(C220:C228, SMALL(IF(ISNUMBER(SEARCH("JV1",F220:F228)), ROW(F220:F228)-MIN(ROW(F220:F228))+1, ""), ROW() -219 )), "")</f>
        <v/>
      </c>
      <c r="AH226" s="13" t="str">
        <f t="array" ref="AH226">IFERROR(INDEX(D220:D228, SMALL(IF(ISNUMBER(SEARCH("JV1",F220:F228)), ROW(F220:F228)-MIN(ROW(F220:F228))+1, ""), ROW() -219 )), "")</f>
        <v/>
      </c>
      <c r="AI226" s="13" t="str">
        <f t="array" ref="AI226">IFERROR(INDEX(E220:E228, SMALL(IF(ISNUMBER(SEARCH("JV1",F220:F228)), ROW(F220:F228)-MIN(ROW(F220:F228))+1, ""), ROW() -219 )), "")</f>
        <v/>
      </c>
      <c r="AJ226" s="13" t="str">
        <f t="array" ref="AJ226">IFERROR(INDEX(B220:B228, SMALL(IF(ISNUMBER(SEARCH("JV2",F220:F228)), ROW(F220:F228)-MIN(ROW(F220:F228))+1, ""), ROW() -219 )), "")</f>
        <v/>
      </c>
      <c r="AK226" s="13" t="str">
        <f t="array" ref="AK226">IFERROR(INDEX(C220:C228, SMALL(IF(ISNUMBER(SEARCH("JV2",F220:F228)), ROW(F220:F228)-MIN(ROW(F220:F228))+1, ""), ROW() -219 )), "")</f>
        <v/>
      </c>
      <c r="AL226" s="13" t="str">
        <f t="array" ref="AL226">IFERROR(INDEX(D220:D228, SMALL(IF(ISNUMBER(SEARCH("JV2",F220:F228)), ROW(F220:F228)-MIN(ROW(F220:F228))+1, ""), ROW() -219 )), "")</f>
        <v/>
      </c>
      <c r="AM226" s="13" t="str">
        <f t="array" ref="AM226">IFERROR(INDEX(E220:E228, SMALL(IF(ISNUMBER(SEARCH("JV2",F220:F228)), ROW(F220:F228)-MIN(ROW(F220:F228))+1, ""), ROW() -219 )), "")</f>
        <v/>
      </c>
    </row>
    <row r="227" spans="2:39" s="13" customFormat="1" ht="15" customHeight="1" x14ac:dyDescent="0.3">
      <c r="B227" s="21" t="s">
        <v>461</v>
      </c>
      <c r="C227" s="1"/>
      <c r="D227" s="22" t="s">
        <v>476</v>
      </c>
      <c r="E227" s="1" t="s">
        <v>477</v>
      </c>
      <c r="F227" s="23" t="s">
        <v>14</v>
      </c>
      <c r="G227" s="24"/>
      <c r="H227" s="25">
        <v>4485</v>
      </c>
      <c r="I227" s="24"/>
      <c r="J227" s="25" t="b">
        <v>0</v>
      </c>
      <c r="K227" s="19"/>
      <c r="L227" s="26"/>
      <c r="M227" s="27"/>
      <c r="AB227" s="13" t="str">
        <f t="array" ref="AB227">IFERROR(INDEX(B220:B228, SMALL(IF("V"=F220:F228, ROW(F220:F228)-MIN(ROW(F220:F228))+1, ""), ROW() -219 )), "")</f>
        <v>Tusculum University</v>
      </c>
      <c r="AC227" s="13">
        <f t="array" ref="AC227">IFERROR(INDEX(C220:C228, SMALL(IF("V"=F220:F228, ROW(F220:F228)-MIN(ROW(F220:F228))+1, ""), ROW() -219 )), "")</f>
        <v>0</v>
      </c>
      <c r="AD227" s="13" t="str">
        <f t="array" ref="AD227">IFERROR(INDEX(D220:D228, SMALL(IF("V"=F220:F228, ROW(F220:F228)-MIN(ROW(F220:F228))+1, ""), ROW() -219 )), "")</f>
        <v>8663-24627</v>
      </c>
      <c r="AE227" s="13" t="str">
        <f t="array" ref="AE227">IFERROR(INDEX(E220:E228, SMALL(IF("V"=F220:F228, ROW(F220:F228)-MIN(ROW(F220:F228))+1, ""), ROW() -219 )), "")</f>
        <v>Tyler Moore</v>
      </c>
      <c r="AF227" s="13" t="str">
        <f t="array" ref="AF227">IFERROR(INDEX(B220:B228, SMALL(IF(ISNUMBER(SEARCH("JV1",F220:F228)), ROW(F220:F228)-MIN(ROW(F220:F228))+1, ""), ROW() -219 )), "")</f>
        <v/>
      </c>
      <c r="AG227" s="13" t="str">
        <f t="array" ref="AG227">IFERROR(INDEX(C220:C228, SMALL(IF(ISNUMBER(SEARCH("JV1",F220:F228)), ROW(F220:F228)-MIN(ROW(F220:F228))+1, ""), ROW() -219 )), "")</f>
        <v/>
      </c>
      <c r="AH227" s="13" t="str">
        <f t="array" ref="AH227">IFERROR(INDEX(D220:D228, SMALL(IF(ISNUMBER(SEARCH("JV1",F220:F228)), ROW(F220:F228)-MIN(ROW(F220:F228))+1, ""), ROW() -219 )), "")</f>
        <v/>
      </c>
      <c r="AI227" s="13" t="str">
        <f t="array" ref="AI227">IFERROR(INDEX(E220:E228, SMALL(IF(ISNUMBER(SEARCH("JV1",F220:F228)), ROW(F220:F228)-MIN(ROW(F220:F228))+1, ""), ROW() -219 )), "")</f>
        <v/>
      </c>
      <c r="AJ227" s="13" t="str">
        <f t="array" ref="AJ227">IFERROR(INDEX(B220:B228, SMALL(IF(ISNUMBER(SEARCH("JV2",F220:F228)), ROW(F220:F228)-MIN(ROW(F220:F228))+1, ""), ROW() -219 )), "")</f>
        <v/>
      </c>
      <c r="AK227" s="13" t="str">
        <f t="array" ref="AK227">IFERROR(INDEX(C220:C228, SMALL(IF(ISNUMBER(SEARCH("JV2",F220:F228)), ROW(F220:F228)-MIN(ROW(F220:F228))+1, ""), ROW() -219 )), "")</f>
        <v/>
      </c>
      <c r="AL227" s="13" t="str">
        <f t="array" ref="AL227">IFERROR(INDEX(D220:D228, SMALL(IF(ISNUMBER(SEARCH("JV2",F220:F228)), ROW(F220:F228)-MIN(ROW(F220:F228))+1, ""), ROW() -219 )), "")</f>
        <v/>
      </c>
      <c r="AM227" s="13" t="str">
        <f t="array" ref="AM227">IFERROR(INDEX(E220:E228, SMALL(IF(ISNUMBER(SEARCH("JV2",F220:F228)), ROW(F220:F228)-MIN(ROW(F220:F228))+1, ""), ROW() -219 )), "")</f>
        <v/>
      </c>
    </row>
    <row r="228" spans="2:39" s="13" customFormat="1" ht="15" customHeight="1" x14ac:dyDescent="0.3">
      <c r="B228" s="21" t="s">
        <v>461</v>
      </c>
      <c r="C228" s="1"/>
      <c r="D228" s="22" t="s">
        <v>478</v>
      </c>
      <c r="E228" s="1" t="s">
        <v>479</v>
      </c>
      <c r="F228" s="23" t="s">
        <v>14</v>
      </c>
      <c r="G228" s="24"/>
      <c r="H228" s="25">
        <v>4485</v>
      </c>
      <c r="I228" s="24"/>
      <c r="J228" s="25" t="b">
        <v>0</v>
      </c>
      <c r="K228" s="19"/>
      <c r="L228" s="26"/>
      <c r="M228" s="27"/>
    </row>
    <row r="229" spans="2:39" s="13" customFormat="1" ht="15" customHeight="1" x14ac:dyDescent="0.3">
      <c r="B229" s="21" t="s">
        <v>480</v>
      </c>
      <c r="C229" s="1"/>
      <c r="D229" s="22" t="s">
        <v>481</v>
      </c>
      <c r="E229" s="1" t="s">
        <v>482</v>
      </c>
      <c r="F229" s="23" t="s">
        <v>14</v>
      </c>
      <c r="G229" s="24"/>
      <c r="H229" s="25">
        <v>3103</v>
      </c>
      <c r="I229" s="24"/>
      <c r="J229" s="25" t="b">
        <v>0</v>
      </c>
      <c r="K229" s="19"/>
      <c r="L229" s="26"/>
      <c r="M229" s="27"/>
      <c r="AB229" s="13" t="str">
        <f t="array" ref="AB229">IFERROR(INDEX(B229:B237, SMALL(IF("V"=F229:F237, ROW(F229:F237)-MIN(ROW(F229:F237))+1, ""), ROW() -228 )), "")</f>
        <v>Union College</v>
      </c>
      <c r="AC229" s="13">
        <f t="array" ref="AC229">IFERROR(INDEX(C229:C237, SMALL(IF("V"=F229:F237, ROW(F229:F237)-MIN(ROW(F229:F237))+1, ""), ROW() -228 )), "")</f>
        <v>0</v>
      </c>
      <c r="AD229" s="13" t="str">
        <f t="array" ref="AD229">IFERROR(INDEX(D229:D237, SMALL(IF("V"=F229:F237, ROW(F229:F237)-MIN(ROW(F229:F237))+1, ""), ROW() -228 )), "")</f>
        <v>11-182949</v>
      </c>
      <c r="AE229" s="13" t="str">
        <f t="array" ref="AE229">IFERROR(INDEX(E229:E237, SMALL(IF("V"=F229:F237, ROW(F229:F237)-MIN(ROW(F229:F237))+1, ""), ROW() -228 )), "")</f>
        <v>Charles Goguen</v>
      </c>
      <c r="AF229" s="13" t="str">
        <f t="array" ref="AF229">IFERROR(INDEX(B229:B237, SMALL(IF(ISNUMBER(SEARCH("JV1",F229:F237)), ROW(F229:F237)-MIN(ROW(F229:F237))+1, ""), ROW() -228 )), "")</f>
        <v/>
      </c>
      <c r="AG229" s="13" t="str">
        <f t="array" ref="AG229">IFERROR(INDEX(C229:C237, SMALL(IF(ISNUMBER(SEARCH("JV1",F229:F237)), ROW(F229:F237)-MIN(ROW(F229:F237))+1, ""), ROW() -228 )), "")</f>
        <v/>
      </c>
      <c r="AH229" s="13" t="str">
        <f t="array" ref="AH229">IFERROR(INDEX(D229:D237, SMALL(IF(ISNUMBER(SEARCH("JV1",F229:F237)), ROW(F229:F237)-MIN(ROW(F229:F237))+1, ""), ROW() -228 )), "")</f>
        <v/>
      </c>
      <c r="AI229" s="13" t="str">
        <f t="array" ref="AI229">IFERROR(INDEX(E229:E237, SMALL(IF(ISNUMBER(SEARCH("JV1",F229:F237)), ROW(F229:F237)-MIN(ROW(F229:F237))+1, ""), ROW() -228 )), "")</f>
        <v/>
      </c>
      <c r="AJ229" s="13" t="str">
        <f t="array" ref="AJ229">IFERROR(INDEX(B229:B237, SMALL(IF(ISNUMBER(SEARCH("JV2",F229:F237)), ROW(F229:F237)-MIN(ROW(F229:F237))+1, ""), ROW() -228 )), "")</f>
        <v/>
      </c>
      <c r="AK229" s="13" t="str">
        <f t="array" ref="AK229">IFERROR(INDEX(C229:C237, SMALL(IF(ISNUMBER(SEARCH("JV2",F229:F237)), ROW(F229:F237)-MIN(ROW(F229:F237))+1, ""), ROW() -228 )), "")</f>
        <v/>
      </c>
      <c r="AL229" s="13" t="str">
        <f t="array" ref="AL229">IFERROR(INDEX(D229:D237, SMALL(IF(ISNUMBER(SEARCH("JV2",F229:F237)), ROW(F229:F237)-MIN(ROW(F229:F237))+1, ""), ROW() -228 )), "")</f>
        <v/>
      </c>
      <c r="AM229" s="13" t="str">
        <f t="array" ref="AM229">IFERROR(INDEX(E229:E237, SMALL(IF(ISNUMBER(SEARCH("JV2",F229:F237)), ROW(F229:F237)-MIN(ROW(F229:F237))+1, ""), ROW() -228 )), "")</f>
        <v/>
      </c>
    </row>
    <row r="230" spans="2:39" s="13" customFormat="1" ht="15" customHeight="1" x14ac:dyDescent="0.3">
      <c r="B230" s="21" t="s">
        <v>480</v>
      </c>
      <c r="C230" s="1"/>
      <c r="D230" s="22" t="s">
        <v>483</v>
      </c>
      <c r="E230" s="1" t="s">
        <v>484</v>
      </c>
      <c r="F230" s="23" t="s">
        <v>14</v>
      </c>
      <c r="G230" s="24"/>
      <c r="H230" s="25">
        <v>3103</v>
      </c>
      <c r="I230" s="24"/>
      <c r="J230" s="25" t="b">
        <v>0</v>
      </c>
      <c r="K230" s="19"/>
      <c r="L230" s="26"/>
      <c r="M230" s="27"/>
      <c r="AB230" s="13" t="str">
        <f t="array" ref="AB230">IFERROR(INDEX(B229:B237, SMALL(IF("V"=F229:F237, ROW(F229:F237)-MIN(ROW(F229:F237))+1, ""), ROW() -228 )), "")</f>
        <v>Union College</v>
      </c>
      <c r="AC230" s="13">
        <f t="array" ref="AC230">IFERROR(INDEX(C229:C237, SMALL(IF("V"=F229:F237, ROW(F229:F237)-MIN(ROW(F229:F237))+1, ""), ROW() -228 )), "")</f>
        <v>0</v>
      </c>
      <c r="AD230" s="13" t="str">
        <f t="array" ref="AD230">IFERROR(INDEX(D229:D237, SMALL(IF("V"=F229:F237, ROW(F229:F237)-MIN(ROW(F229:F237))+1, ""), ROW() -228 )), "")</f>
        <v>11-430517</v>
      </c>
      <c r="AE230" s="13" t="str">
        <f t="array" ref="AE230">IFERROR(INDEX(E229:E237, SMALL(IF("V"=F229:F237, ROW(F229:F237)-MIN(ROW(F229:F237))+1, ""), ROW() -228 )), "")</f>
        <v>David Painter</v>
      </c>
      <c r="AF230" s="13" t="str">
        <f t="array" ref="AF230">IFERROR(INDEX(B229:B237, SMALL(IF(ISNUMBER(SEARCH("JV1",F229:F237)), ROW(F229:F237)-MIN(ROW(F229:F237))+1, ""), ROW() -228 )), "")</f>
        <v/>
      </c>
      <c r="AG230" s="13" t="str">
        <f t="array" ref="AG230">IFERROR(INDEX(C229:C237, SMALL(IF(ISNUMBER(SEARCH("JV1",F229:F237)), ROW(F229:F237)-MIN(ROW(F229:F237))+1, ""), ROW() -228 )), "")</f>
        <v/>
      </c>
      <c r="AH230" s="13" t="str">
        <f t="array" ref="AH230">IFERROR(INDEX(D229:D237, SMALL(IF(ISNUMBER(SEARCH("JV1",F229:F237)), ROW(F229:F237)-MIN(ROW(F229:F237))+1, ""), ROW() -228 )), "")</f>
        <v/>
      </c>
      <c r="AI230" s="13" t="str">
        <f t="array" ref="AI230">IFERROR(INDEX(E229:E237, SMALL(IF(ISNUMBER(SEARCH("JV1",F229:F237)), ROW(F229:F237)-MIN(ROW(F229:F237))+1, ""), ROW() -228 )), "")</f>
        <v/>
      </c>
      <c r="AJ230" s="13" t="str">
        <f t="array" ref="AJ230">IFERROR(INDEX(B229:B237, SMALL(IF(ISNUMBER(SEARCH("JV2",F229:F237)), ROW(F229:F237)-MIN(ROW(F229:F237))+1, ""), ROW() -228 )), "")</f>
        <v/>
      </c>
      <c r="AK230" s="13" t="str">
        <f t="array" ref="AK230">IFERROR(INDEX(C229:C237, SMALL(IF(ISNUMBER(SEARCH("JV2",F229:F237)), ROW(F229:F237)-MIN(ROW(F229:F237))+1, ""), ROW() -228 )), "")</f>
        <v/>
      </c>
      <c r="AL230" s="13" t="str">
        <f t="array" ref="AL230">IFERROR(INDEX(D229:D237, SMALL(IF(ISNUMBER(SEARCH("JV2",F229:F237)), ROW(F229:F237)-MIN(ROW(F229:F237))+1, ""), ROW() -228 )), "")</f>
        <v/>
      </c>
      <c r="AM230" s="13" t="str">
        <f t="array" ref="AM230">IFERROR(INDEX(E229:E237, SMALL(IF(ISNUMBER(SEARCH("JV2",F229:F237)), ROW(F229:F237)-MIN(ROW(F229:F237))+1, ""), ROW() -228 )), "")</f>
        <v/>
      </c>
    </row>
    <row r="231" spans="2:39" s="13" customFormat="1" ht="15" customHeight="1" x14ac:dyDescent="0.3">
      <c r="B231" s="21" t="s">
        <v>480</v>
      </c>
      <c r="C231" s="1"/>
      <c r="D231" s="22" t="s">
        <v>485</v>
      </c>
      <c r="E231" s="1" t="s">
        <v>486</v>
      </c>
      <c r="F231" s="23" t="s">
        <v>14</v>
      </c>
      <c r="G231" s="24"/>
      <c r="H231" s="25">
        <v>3103</v>
      </c>
      <c r="I231" s="24"/>
      <c r="J231" s="25" t="b">
        <v>0</v>
      </c>
      <c r="K231" s="19"/>
      <c r="L231" s="26"/>
      <c r="M231" s="27"/>
      <c r="AB231" s="13" t="str">
        <f t="array" ref="AB231">IFERROR(INDEX(B229:B237, SMALL(IF("V"=F229:F237, ROW(F229:F237)-MIN(ROW(F229:F237))+1, ""), ROW() -228 )), "")</f>
        <v>Union College</v>
      </c>
      <c r="AC231" s="13">
        <f t="array" ref="AC231">IFERROR(INDEX(C229:C237, SMALL(IF("V"=F229:F237, ROW(F229:F237)-MIN(ROW(F229:F237))+1, ""), ROW() -228 )), "")</f>
        <v>0</v>
      </c>
      <c r="AD231" s="13" t="str">
        <f t="array" ref="AD231">IFERROR(INDEX(D229:D237, SMALL(IF("V"=F229:F237, ROW(F229:F237)-MIN(ROW(F229:F237))+1, ""), ROW() -228 )), "")</f>
        <v>11-262432</v>
      </c>
      <c r="AE231" s="13" t="str">
        <f t="array" ref="AE231">IFERROR(INDEX(E229:E237, SMALL(IF("V"=F229:F237, ROW(F229:F237)-MIN(ROW(F229:F237))+1, ""), ROW() -228 )), "")</f>
        <v>Dyan Barhdoll</v>
      </c>
      <c r="AF231" s="13" t="str">
        <f t="array" ref="AF231">IFERROR(INDEX(B229:B237, SMALL(IF(ISNUMBER(SEARCH("JV1",F229:F237)), ROW(F229:F237)-MIN(ROW(F229:F237))+1, ""), ROW() -228 )), "")</f>
        <v/>
      </c>
      <c r="AG231" s="13" t="str">
        <f t="array" ref="AG231">IFERROR(INDEX(C229:C237, SMALL(IF(ISNUMBER(SEARCH("JV1",F229:F237)), ROW(F229:F237)-MIN(ROW(F229:F237))+1, ""), ROW() -228 )), "")</f>
        <v/>
      </c>
      <c r="AH231" s="13" t="str">
        <f t="array" ref="AH231">IFERROR(INDEX(D229:D237, SMALL(IF(ISNUMBER(SEARCH("JV1",F229:F237)), ROW(F229:F237)-MIN(ROW(F229:F237))+1, ""), ROW() -228 )), "")</f>
        <v/>
      </c>
      <c r="AI231" s="13" t="str">
        <f t="array" ref="AI231">IFERROR(INDEX(E229:E237, SMALL(IF(ISNUMBER(SEARCH("JV1",F229:F237)), ROW(F229:F237)-MIN(ROW(F229:F237))+1, ""), ROW() -228 )), "")</f>
        <v/>
      </c>
      <c r="AJ231" s="13" t="str">
        <f t="array" ref="AJ231">IFERROR(INDEX(B229:B237, SMALL(IF(ISNUMBER(SEARCH("JV2",F229:F237)), ROW(F229:F237)-MIN(ROW(F229:F237))+1, ""), ROW() -228 )), "")</f>
        <v/>
      </c>
      <c r="AK231" s="13" t="str">
        <f t="array" ref="AK231">IFERROR(INDEX(C229:C237, SMALL(IF(ISNUMBER(SEARCH("JV2",F229:F237)), ROW(F229:F237)-MIN(ROW(F229:F237))+1, ""), ROW() -228 )), "")</f>
        <v/>
      </c>
      <c r="AL231" s="13" t="str">
        <f t="array" ref="AL231">IFERROR(INDEX(D229:D237, SMALL(IF(ISNUMBER(SEARCH("JV2",F229:F237)), ROW(F229:F237)-MIN(ROW(F229:F237))+1, ""), ROW() -228 )), "")</f>
        <v/>
      </c>
      <c r="AM231" s="13" t="str">
        <f t="array" ref="AM231">IFERROR(INDEX(E229:E237, SMALL(IF(ISNUMBER(SEARCH("JV2",F229:F237)), ROW(F229:F237)-MIN(ROW(F229:F237))+1, ""), ROW() -228 )), "")</f>
        <v/>
      </c>
    </row>
    <row r="232" spans="2:39" s="13" customFormat="1" ht="15" customHeight="1" x14ac:dyDescent="0.3">
      <c r="B232" s="21" t="s">
        <v>480</v>
      </c>
      <c r="C232" s="1"/>
      <c r="D232" s="22" t="s">
        <v>487</v>
      </c>
      <c r="E232" s="1" t="s">
        <v>488</v>
      </c>
      <c r="F232" s="23" t="s">
        <v>14</v>
      </c>
      <c r="G232" s="24"/>
      <c r="H232" s="25">
        <v>3103</v>
      </c>
      <c r="I232" s="24"/>
      <c r="J232" s="25" t="b">
        <v>0</v>
      </c>
      <c r="K232" s="19"/>
      <c r="L232" s="26"/>
      <c r="M232" s="27"/>
      <c r="AB232" s="13" t="str">
        <f t="array" ref="AB232">IFERROR(INDEX(B229:B237, SMALL(IF("V"=F229:F237, ROW(F229:F237)-MIN(ROW(F229:F237))+1, ""), ROW() -228 )), "")</f>
        <v>Union College</v>
      </c>
      <c r="AC232" s="13">
        <f t="array" ref="AC232">IFERROR(INDEX(C229:C237, SMALL(IF("V"=F229:F237, ROW(F229:F237)-MIN(ROW(F229:F237))+1, ""), ROW() -228 )), "")</f>
        <v>0</v>
      </c>
      <c r="AD232" s="13" t="str">
        <f t="array" ref="AD232">IFERROR(INDEX(D229:D237, SMALL(IF("V"=F229:F237, ROW(F229:F237)-MIN(ROW(F229:F237))+1, ""), ROW() -228 )), "")</f>
        <v>4860-813</v>
      </c>
      <c r="AE232" s="13" t="str">
        <f t="array" ref="AE232">IFERROR(INDEX(E229:E237, SMALL(IF("V"=F229:F237, ROW(F229:F237)-MIN(ROW(F229:F237))+1, ""), ROW() -228 )), "")</f>
        <v>Jeffrey Carter</v>
      </c>
      <c r="AF232" s="13" t="str">
        <f t="array" ref="AF232">IFERROR(INDEX(B229:B237, SMALL(IF(ISNUMBER(SEARCH("JV1",F229:F237)), ROW(F229:F237)-MIN(ROW(F229:F237))+1, ""), ROW() -228 )), "")</f>
        <v/>
      </c>
      <c r="AG232" s="13" t="str">
        <f t="array" ref="AG232">IFERROR(INDEX(C229:C237, SMALL(IF(ISNUMBER(SEARCH("JV1",F229:F237)), ROW(F229:F237)-MIN(ROW(F229:F237))+1, ""), ROW() -228 )), "")</f>
        <v/>
      </c>
      <c r="AH232" s="13" t="str">
        <f t="array" ref="AH232">IFERROR(INDEX(D229:D237, SMALL(IF(ISNUMBER(SEARCH("JV1",F229:F237)), ROW(F229:F237)-MIN(ROW(F229:F237))+1, ""), ROW() -228 )), "")</f>
        <v/>
      </c>
      <c r="AI232" s="13" t="str">
        <f t="array" ref="AI232">IFERROR(INDEX(E229:E237, SMALL(IF(ISNUMBER(SEARCH("JV1",F229:F237)), ROW(F229:F237)-MIN(ROW(F229:F237))+1, ""), ROW() -228 )), "")</f>
        <v/>
      </c>
      <c r="AJ232" s="13" t="str">
        <f t="array" ref="AJ232">IFERROR(INDEX(B229:B237, SMALL(IF(ISNUMBER(SEARCH("JV2",F229:F237)), ROW(F229:F237)-MIN(ROW(F229:F237))+1, ""), ROW() -228 )), "")</f>
        <v/>
      </c>
      <c r="AK232" s="13" t="str">
        <f t="array" ref="AK232">IFERROR(INDEX(C229:C237, SMALL(IF(ISNUMBER(SEARCH("JV2",F229:F237)), ROW(F229:F237)-MIN(ROW(F229:F237))+1, ""), ROW() -228 )), "")</f>
        <v/>
      </c>
      <c r="AL232" s="13" t="str">
        <f t="array" ref="AL232">IFERROR(INDEX(D229:D237, SMALL(IF(ISNUMBER(SEARCH("JV2",F229:F237)), ROW(F229:F237)-MIN(ROW(F229:F237))+1, ""), ROW() -228 )), "")</f>
        <v/>
      </c>
      <c r="AM232" s="13" t="str">
        <f t="array" ref="AM232">IFERROR(INDEX(E229:E237, SMALL(IF(ISNUMBER(SEARCH("JV2",F229:F237)), ROW(F229:F237)-MIN(ROW(F229:F237))+1, ""), ROW() -228 )), "")</f>
        <v/>
      </c>
    </row>
    <row r="233" spans="2:39" s="13" customFormat="1" ht="15" customHeight="1" x14ac:dyDescent="0.3">
      <c r="B233" s="21" t="s">
        <v>480</v>
      </c>
      <c r="C233" s="1"/>
      <c r="D233" s="22" t="s">
        <v>489</v>
      </c>
      <c r="E233" s="1" t="s">
        <v>490</v>
      </c>
      <c r="F233" s="23" t="s">
        <v>14</v>
      </c>
      <c r="G233" s="24"/>
      <c r="H233" s="25">
        <v>3103</v>
      </c>
      <c r="I233" s="24"/>
      <c r="J233" s="25" t="b">
        <v>0</v>
      </c>
      <c r="K233" s="19"/>
      <c r="L233" s="26"/>
      <c r="M233" s="27"/>
      <c r="AB233" s="13" t="str">
        <f t="array" ref="AB233">IFERROR(INDEX(B229:B237, SMALL(IF("V"=F229:F237, ROW(F229:F237)-MIN(ROW(F229:F237))+1, ""), ROW() -228 )), "")</f>
        <v>Union College</v>
      </c>
      <c r="AC233" s="13">
        <f t="array" ref="AC233">IFERROR(INDEX(C229:C237, SMALL(IF("V"=F229:F237, ROW(F229:F237)-MIN(ROW(F229:F237))+1, ""), ROW() -228 )), "")</f>
        <v>0</v>
      </c>
      <c r="AD233" s="13" t="str">
        <f t="array" ref="AD233">IFERROR(INDEX(D229:D237, SMALL(IF("V"=F229:F237, ROW(F229:F237)-MIN(ROW(F229:F237))+1, ""), ROW() -228 )), "")</f>
        <v>20-21971</v>
      </c>
      <c r="AE233" s="13" t="str">
        <f t="array" ref="AE233">IFERROR(INDEX(E229:E237, SMALL(IF("V"=F229:F237, ROW(F229:F237)-MIN(ROW(F229:F237))+1, ""), ROW() -228 )), "")</f>
        <v>Michael Dixon</v>
      </c>
      <c r="AF233" s="13" t="str">
        <f t="array" ref="AF233">IFERROR(INDEX(B229:B237, SMALL(IF(ISNUMBER(SEARCH("JV1",F229:F237)), ROW(F229:F237)-MIN(ROW(F229:F237))+1, ""), ROW() -228 )), "")</f>
        <v/>
      </c>
      <c r="AG233" s="13" t="str">
        <f t="array" ref="AG233">IFERROR(INDEX(C229:C237, SMALL(IF(ISNUMBER(SEARCH("JV1",F229:F237)), ROW(F229:F237)-MIN(ROW(F229:F237))+1, ""), ROW() -228 )), "")</f>
        <v/>
      </c>
      <c r="AH233" s="13" t="str">
        <f t="array" ref="AH233">IFERROR(INDEX(D229:D237, SMALL(IF(ISNUMBER(SEARCH("JV1",F229:F237)), ROW(F229:F237)-MIN(ROW(F229:F237))+1, ""), ROW() -228 )), "")</f>
        <v/>
      </c>
      <c r="AI233" s="13" t="str">
        <f t="array" ref="AI233">IFERROR(INDEX(E229:E237, SMALL(IF(ISNUMBER(SEARCH("JV1",F229:F237)), ROW(F229:F237)-MIN(ROW(F229:F237))+1, ""), ROW() -228 )), "")</f>
        <v/>
      </c>
      <c r="AJ233" s="13" t="str">
        <f t="array" ref="AJ233">IFERROR(INDEX(B229:B237, SMALL(IF(ISNUMBER(SEARCH("JV2",F229:F237)), ROW(F229:F237)-MIN(ROW(F229:F237))+1, ""), ROW() -228 )), "")</f>
        <v/>
      </c>
      <c r="AK233" s="13" t="str">
        <f t="array" ref="AK233">IFERROR(INDEX(C229:C237, SMALL(IF(ISNUMBER(SEARCH("JV2",F229:F237)), ROW(F229:F237)-MIN(ROW(F229:F237))+1, ""), ROW() -228 )), "")</f>
        <v/>
      </c>
      <c r="AL233" s="13" t="str">
        <f t="array" ref="AL233">IFERROR(INDEX(D229:D237, SMALL(IF(ISNUMBER(SEARCH("JV2",F229:F237)), ROW(F229:F237)-MIN(ROW(F229:F237))+1, ""), ROW() -228 )), "")</f>
        <v/>
      </c>
      <c r="AM233" s="13" t="str">
        <f t="array" ref="AM233">IFERROR(INDEX(E229:E237, SMALL(IF(ISNUMBER(SEARCH("JV2",F229:F237)), ROW(F229:F237)-MIN(ROW(F229:F237))+1, ""), ROW() -228 )), "")</f>
        <v/>
      </c>
    </row>
    <row r="234" spans="2:39" s="13" customFormat="1" ht="15" customHeight="1" x14ac:dyDescent="0.3">
      <c r="B234" s="21" t="s">
        <v>480</v>
      </c>
      <c r="C234" s="1"/>
      <c r="D234" s="22" t="s">
        <v>491</v>
      </c>
      <c r="E234" s="1" t="s">
        <v>492</v>
      </c>
      <c r="F234" s="23" t="s">
        <v>14</v>
      </c>
      <c r="G234" s="24"/>
      <c r="H234" s="25">
        <v>3103</v>
      </c>
      <c r="I234" s="24"/>
      <c r="J234" s="25" t="b">
        <v>0</v>
      </c>
      <c r="K234" s="19"/>
      <c r="L234" s="26"/>
      <c r="M234" s="27"/>
      <c r="AB234" s="13" t="str">
        <f t="array" ref="AB234">IFERROR(INDEX(B229:B237, SMALL(IF("V"=F229:F237, ROW(F229:F237)-MIN(ROW(F229:F237))+1, ""), ROW() -228 )), "")</f>
        <v>Union College</v>
      </c>
      <c r="AC234" s="13">
        <f t="array" ref="AC234">IFERROR(INDEX(C229:C237, SMALL(IF("V"=F229:F237, ROW(F229:F237)-MIN(ROW(F229:F237))+1, ""), ROW() -228 )), "")</f>
        <v>0</v>
      </c>
      <c r="AD234" s="13" t="str">
        <f t="array" ref="AD234">IFERROR(INDEX(D229:D237, SMALL(IF("V"=F229:F237, ROW(F229:F237)-MIN(ROW(F229:F237))+1, ""), ROW() -228 )), "")</f>
        <v>15-128090</v>
      </c>
      <c r="AE234" s="13" t="str">
        <f t="array" ref="AE234">IFERROR(INDEX(E229:E237, SMALL(IF("V"=F229:F237, ROW(F229:F237)-MIN(ROW(F229:F237))+1, ""), ROW() -228 )), "")</f>
        <v>Rieley Ulanday</v>
      </c>
      <c r="AF234" s="13" t="str">
        <f t="array" ref="AF234">IFERROR(INDEX(B229:B237, SMALL(IF(ISNUMBER(SEARCH("JV1",F229:F237)), ROW(F229:F237)-MIN(ROW(F229:F237))+1, ""), ROW() -228 )), "")</f>
        <v/>
      </c>
      <c r="AG234" s="13" t="str">
        <f t="array" ref="AG234">IFERROR(INDEX(C229:C237, SMALL(IF(ISNUMBER(SEARCH("JV1",F229:F237)), ROW(F229:F237)-MIN(ROW(F229:F237))+1, ""), ROW() -228 )), "")</f>
        <v/>
      </c>
      <c r="AH234" s="13" t="str">
        <f t="array" ref="AH234">IFERROR(INDEX(D229:D237, SMALL(IF(ISNUMBER(SEARCH("JV1",F229:F237)), ROW(F229:F237)-MIN(ROW(F229:F237))+1, ""), ROW() -228 )), "")</f>
        <v/>
      </c>
      <c r="AI234" s="13" t="str">
        <f t="array" ref="AI234">IFERROR(INDEX(E229:E237, SMALL(IF(ISNUMBER(SEARCH("JV1",F229:F237)), ROW(F229:F237)-MIN(ROW(F229:F237))+1, ""), ROW() -228 )), "")</f>
        <v/>
      </c>
      <c r="AJ234" s="13" t="str">
        <f t="array" ref="AJ234">IFERROR(INDEX(B229:B237, SMALL(IF(ISNUMBER(SEARCH("JV2",F229:F237)), ROW(F229:F237)-MIN(ROW(F229:F237))+1, ""), ROW() -228 )), "")</f>
        <v/>
      </c>
      <c r="AK234" s="13" t="str">
        <f t="array" ref="AK234">IFERROR(INDEX(C229:C237, SMALL(IF(ISNUMBER(SEARCH("JV2",F229:F237)), ROW(F229:F237)-MIN(ROW(F229:F237))+1, ""), ROW() -228 )), "")</f>
        <v/>
      </c>
      <c r="AL234" s="13" t="str">
        <f t="array" ref="AL234">IFERROR(INDEX(D229:D237, SMALL(IF(ISNUMBER(SEARCH("JV2",F229:F237)), ROW(F229:F237)-MIN(ROW(F229:F237))+1, ""), ROW() -228 )), "")</f>
        <v/>
      </c>
      <c r="AM234" s="13" t="str">
        <f t="array" ref="AM234">IFERROR(INDEX(E229:E237, SMALL(IF(ISNUMBER(SEARCH("JV2",F229:F237)), ROW(F229:F237)-MIN(ROW(F229:F237))+1, ""), ROW() -228 )), "")</f>
        <v/>
      </c>
    </row>
    <row r="235" spans="2:39" s="13" customFormat="1" ht="15" customHeight="1" x14ac:dyDescent="0.3">
      <c r="B235" s="21" t="s">
        <v>480</v>
      </c>
      <c r="C235" s="1"/>
      <c r="D235" s="22" t="s">
        <v>493</v>
      </c>
      <c r="E235" s="1" t="s">
        <v>494</v>
      </c>
      <c r="F235" s="23" t="s">
        <v>30</v>
      </c>
      <c r="G235" s="24"/>
      <c r="H235" s="25">
        <v>3103</v>
      </c>
      <c r="I235" s="24"/>
      <c r="J235" s="25" t="b">
        <v>0</v>
      </c>
      <c r="K235" s="19"/>
      <c r="L235" s="26"/>
      <c r="M235" s="27"/>
      <c r="AB235" s="13" t="str">
        <f t="array" ref="AB235">IFERROR(INDEX(B229:B237, SMALL(IF("V"=F229:F237, ROW(F229:F237)-MIN(ROW(F229:F237))+1, ""), ROW() -228 )), "")</f>
        <v>Union College</v>
      </c>
      <c r="AC235" s="13">
        <f t="array" ref="AC235">IFERROR(INDEX(C229:C237, SMALL(IF("V"=F229:F237, ROW(F229:F237)-MIN(ROW(F229:F237))+1, ""), ROW() -228 )), "")</f>
        <v>0</v>
      </c>
      <c r="AD235" s="13" t="str">
        <f t="array" ref="AD235">IFERROR(INDEX(D229:D237, SMALL(IF("V"=F229:F237, ROW(F229:F237)-MIN(ROW(F229:F237))+1, ""), ROW() -228 )), "")</f>
        <v>19-39497</v>
      </c>
      <c r="AE235" s="13" t="str">
        <f t="array" ref="AE235">IFERROR(INDEX(E229:E237, SMALL(IF("V"=F229:F237, ROW(F229:F237)-MIN(ROW(F229:F237))+1, ""), ROW() -228 )), "")</f>
        <v>Zack Lipson</v>
      </c>
      <c r="AF235" s="13" t="str">
        <f t="array" ref="AF235">IFERROR(INDEX(B229:B237, SMALL(IF(ISNUMBER(SEARCH("JV1",F229:F237)), ROW(F229:F237)-MIN(ROW(F229:F237))+1, ""), ROW() -228 )), "")</f>
        <v/>
      </c>
      <c r="AG235" s="13" t="str">
        <f t="array" ref="AG235">IFERROR(INDEX(C229:C237, SMALL(IF(ISNUMBER(SEARCH("JV1",F229:F237)), ROW(F229:F237)-MIN(ROW(F229:F237))+1, ""), ROW() -228 )), "")</f>
        <v/>
      </c>
      <c r="AH235" s="13" t="str">
        <f t="array" ref="AH235">IFERROR(INDEX(D229:D237, SMALL(IF(ISNUMBER(SEARCH("JV1",F229:F237)), ROW(F229:F237)-MIN(ROW(F229:F237))+1, ""), ROW() -228 )), "")</f>
        <v/>
      </c>
      <c r="AI235" s="13" t="str">
        <f t="array" ref="AI235">IFERROR(INDEX(E229:E237, SMALL(IF(ISNUMBER(SEARCH("JV1",F229:F237)), ROW(F229:F237)-MIN(ROW(F229:F237))+1, ""), ROW() -228 )), "")</f>
        <v/>
      </c>
      <c r="AJ235" s="13" t="str">
        <f t="array" ref="AJ235">IFERROR(INDEX(B229:B237, SMALL(IF(ISNUMBER(SEARCH("JV2",F229:F237)), ROW(F229:F237)-MIN(ROW(F229:F237))+1, ""), ROW() -228 )), "")</f>
        <v/>
      </c>
      <c r="AK235" s="13" t="str">
        <f t="array" ref="AK235">IFERROR(INDEX(C229:C237, SMALL(IF(ISNUMBER(SEARCH("JV2",F229:F237)), ROW(F229:F237)-MIN(ROW(F229:F237))+1, ""), ROW() -228 )), "")</f>
        <v/>
      </c>
      <c r="AL235" s="13" t="str">
        <f t="array" ref="AL235">IFERROR(INDEX(D229:D237, SMALL(IF(ISNUMBER(SEARCH("JV2",F229:F237)), ROW(F229:F237)-MIN(ROW(F229:F237))+1, ""), ROW() -228 )), "")</f>
        <v/>
      </c>
      <c r="AM235" s="13" t="str">
        <f t="array" ref="AM235">IFERROR(INDEX(E229:E237, SMALL(IF(ISNUMBER(SEARCH("JV2",F229:F237)), ROW(F229:F237)-MIN(ROW(F229:F237))+1, ""), ROW() -228 )), "")</f>
        <v/>
      </c>
    </row>
    <row r="236" spans="2:39" s="13" customFormat="1" ht="15" customHeight="1" x14ac:dyDescent="0.3">
      <c r="B236" s="21" t="s">
        <v>480</v>
      </c>
      <c r="C236" s="1"/>
      <c r="D236" s="22" t="s">
        <v>495</v>
      </c>
      <c r="E236" s="1" t="s">
        <v>496</v>
      </c>
      <c r="F236" s="23" t="s">
        <v>30</v>
      </c>
      <c r="G236" s="24"/>
      <c r="H236" s="25">
        <v>3103</v>
      </c>
      <c r="I236" s="24"/>
      <c r="J236" s="25" t="b">
        <v>0</v>
      </c>
      <c r="K236" s="19"/>
      <c r="L236" s="26"/>
      <c r="M236" s="27"/>
      <c r="AB236" s="13" t="str">
        <f t="array" ref="AB236">IFERROR(INDEX(B229:B237, SMALL(IF("V"=F229:F237, ROW(F229:F237)-MIN(ROW(F229:F237))+1, ""), ROW() -228 )), "")</f>
        <v/>
      </c>
      <c r="AC236" s="13" t="str">
        <f t="array" ref="AC236">IFERROR(INDEX(C229:C237, SMALL(IF("V"=F229:F237, ROW(F229:F237)-MIN(ROW(F229:F237))+1, ""), ROW() -228 )), "")</f>
        <v/>
      </c>
      <c r="AD236" s="13" t="str">
        <f t="array" ref="AD236">IFERROR(INDEX(D229:D237, SMALL(IF("V"=F229:F237, ROW(F229:F237)-MIN(ROW(F229:F237))+1, ""), ROW() -228 )), "")</f>
        <v/>
      </c>
      <c r="AE236" s="13" t="str">
        <f t="array" ref="AE236">IFERROR(INDEX(E229:E237, SMALL(IF("V"=F229:F237, ROW(F229:F237)-MIN(ROW(F229:F237))+1, ""), ROW() -228 )), "")</f>
        <v/>
      </c>
      <c r="AF236" s="13" t="str">
        <f t="array" ref="AF236">IFERROR(INDEX(B229:B237, SMALL(IF(ISNUMBER(SEARCH("JV1",F229:F237)), ROW(F229:F237)-MIN(ROW(F229:F237))+1, ""), ROW() -228 )), "")</f>
        <v/>
      </c>
      <c r="AG236" s="13" t="str">
        <f t="array" ref="AG236">IFERROR(INDEX(C229:C237, SMALL(IF(ISNUMBER(SEARCH("JV1",F229:F237)), ROW(F229:F237)-MIN(ROW(F229:F237))+1, ""), ROW() -228 )), "")</f>
        <v/>
      </c>
      <c r="AH236" s="13" t="str">
        <f t="array" ref="AH236">IFERROR(INDEX(D229:D237, SMALL(IF(ISNUMBER(SEARCH("JV1",F229:F237)), ROW(F229:F237)-MIN(ROW(F229:F237))+1, ""), ROW() -228 )), "")</f>
        <v/>
      </c>
      <c r="AI236" s="13" t="str">
        <f t="array" ref="AI236">IFERROR(INDEX(E229:E237, SMALL(IF(ISNUMBER(SEARCH("JV1",F229:F237)), ROW(F229:F237)-MIN(ROW(F229:F237))+1, ""), ROW() -228 )), "")</f>
        <v/>
      </c>
      <c r="AJ236" s="13" t="str">
        <f t="array" ref="AJ236">IFERROR(INDEX(B229:B237, SMALL(IF(ISNUMBER(SEARCH("JV2",F229:F237)), ROW(F229:F237)-MIN(ROW(F229:F237))+1, ""), ROW() -228 )), "")</f>
        <v/>
      </c>
      <c r="AK236" s="13" t="str">
        <f t="array" ref="AK236">IFERROR(INDEX(C229:C237, SMALL(IF(ISNUMBER(SEARCH("JV2",F229:F237)), ROW(F229:F237)-MIN(ROW(F229:F237))+1, ""), ROW() -228 )), "")</f>
        <v/>
      </c>
      <c r="AL236" s="13" t="str">
        <f t="array" ref="AL236">IFERROR(INDEX(D229:D237, SMALL(IF(ISNUMBER(SEARCH("JV2",F229:F237)), ROW(F229:F237)-MIN(ROW(F229:F237))+1, ""), ROW() -228 )), "")</f>
        <v/>
      </c>
      <c r="AM236" s="13" t="str">
        <f t="array" ref="AM236">IFERROR(INDEX(E229:E237, SMALL(IF(ISNUMBER(SEARCH("JV2",F229:F237)), ROW(F229:F237)-MIN(ROW(F229:F237))+1, ""), ROW() -228 )), "")</f>
        <v/>
      </c>
    </row>
    <row r="237" spans="2:39" s="13" customFormat="1" ht="15" customHeight="1" x14ac:dyDescent="0.3">
      <c r="B237" s="21" t="s">
        <v>480</v>
      </c>
      <c r="C237" s="1"/>
      <c r="D237" s="22" t="s">
        <v>497</v>
      </c>
      <c r="E237" s="1" t="s">
        <v>498</v>
      </c>
      <c r="F237" s="23" t="s">
        <v>14</v>
      </c>
      <c r="G237" s="24"/>
      <c r="H237" s="25">
        <v>3103</v>
      </c>
      <c r="I237" s="24"/>
      <c r="J237" s="25" t="b">
        <v>0</v>
      </c>
      <c r="K237" s="19"/>
      <c r="L237" s="26"/>
      <c r="M237" s="27"/>
    </row>
    <row r="238" spans="2:39" s="13" customFormat="1" ht="15" customHeight="1" x14ac:dyDescent="0.3">
      <c r="B238" s="21" t="s">
        <v>499</v>
      </c>
      <c r="C238" s="1"/>
      <c r="D238" s="22" t="s">
        <v>500</v>
      </c>
      <c r="E238" s="1" t="s">
        <v>501</v>
      </c>
      <c r="F238" s="23" t="s">
        <v>14</v>
      </c>
      <c r="G238" s="24"/>
      <c r="H238" s="25">
        <v>4330</v>
      </c>
      <c r="I238" s="24"/>
      <c r="J238" s="25" t="b">
        <v>0</v>
      </c>
      <c r="K238" s="19"/>
      <c r="L238" s="26"/>
      <c r="M238" s="27"/>
      <c r="AB238" s="13" t="str">
        <f t="array" ref="AB238">IFERROR(INDEX(B238:B249, SMALL(IF("V"=F238:F249, ROW(F238:F249)-MIN(ROW(F238:F249))+1, ""), ROW() -237 )), "")</f>
        <v>University of the Cumberlands</v>
      </c>
      <c r="AC238" s="13">
        <f t="array" ref="AC238">IFERROR(INDEX(C238:C249, SMALL(IF("V"=F238:F249, ROW(F238:F249)-MIN(ROW(F238:F249))+1, ""), ROW() -237 )), "")</f>
        <v>0</v>
      </c>
      <c r="AD238" s="13" t="str">
        <f t="array" ref="AD238">IFERROR(INDEX(D238:D249, SMALL(IF("V"=F238:F249, ROW(F238:F249)-MIN(ROW(F238:F249))+1, ""), ROW() -237 )), "")</f>
        <v>18-2834</v>
      </c>
      <c r="AE238" s="13" t="str">
        <f t="array" ref="AE238">IFERROR(INDEX(E238:E249, SMALL(IF("V"=F238:F249, ROW(F238:F249)-MIN(ROW(F238:F249))+1, ""), ROW() -237 )), "")</f>
        <v>Austin Hale</v>
      </c>
      <c r="AF238" s="13" t="str">
        <f t="array" ref="AF238">IFERROR(INDEX(B238:B249, SMALL(IF(ISNUMBER(SEARCH("JV1",F238:F249)), ROW(F238:F249)-MIN(ROW(F238:F249))+1, ""), ROW() -237 )), "")</f>
        <v>University of the Cumberlands</v>
      </c>
      <c r="AG238" s="13">
        <f t="array" ref="AG238">IFERROR(INDEX(C238:C249, SMALL(IF(ISNUMBER(SEARCH("JV1",F238:F249)), ROW(F238:F249)-MIN(ROW(F238:F249))+1, ""), ROW() -237 )), "")</f>
        <v>0</v>
      </c>
      <c r="AH238" s="13" t="str">
        <f t="array" ref="AH238">IFERROR(INDEX(D238:D249, SMALL(IF(ISNUMBER(SEARCH("JV1",F238:F249)), ROW(F238:F249)-MIN(ROW(F238:F249))+1, ""), ROW() -237 )), "")</f>
        <v>20-20398</v>
      </c>
      <c r="AI238" s="13" t="str">
        <f t="array" ref="AI238">IFERROR(INDEX(E238:E249, SMALL(IF(ISNUMBER(SEARCH("JV1",F238:F249)), ROW(F238:F249)-MIN(ROW(F238:F249))+1, ""), ROW() -237 )), "")</f>
        <v>Brandon Salazar</v>
      </c>
      <c r="AJ238" s="13" t="str">
        <f t="array" ref="AJ238">IFERROR(INDEX(B238:B249, SMALL(IF(ISNUMBER(SEARCH("JV2",F238:F249)), ROW(F238:F249)-MIN(ROW(F238:F249))+1, ""), ROW() -237 )), "")</f>
        <v/>
      </c>
      <c r="AK238" s="13" t="str">
        <f t="array" ref="AK238">IFERROR(INDEX(C238:C249, SMALL(IF(ISNUMBER(SEARCH("JV2",F238:F249)), ROW(F238:F249)-MIN(ROW(F238:F249))+1, ""), ROW() -237 )), "")</f>
        <v/>
      </c>
      <c r="AL238" s="13" t="str">
        <f t="array" ref="AL238">IFERROR(INDEX(D238:D249, SMALL(IF(ISNUMBER(SEARCH("JV2",F238:F249)), ROW(F238:F249)-MIN(ROW(F238:F249))+1, ""), ROW() -237 )), "")</f>
        <v/>
      </c>
      <c r="AM238" s="13" t="str">
        <f t="array" ref="AM238">IFERROR(INDEX(E238:E249, SMALL(IF(ISNUMBER(SEARCH("JV2",F238:F249)), ROW(F238:F249)-MIN(ROW(F238:F249))+1, ""), ROW() -237 )), "")</f>
        <v/>
      </c>
    </row>
    <row r="239" spans="2:39" s="13" customFormat="1" ht="15" customHeight="1" x14ac:dyDescent="0.3">
      <c r="B239" s="21" t="s">
        <v>499</v>
      </c>
      <c r="C239" s="1"/>
      <c r="D239" s="22" t="s">
        <v>502</v>
      </c>
      <c r="E239" s="1" t="s">
        <v>503</v>
      </c>
      <c r="F239" s="23" t="s">
        <v>17</v>
      </c>
      <c r="G239" s="24"/>
      <c r="H239" s="25">
        <v>4330</v>
      </c>
      <c r="I239" s="24"/>
      <c r="J239" s="25" t="b">
        <v>0</v>
      </c>
      <c r="K239" s="19"/>
      <c r="L239" s="26"/>
      <c r="M239" s="27"/>
      <c r="AB239" s="13" t="str">
        <f t="array" ref="AB239">IFERROR(INDEX(B238:B249, SMALL(IF("V"=F238:F249, ROW(F238:F249)-MIN(ROW(F238:F249))+1, ""), ROW() -237 )), "")</f>
        <v>University of the Cumberlands</v>
      </c>
      <c r="AC239" s="13">
        <f t="array" ref="AC239">IFERROR(INDEX(C238:C249, SMALL(IF("V"=F238:F249, ROW(F238:F249)-MIN(ROW(F238:F249))+1, ""), ROW() -237 )), "")</f>
        <v>0</v>
      </c>
      <c r="AD239" s="13" t="str">
        <f t="array" ref="AD239">IFERROR(INDEX(D238:D249, SMALL(IF("V"=F238:F249, ROW(F238:F249)-MIN(ROW(F238:F249))+1, ""), ROW() -237 )), "")</f>
        <v>11-739593</v>
      </c>
      <c r="AE239" s="13" t="str">
        <f t="array" ref="AE239">IFERROR(INDEX(E238:E249, SMALL(IF("V"=F238:F249, ROW(F238:F249)-MIN(ROW(F238:F249))+1, ""), ROW() -237 )), "")</f>
        <v>Bryce Frantz</v>
      </c>
      <c r="AF239" s="13" t="str">
        <f t="array" ref="AF239">IFERROR(INDEX(B238:B249, SMALL(IF(ISNUMBER(SEARCH("JV1",F238:F249)), ROW(F238:F249)-MIN(ROW(F238:F249))+1, ""), ROW() -237 )), "")</f>
        <v>University of the Cumberlands</v>
      </c>
      <c r="AG239" s="13">
        <f t="array" ref="AG239">IFERROR(INDEX(C238:C249, SMALL(IF(ISNUMBER(SEARCH("JV1",F238:F249)), ROW(F238:F249)-MIN(ROW(F238:F249))+1, ""), ROW() -237 )), "")</f>
        <v>0</v>
      </c>
      <c r="AH239" s="13" t="str">
        <f t="array" ref="AH239">IFERROR(INDEX(D238:D249, SMALL(IF(ISNUMBER(SEARCH("JV1",F238:F249)), ROW(F238:F249)-MIN(ROW(F238:F249))+1, ""), ROW() -237 )), "")</f>
        <v>21-4216</v>
      </c>
      <c r="AI239" s="13" t="str">
        <f t="array" ref="AI239">IFERROR(INDEX(E238:E249, SMALL(IF(ISNUMBER(SEARCH("JV1",F238:F249)), ROW(F238:F249)-MIN(ROW(F238:F249))+1, ""), ROW() -237 )), "")</f>
        <v>Donovan Steiner</v>
      </c>
      <c r="AJ239" s="13" t="str">
        <f t="array" ref="AJ239">IFERROR(INDEX(B238:B249, SMALL(IF(ISNUMBER(SEARCH("JV2",F238:F249)), ROW(F238:F249)-MIN(ROW(F238:F249))+1, ""), ROW() -237 )), "")</f>
        <v/>
      </c>
      <c r="AK239" s="13" t="str">
        <f t="array" ref="AK239">IFERROR(INDEX(C238:C249, SMALL(IF(ISNUMBER(SEARCH("JV2",F238:F249)), ROW(F238:F249)-MIN(ROW(F238:F249))+1, ""), ROW() -237 )), "")</f>
        <v/>
      </c>
      <c r="AL239" s="13" t="str">
        <f t="array" ref="AL239">IFERROR(INDEX(D238:D249, SMALL(IF(ISNUMBER(SEARCH("JV2",F238:F249)), ROW(F238:F249)-MIN(ROW(F238:F249))+1, ""), ROW() -237 )), "")</f>
        <v/>
      </c>
      <c r="AM239" s="13" t="str">
        <f t="array" ref="AM239">IFERROR(INDEX(E238:E249, SMALL(IF(ISNUMBER(SEARCH("JV2",F238:F249)), ROW(F238:F249)-MIN(ROW(F238:F249))+1, ""), ROW() -237 )), "")</f>
        <v/>
      </c>
    </row>
    <row r="240" spans="2:39" s="13" customFormat="1" ht="15" customHeight="1" x14ac:dyDescent="0.3">
      <c r="B240" s="21" t="s">
        <v>499</v>
      </c>
      <c r="C240" s="1"/>
      <c r="D240" s="22" t="s">
        <v>504</v>
      </c>
      <c r="E240" s="1" t="s">
        <v>505</v>
      </c>
      <c r="F240" s="23" t="s">
        <v>14</v>
      </c>
      <c r="G240" s="24"/>
      <c r="H240" s="25">
        <v>4330</v>
      </c>
      <c r="I240" s="24"/>
      <c r="J240" s="25" t="b">
        <v>0</v>
      </c>
      <c r="K240" s="19"/>
      <c r="L240" s="26"/>
      <c r="M240" s="27"/>
      <c r="AB240" s="13" t="str">
        <f t="array" ref="AB240">IFERROR(INDEX(B238:B249, SMALL(IF("V"=F238:F249, ROW(F238:F249)-MIN(ROW(F238:F249))+1, ""), ROW() -237 )), "")</f>
        <v>University of the Cumberlands</v>
      </c>
      <c r="AC240" s="13">
        <f t="array" ref="AC240">IFERROR(INDEX(C238:C249, SMALL(IF("V"=F238:F249, ROW(F238:F249)-MIN(ROW(F238:F249))+1, ""), ROW() -237 )), "")</f>
        <v>0</v>
      </c>
      <c r="AD240" s="13" t="str">
        <f t="array" ref="AD240">IFERROR(INDEX(D238:D249, SMALL(IF("V"=F238:F249, ROW(F238:F249)-MIN(ROW(F238:F249))+1, ""), ROW() -237 )), "")</f>
        <v>11-746126</v>
      </c>
      <c r="AE240" s="13" t="str">
        <f t="array" ref="AE240">IFERROR(INDEX(E238:E249, SMALL(IF("V"=F238:F249, ROW(F238:F249)-MIN(ROW(F238:F249))+1, ""), ROW() -237 )), "")</f>
        <v>Charles Wilken</v>
      </c>
      <c r="AF240" s="13" t="str">
        <f t="array" ref="AF240">IFERROR(INDEX(B238:B249, SMALL(IF(ISNUMBER(SEARCH("JV1",F238:F249)), ROW(F238:F249)-MIN(ROW(F238:F249))+1, ""), ROW() -237 )), "")</f>
        <v>University of the Cumberlands</v>
      </c>
      <c r="AG240" s="13">
        <f t="array" ref="AG240">IFERROR(INDEX(C238:C249, SMALL(IF(ISNUMBER(SEARCH("JV1",F238:F249)), ROW(F238:F249)-MIN(ROW(F238:F249))+1, ""), ROW() -237 )), "")</f>
        <v>0</v>
      </c>
      <c r="AH240" s="13" t="str">
        <f t="array" ref="AH240">IFERROR(INDEX(D238:D249, SMALL(IF(ISNUMBER(SEARCH("JV1",F238:F249)), ROW(F238:F249)-MIN(ROW(F238:F249))+1, ""), ROW() -237 )), "")</f>
        <v>19-80458</v>
      </c>
      <c r="AI240" s="13" t="str">
        <f t="array" ref="AI240">IFERROR(INDEX(E238:E249, SMALL(IF(ISNUMBER(SEARCH("JV1",F238:F249)), ROW(F238:F249)-MIN(ROW(F238:F249))+1, ""), ROW() -237 )), "")</f>
        <v>Samuel Belew</v>
      </c>
      <c r="AJ240" s="13" t="str">
        <f t="array" ref="AJ240">IFERROR(INDEX(B238:B249, SMALL(IF(ISNUMBER(SEARCH("JV2",F238:F249)), ROW(F238:F249)-MIN(ROW(F238:F249))+1, ""), ROW() -237 )), "")</f>
        <v/>
      </c>
      <c r="AK240" s="13" t="str">
        <f t="array" ref="AK240">IFERROR(INDEX(C238:C249, SMALL(IF(ISNUMBER(SEARCH("JV2",F238:F249)), ROW(F238:F249)-MIN(ROW(F238:F249))+1, ""), ROW() -237 )), "")</f>
        <v/>
      </c>
      <c r="AL240" s="13" t="str">
        <f t="array" ref="AL240">IFERROR(INDEX(D238:D249, SMALL(IF(ISNUMBER(SEARCH("JV2",F238:F249)), ROW(F238:F249)-MIN(ROW(F238:F249))+1, ""), ROW() -237 )), "")</f>
        <v/>
      </c>
      <c r="AM240" s="13" t="str">
        <f t="array" ref="AM240">IFERROR(INDEX(E238:E249, SMALL(IF(ISNUMBER(SEARCH("JV2",F238:F249)), ROW(F238:F249)-MIN(ROW(F238:F249))+1, ""), ROW() -237 )), "")</f>
        <v/>
      </c>
    </row>
    <row r="241" spans="2:39" s="13" customFormat="1" ht="15" customHeight="1" x14ac:dyDescent="0.3">
      <c r="B241" s="21" t="s">
        <v>499</v>
      </c>
      <c r="C241" s="1"/>
      <c r="D241" s="22" t="s">
        <v>506</v>
      </c>
      <c r="E241" s="1" t="s">
        <v>507</v>
      </c>
      <c r="F241" s="23" t="s">
        <v>14</v>
      </c>
      <c r="G241" s="24"/>
      <c r="H241" s="25">
        <v>4330</v>
      </c>
      <c r="I241" s="24"/>
      <c r="J241" s="25" t="b">
        <v>0</v>
      </c>
      <c r="K241" s="19"/>
      <c r="L241" s="26"/>
      <c r="M241" s="27"/>
      <c r="AB241" s="13" t="str">
        <f t="array" ref="AB241">IFERROR(INDEX(B238:B249, SMALL(IF("V"=F238:F249, ROW(F238:F249)-MIN(ROW(F238:F249))+1, ""), ROW() -237 )), "")</f>
        <v>University of the Cumberlands</v>
      </c>
      <c r="AC241" s="13">
        <f t="array" ref="AC241">IFERROR(INDEX(C238:C249, SMALL(IF("V"=F238:F249, ROW(F238:F249)-MIN(ROW(F238:F249))+1, ""), ROW() -237 )), "")</f>
        <v>0</v>
      </c>
      <c r="AD241" s="13" t="str">
        <f t="array" ref="AD241">IFERROR(INDEX(D238:D249, SMALL(IF("V"=F238:F249, ROW(F238:F249)-MIN(ROW(F238:F249))+1, ""), ROW() -237 )), "")</f>
        <v>8069-30719</v>
      </c>
      <c r="AE241" s="13" t="str">
        <f t="array" ref="AE241">IFERROR(INDEX(E238:E249, SMALL(IF("V"=F238:F249, ROW(F238:F249)-MIN(ROW(F238:F249))+1, ""), ROW() -237 )), "")</f>
        <v>Liam Mcnamara</v>
      </c>
      <c r="AF241" s="13" t="str">
        <f t="array" ref="AF241">IFERROR(INDEX(B238:B249, SMALL(IF(ISNUMBER(SEARCH("JV1",F238:F249)), ROW(F238:F249)-MIN(ROW(F238:F249))+1, ""), ROW() -237 )), "")</f>
        <v>University of the Cumberlands</v>
      </c>
      <c r="AG241" s="13">
        <f t="array" ref="AG241">IFERROR(INDEX(C238:C249, SMALL(IF(ISNUMBER(SEARCH("JV1",F238:F249)), ROW(F238:F249)-MIN(ROW(F238:F249))+1, ""), ROW() -237 )), "")</f>
        <v>0</v>
      </c>
      <c r="AH241" s="13" t="str">
        <f t="array" ref="AH241">IFERROR(INDEX(D238:D249, SMALL(IF(ISNUMBER(SEARCH("JV1",F238:F249)), ROW(F238:F249)-MIN(ROW(F238:F249))+1, ""), ROW() -237 )), "")</f>
        <v>21-4213</v>
      </c>
      <c r="AI241" s="13" t="str">
        <f t="array" ref="AI241">IFERROR(INDEX(E238:E249, SMALL(IF(ISNUMBER(SEARCH("JV1",F238:F249)), ROW(F238:F249)-MIN(ROW(F238:F249))+1, ""), ROW() -237 )), "")</f>
        <v>Thomas Bemiss</v>
      </c>
      <c r="AJ241" s="13" t="str">
        <f t="array" ref="AJ241">IFERROR(INDEX(B238:B249, SMALL(IF(ISNUMBER(SEARCH("JV2",F238:F249)), ROW(F238:F249)-MIN(ROW(F238:F249))+1, ""), ROW() -237 )), "")</f>
        <v/>
      </c>
      <c r="AK241" s="13" t="str">
        <f t="array" ref="AK241">IFERROR(INDEX(C238:C249, SMALL(IF(ISNUMBER(SEARCH("JV2",F238:F249)), ROW(F238:F249)-MIN(ROW(F238:F249))+1, ""), ROW() -237 )), "")</f>
        <v/>
      </c>
      <c r="AL241" s="13" t="str">
        <f t="array" ref="AL241">IFERROR(INDEX(D238:D249, SMALL(IF(ISNUMBER(SEARCH("JV2",F238:F249)), ROW(F238:F249)-MIN(ROW(F238:F249))+1, ""), ROW() -237 )), "")</f>
        <v/>
      </c>
      <c r="AM241" s="13" t="str">
        <f t="array" ref="AM241">IFERROR(INDEX(E238:E249, SMALL(IF(ISNUMBER(SEARCH("JV2",F238:F249)), ROW(F238:F249)-MIN(ROW(F238:F249))+1, ""), ROW() -237 )), "")</f>
        <v/>
      </c>
    </row>
    <row r="242" spans="2:39" s="13" customFormat="1" ht="15" customHeight="1" x14ac:dyDescent="0.3">
      <c r="B242" s="21" t="s">
        <v>499</v>
      </c>
      <c r="C242" s="1"/>
      <c r="D242" s="22" t="s">
        <v>508</v>
      </c>
      <c r="E242" s="1" t="s">
        <v>509</v>
      </c>
      <c r="F242" s="23" t="s">
        <v>30</v>
      </c>
      <c r="G242" s="24"/>
      <c r="H242" s="25">
        <v>4330</v>
      </c>
      <c r="I242" s="24"/>
      <c r="J242" s="25" t="b">
        <v>0</v>
      </c>
      <c r="K242" s="19"/>
      <c r="L242" s="26"/>
      <c r="M242" s="27"/>
      <c r="AB242" s="13" t="str">
        <f t="array" ref="AB242">IFERROR(INDEX(B238:B249, SMALL(IF("V"=F238:F249, ROW(F238:F249)-MIN(ROW(F238:F249))+1, ""), ROW() -237 )), "")</f>
        <v>University of the Cumberlands</v>
      </c>
      <c r="AC242" s="13">
        <f t="array" ref="AC242">IFERROR(INDEX(C238:C249, SMALL(IF("V"=F238:F249, ROW(F238:F249)-MIN(ROW(F238:F249))+1, ""), ROW() -237 )), "")</f>
        <v>0</v>
      </c>
      <c r="AD242" s="13" t="str">
        <f t="array" ref="AD242">IFERROR(INDEX(D238:D249, SMALL(IF("V"=F238:F249, ROW(F238:F249)-MIN(ROW(F238:F249))+1, ""), ROW() -237 )), "")</f>
        <v>11-155607</v>
      </c>
      <c r="AE242" s="13" t="str">
        <f t="array" ref="AE242">IFERROR(INDEX(E238:E249, SMALL(IF("V"=F238:F249, ROW(F238:F249)-MIN(ROW(F238:F249))+1, ""), ROW() -237 )), "")</f>
        <v>Robert Borowski</v>
      </c>
      <c r="AF242" s="13" t="str">
        <f t="array" ref="AF242">IFERROR(INDEX(B238:B249, SMALL(IF(ISNUMBER(SEARCH("JV1",F238:F249)), ROW(F238:F249)-MIN(ROW(F238:F249))+1, ""), ROW() -237 )), "")</f>
        <v/>
      </c>
      <c r="AG242" s="13" t="str">
        <f t="array" ref="AG242">IFERROR(INDEX(C238:C249, SMALL(IF(ISNUMBER(SEARCH("JV1",F238:F249)), ROW(F238:F249)-MIN(ROW(F238:F249))+1, ""), ROW() -237 )), "")</f>
        <v/>
      </c>
      <c r="AH242" s="13" t="str">
        <f t="array" ref="AH242">IFERROR(INDEX(D238:D249, SMALL(IF(ISNUMBER(SEARCH("JV1",F238:F249)), ROW(F238:F249)-MIN(ROW(F238:F249))+1, ""), ROW() -237 )), "")</f>
        <v/>
      </c>
      <c r="AI242" s="13" t="str">
        <f t="array" ref="AI242">IFERROR(INDEX(E238:E249, SMALL(IF(ISNUMBER(SEARCH("JV1",F238:F249)), ROW(F238:F249)-MIN(ROW(F238:F249))+1, ""), ROW() -237 )), "")</f>
        <v/>
      </c>
      <c r="AJ242" s="13" t="str">
        <f t="array" ref="AJ242">IFERROR(INDEX(B238:B249, SMALL(IF(ISNUMBER(SEARCH("JV2",F238:F249)), ROW(F238:F249)-MIN(ROW(F238:F249))+1, ""), ROW() -237 )), "")</f>
        <v/>
      </c>
      <c r="AK242" s="13" t="str">
        <f t="array" ref="AK242">IFERROR(INDEX(C238:C249, SMALL(IF(ISNUMBER(SEARCH("JV2",F238:F249)), ROW(F238:F249)-MIN(ROW(F238:F249))+1, ""), ROW() -237 )), "")</f>
        <v/>
      </c>
      <c r="AL242" s="13" t="str">
        <f t="array" ref="AL242">IFERROR(INDEX(D238:D249, SMALL(IF(ISNUMBER(SEARCH("JV2",F238:F249)), ROW(F238:F249)-MIN(ROW(F238:F249))+1, ""), ROW() -237 )), "")</f>
        <v/>
      </c>
      <c r="AM242" s="13" t="str">
        <f t="array" ref="AM242">IFERROR(INDEX(E238:E249, SMALL(IF(ISNUMBER(SEARCH("JV2",F238:F249)), ROW(F238:F249)-MIN(ROW(F238:F249))+1, ""), ROW() -237 )), "")</f>
        <v/>
      </c>
    </row>
    <row r="243" spans="2:39" s="13" customFormat="1" ht="15" customHeight="1" x14ac:dyDescent="0.3">
      <c r="B243" s="21" t="s">
        <v>499</v>
      </c>
      <c r="C243" s="1"/>
      <c r="D243" s="22" t="s">
        <v>510</v>
      </c>
      <c r="E243" s="1" t="s">
        <v>511</v>
      </c>
      <c r="F243" s="23" t="s">
        <v>17</v>
      </c>
      <c r="G243" s="24"/>
      <c r="H243" s="25">
        <v>4330</v>
      </c>
      <c r="I243" s="24"/>
      <c r="J243" s="25" t="b">
        <v>0</v>
      </c>
      <c r="K243" s="19"/>
      <c r="L243" s="26"/>
      <c r="M243" s="27"/>
      <c r="AB243" s="13" t="str">
        <f t="array" ref="AB243">IFERROR(INDEX(B238:B249, SMALL(IF("V"=F238:F249, ROW(F238:F249)-MIN(ROW(F238:F249))+1, ""), ROW() -237 )), "")</f>
        <v>University of the Cumberlands</v>
      </c>
      <c r="AC243" s="13">
        <f t="array" ref="AC243">IFERROR(INDEX(C238:C249, SMALL(IF("V"=F238:F249, ROW(F238:F249)-MIN(ROW(F238:F249))+1, ""), ROW() -237 )), "")</f>
        <v>0</v>
      </c>
      <c r="AD243" s="13" t="str">
        <f t="array" ref="AD243">IFERROR(INDEX(D238:D249, SMALL(IF("V"=F238:F249, ROW(F238:F249)-MIN(ROW(F238:F249))+1, ""), ROW() -237 )), "")</f>
        <v>18-64010</v>
      </c>
      <c r="AE243" s="13" t="str">
        <f t="array" ref="AE243">IFERROR(INDEX(E238:E249, SMALL(IF("V"=F238:F249, ROW(F238:F249)-MIN(ROW(F238:F249))+1, ""), ROW() -237 )), "")</f>
        <v>Stephen Simmons</v>
      </c>
      <c r="AF243" s="13" t="str">
        <f t="array" ref="AF243">IFERROR(INDEX(B238:B249, SMALL(IF(ISNUMBER(SEARCH("JV1",F238:F249)), ROW(F238:F249)-MIN(ROW(F238:F249))+1, ""), ROW() -237 )), "")</f>
        <v/>
      </c>
      <c r="AG243" s="13" t="str">
        <f t="array" ref="AG243">IFERROR(INDEX(C238:C249, SMALL(IF(ISNUMBER(SEARCH("JV1",F238:F249)), ROW(F238:F249)-MIN(ROW(F238:F249))+1, ""), ROW() -237 )), "")</f>
        <v/>
      </c>
      <c r="AH243" s="13" t="str">
        <f t="array" ref="AH243">IFERROR(INDEX(D238:D249, SMALL(IF(ISNUMBER(SEARCH("JV1",F238:F249)), ROW(F238:F249)-MIN(ROW(F238:F249))+1, ""), ROW() -237 )), "")</f>
        <v/>
      </c>
      <c r="AI243" s="13" t="str">
        <f t="array" ref="AI243">IFERROR(INDEX(E238:E249, SMALL(IF(ISNUMBER(SEARCH("JV1",F238:F249)), ROW(F238:F249)-MIN(ROW(F238:F249))+1, ""), ROW() -237 )), "")</f>
        <v/>
      </c>
      <c r="AJ243" s="13" t="str">
        <f t="array" ref="AJ243">IFERROR(INDEX(B238:B249, SMALL(IF(ISNUMBER(SEARCH("JV2",F238:F249)), ROW(F238:F249)-MIN(ROW(F238:F249))+1, ""), ROW() -237 )), "")</f>
        <v/>
      </c>
      <c r="AK243" s="13" t="str">
        <f t="array" ref="AK243">IFERROR(INDEX(C238:C249, SMALL(IF(ISNUMBER(SEARCH("JV2",F238:F249)), ROW(F238:F249)-MIN(ROW(F238:F249))+1, ""), ROW() -237 )), "")</f>
        <v/>
      </c>
      <c r="AL243" s="13" t="str">
        <f t="array" ref="AL243">IFERROR(INDEX(D238:D249, SMALL(IF(ISNUMBER(SEARCH("JV2",F238:F249)), ROW(F238:F249)-MIN(ROW(F238:F249))+1, ""), ROW() -237 )), "")</f>
        <v/>
      </c>
      <c r="AM243" s="13" t="str">
        <f t="array" ref="AM243">IFERROR(INDEX(E238:E249, SMALL(IF(ISNUMBER(SEARCH("JV2",F238:F249)), ROW(F238:F249)-MIN(ROW(F238:F249))+1, ""), ROW() -237 )), "")</f>
        <v/>
      </c>
    </row>
    <row r="244" spans="2:39" s="13" customFormat="1" ht="15" customHeight="1" x14ac:dyDescent="0.3">
      <c r="B244" s="21" t="s">
        <v>499</v>
      </c>
      <c r="C244" s="1"/>
      <c r="D244" s="22" t="s">
        <v>512</v>
      </c>
      <c r="E244" s="1" t="s">
        <v>513</v>
      </c>
      <c r="F244" s="23" t="s">
        <v>14</v>
      </c>
      <c r="G244" s="24"/>
      <c r="H244" s="25">
        <v>4330</v>
      </c>
      <c r="I244" s="24"/>
      <c r="J244" s="25" t="b">
        <v>0</v>
      </c>
      <c r="K244" s="19"/>
      <c r="L244" s="26"/>
      <c r="M244" s="27"/>
      <c r="AB244" s="13" t="str">
        <f t="array" ref="AB244">IFERROR(INDEX(B238:B249, SMALL(IF("V"=F238:F249, ROW(F238:F249)-MIN(ROW(F238:F249))+1, ""), ROW() -237 )), "")</f>
        <v/>
      </c>
      <c r="AC244" s="13" t="str">
        <f t="array" ref="AC244">IFERROR(INDEX(C238:C249, SMALL(IF("V"=F238:F249, ROW(F238:F249)-MIN(ROW(F238:F249))+1, ""), ROW() -237 )), "")</f>
        <v/>
      </c>
      <c r="AD244" s="13" t="str">
        <f t="array" ref="AD244">IFERROR(INDEX(D238:D249, SMALL(IF("V"=F238:F249, ROW(F238:F249)-MIN(ROW(F238:F249))+1, ""), ROW() -237 )), "")</f>
        <v/>
      </c>
      <c r="AE244" s="13" t="str">
        <f t="array" ref="AE244">IFERROR(INDEX(E238:E249, SMALL(IF("V"=F238:F249, ROW(F238:F249)-MIN(ROW(F238:F249))+1, ""), ROW() -237 )), "")</f>
        <v/>
      </c>
      <c r="AF244" s="13" t="str">
        <f t="array" ref="AF244">IFERROR(INDEX(B238:B249, SMALL(IF(ISNUMBER(SEARCH("JV1",F238:F249)), ROW(F238:F249)-MIN(ROW(F238:F249))+1, ""), ROW() -237 )), "")</f>
        <v/>
      </c>
      <c r="AG244" s="13" t="str">
        <f t="array" ref="AG244">IFERROR(INDEX(C238:C249, SMALL(IF(ISNUMBER(SEARCH("JV1",F238:F249)), ROW(F238:F249)-MIN(ROW(F238:F249))+1, ""), ROW() -237 )), "")</f>
        <v/>
      </c>
      <c r="AH244" s="13" t="str">
        <f t="array" ref="AH244">IFERROR(INDEX(D238:D249, SMALL(IF(ISNUMBER(SEARCH("JV1",F238:F249)), ROW(F238:F249)-MIN(ROW(F238:F249))+1, ""), ROW() -237 )), "")</f>
        <v/>
      </c>
      <c r="AI244" s="13" t="str">
        <f t="array" ref="AI244">IFERROR(INDEX(E238:E249, SMALL(IF(ISNUMBER(SEARCH("JV1",F238:F249)), ROW(F238:F249)-MIN(ROW(F238:F249))+1, ""), ROW() -237 )), "")</f>
        <v/>
      </c>
      <c r="AJ244" s="13" t="str">
        <f t="array" ref="AJ244">IFERROR(INDEX(B238:B249, SMALL(IF(ISNUMBER(SEARCH("JV2",F238:F249)), ROW(F238:F249)-MIN(ROW(F238:F249))+1, ""), ROW() -237 )), "")</f>
        <v/>
      </c>
      <c r="AK244" s="13" t="str">
        <f t="array" ref="AK244">IFERROR(INDEX(C238:C249, SMALL(IF(ISNUMBER(SEARCH("JV2",F238:F249)), ROW(F238:F249)-MIN(ROW(F238:F249))+1, ""), ROW() -237 )), "")</f>
        <v/>
      </c>
      <c r="AL244" s="13" t="str">
        <f t="array" ref="AL244">IFERROR(INDEX(D238:D249, SMALL(IF(ISNUMBER(SEARCH("JV2",F238:F249)), ROW(F238:F249)-MIN(ROW(F238:F249))+1, ""), ROW() -237 )), "")</f>
        <v/>
      </c>
      <c r="AM244" s="13" t="str">
        <f t="array" ref="AM244">IFERROR(INDEX(E238:E249, SMALL(IF(ISNUMBER(SEARCH("JV2",F238:F249)), ROW(F238:F249)-MIN(ROW(F238:F249))+1, ""), ROW() -237 )), "")</f>
        <v/>
      </c>
    </row>
    <row r="245" spans="2:39" s="13" customFormat="1" ht="15" customHeight="1" x14ac:dyDescent="0.3">
      <c r="B245" s="21" t="s">
        <v>499</v>
      </c>
      <c r="C245" s="1"/>
      <c r="D245" s="22" t="s">
        <v>514</v>
      </c>
      <c r="E245" s="1" t="s">
        <v>515</v>
      </c>
      <c r="F245" s="23" t="s">
        <v>30</v>
      </c>
      <c r="G245" s="24"/>
      <c r="H245" s="25">
        <v>4330</v>
      </c>
      <c r="I245" s="24"/>
      <c r="J245" s="25" t="b">
        <v>0</v>
      </c>
      <c r="K245" s="19"/>
      <c r="L245" s="26"/>
      <c r="M245" s="27"/>
      <c r="AB245" s="13" t="str">
        <f t="array" ref="AB245">IFERROR(INDEX(B238:B249, SMALL(IF("V"=F238:F249, ROW(F238:F249)-MIN(ROW(F238:F249))+1, ""), ROW() -237 )), "")</f>
        <v/>
      </c>
      <c r="AC245" s="13" t="str">
        <f t="array" ref="AC245">IFERROR(INDEX(C238:C249, SMALL(IF("V"=F238:F249, ROW(F238:F249)-MIN(ROW(F238:F249))+1, ""), ROW() -237 )), "")</f>
        <v/>
      </c>
      <c r="AD245" s="13" t="str">
        <f t="array" ref="AD245">IFERROR(INDEX(D238:D249, SMALL(IF("V"=F238:F249, ROW(F238:F249)-MIN(ROW(F238:F249))+1, ""), ROW() -237 )), "")</f>
        <v/>
      </c>
      <c r="AE245" s="13" t="str">
        <f t="array" ref="AE245">IFERROR(INDEX(E238:E249, SMALL(IF("V"=F238:F249, ROW(F238:F249)-MIN(ROW(F238:F249))+1, ""), ROW() -237 )), "")</f>
        <v/>
      </c>
      <c r="AF245" s="13" t="str">
        <f t="array" ref="AF245">IFERROR(INDEX(B238:B249, SMALL(IF(ISNUMBER(SEARCH("JV1",F238:F249)), ROW(F238:F249)-MIN(ROW(F238:F249))+1, ""), ROW() -237 )), "")</f>
        <v/>
      </c>
      <c r="AG245" s="13" t="str">
        <f t="array" ref="AG245">IFERROR(INDEX(C238:C249, SMALL(IF(ISNUMBER(SEARCH("JV1",F238:F249)), ROW(F238:F249)-MIN(ROW(F238:F249))+1, ""), ROW() -237 )), "")</f>
        <v/>
      </c>
      <c r="AH245" s="13" t="str">
        <f t="array" ref="AH245">IFERROR(INDEX(D238:D249, SMALL(IF(ISNUMBER(SEARCH("JV1",F238:F249)), ROW(F238:F249)-MIN(ROW(F238:F249))+1, ""), ROW() -237 )), "")</f>
        <v/>
      </c>
      <c r="AI245" s="13" t="str">
        <f t="array" ref="AI245">IFERROR(INDEX(E238:E249, SMALL(IF(ISNUMBER(SEARCH("JV1",F238:F249)), ROW(F238:F249)-MIN(ROW(F238:F249))+1, ""), ROW() -237 )), "")</f>
        <v/>
      </c>
      <c r="AJ245" s="13" t="str">
        <f t="array" ref="AJ245">IFERROR(INDEX(B238:B249, SMALL(IF(ISNUMBER(SEARCH("JV2",F238:F249)), ROW(F238:F249)-MIN(ROW(F238:F249))+1, ""), ROW() -237 )), "")</f>
        <v/>
      </c>
      <c r="AK245" s="13" t="str">
        <f t="array" ref="AK245">IFERROR(INDEX(C238:C249, SMALL(IF(ISNUMBER(SEARCH("JV2",F238:F249)), ROW(F238:F249)-MIN(ROW(F238:F249))+1, ""), ROW() -237 )), "")</f>
        <v/>
      </c>
      <c r="AL245" s="13" t="str">
        <f t="array" ref="AL245">IFERROR(INDEX(D238:D249, SMALL(IF(ISNUMBER(SEARCH("JV2",F238:F249)), ROW(F238:F249)-MIN(ROW(F238:F249))+1, ""), ROW() -237 )), "")</f>
        <v/>
      </c>
      <c r="AM245" s="13" t="str">
        <f t="array" ref="AM245">IFERROR(INDEX(E238:E249, SMALL(IF(ISNUMBER(SEARCH("JV2",F238:F249)), ROW(F238:F249)-MIN(ROW(F238:F249))+1, ""), ROW() -237 )), "")</f>
        <v/>
      </c>
    </row>
    <row r="246" spans="2:39" s="13" customFormat="1" ht="15" customHeight="1" x14ac:dyDescent="0.3">
      <c r="B246" s="21" t="s">
        <v>499</v>
      </c>
      <c r="C246" s="1"/>
      <c r="D246" s="22" t="s">
        <v>516</v>
      </c>
      <c r="E246" s="1" t="s">
        <v>517</v>
      </c>
      <c r="F246" s="23" t="s">
        <v>14</v>
      </c>
      <c r="G246" s="24"/>
      <c r="H246" s="25">
        <v>4330</v>
      </c>
      <c r="I246" s="24"/>
      <c r="J246" s="25" t="b">
        <v>0</v>
      </c>
      <c r="K246" s="19"/>
      <c r="L246" s="26"/>
      <c r="M246" s="27"/>
    </row>
    <row r="247" spans="2:39" s="13" customFormat="1" ht="15" customHeight="1" x14ac:dyDescent="0.3">
      <c r="B247" s="21" t="s">
        <v>499</v>
      </c>
      <c r="C247" s="1"/>
      <c r="D247" s="22" t="s">
        <v>518</v>
      </c>
      <c r="E247" s="1" t="s">
        <v>519</v>
      </c>
      <c r="F247" s="23" t="s">
        <v>17</v>
      </c>
      <c r="G247" s="24"/>
      <c r="H247" s="25">
        <v>4330</v>
      </c>
      <c r="I247" s="24"/>
      <c r="J247" s="25" t="b">
        <v>0</v>
      </c>
      <c r="K247" s="19"/>
      <c r="L247" s="26"/>
      <c r="M247" s="27"/>
    </row>
    <row r="248" spans="2:39" s="13" customFormat="1" ht="15" customHeight="1" x14ac:dyDescent="0.3">
      <c r="B248" s="21" t="s">
        <v>499</v>
      </c>
      <c r="C248" s="1"/>
      <c r="D248" s="22" t="s">
        <v>520</v>
      </c>
      <c r="E248" s="1" t="s">
        <v>521</v>
      </c>
      <c r="F248" s="23" t="s">
        <v>14</v>
      </c>
      <c r="G248" s="24"/>
      <c r="H248" s="25">
        <v>4330</v>
      </c>
      <c r="I248" s="24"/>
      <c r="J248" s="25" t="b">
        <v>0</v>
      </c>
      <c r="K248" s="19"/>
      <c r="L248" s="26"/>
      <c r="M248" s="27"/>
    </row>
    <row r="249" spans="2:39" s="13" customFormat="1" ht="15" customHeight="1" x14ac:dyDescent="0.3">
      <c r="B249" s="21" t="s">
        <v>499</v>
      </c>
      <c r="C249" s="1"/>
      <c r="D249" s="22" t="s">
        <v>522</v>
      </c>
      <c r="E249" s="1" t="s">
        <v>523</v>
      </c>
      <c r="F249" s="23" t="s">
        <v>17</v>
      </c>
      <c r="G249" s="24"/>
      <c r="H249" s="25">
        <v>4330</v>
      </c>
      <c r="I249" s="24"/>
      <c r="J249" s="25" t="b">
        <v>0</v>
      </c>
      <c r="K249" s="19"/>
      <c r="L249" s="26"/>
      <c r="M249" s="27"/>
    </row>
    <row r="250" spans="2:39" s="13" customFormat="1" ht="15" customHeight="1" x14ac:dyDescent="0.3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39" s="13" customFormat="1" ht="15" customHeight="1" x14ac:dyDescent="0.3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39" s="13" customFormat="1" ht="15" customHeight="1" x14ac:dyDescent="0.3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39" s="13" customFormat="1" ht="15" customHeight="1" x14ac:dyDescent="0.3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39" s="13" customFormat="1" ht="15" customHeight="1" x14ac:dyDescent="0.3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39" s="13" customFormat="1" ht="15" customHeight="1" x14ac:dyDescent="0.3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39" s="13" customFormat="1" ht="15" customHeight="1" x14ac:dyDescent="0.3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3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3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3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3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3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3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3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3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3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3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3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3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3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3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3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3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3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3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3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3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3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3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3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3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3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3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3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3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3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3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3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3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3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3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3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3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3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3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3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3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3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3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3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3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3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3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3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3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3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3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3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3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3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3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3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3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3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3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3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3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3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3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3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3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3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3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3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3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3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3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3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3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3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3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3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3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3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3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3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3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3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3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3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3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3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3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3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3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3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3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3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3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3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3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3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3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3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3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3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3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3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3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3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3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3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3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3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3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3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3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3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3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3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3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3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3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3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3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3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3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3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3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3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3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3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3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3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3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3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3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3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3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3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3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3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3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3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3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3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3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3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3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3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3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3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3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3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3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3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3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3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3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3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3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3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3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3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3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3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3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3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3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3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3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3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3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3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3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3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3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3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3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3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3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3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3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3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3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3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3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3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="85" zoomScaleNormal="85" workbookViewId="0">
      <pane ySplit="11" topLeftCell="A220" activePane="bottomLeft" state="frozen"/>
      <selection pane="bottomLeft" activeCell="E236" sqref="E236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1" t="s">
        <v>524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54" s="4" customFormat="1" ht="16.2" customHeight="1" x14ac:dyDescent="0.3">
      <c r="AZ2" s="4" t="s">
        <v>525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526</v>
      </c>
    </row>
    <row r="4" spans="1:54" s="4" customFormat="1" ht="16.2" hidden="1" customHeight="1" x14ac:dyDescent="0.3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9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527</v>
      </c>
      <c r="H10" s="5" t="s">
        <v>527</v>
      </c>
      <c r="I10" s="5" t="s">
        <v>527</v>
      </c>
      <c r="J10" s="5" t="s">
        <v>527</v>
      </c>
      <c r="K10" s="5" t="s">
        <v>527</v>
      </c>
      <c r="L10" s="5" t="s">
        <v>527</v>
      </c>
      <c r="M10" s="18"/>
      <c r="N10" s="18" t="s">
        <v>528</v>
      </c>
      <c r="O10" s="18" t="s">
        <v>529</v>
      </c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530</v>
      </c>
      <c r="C11" s="19" t="s">
        <v>24</v>
      </c>
      <c r="D11" s="19" t="s">
        <v>25</v>
      </c>
      <c r="E11" s="19" t="s">
        <v>531</v>
      </c>
      <c r="F11" s="19" t="s">
        <v>532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533</v>
      </c>
      <c r="N11" s="5" t="s">
        <v>531</v>
      </c>
      <c r="O11" s="5" t="s">
        <v>534</v>
      </c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B12" s="1" t="str">
        <f>Roster_Selection_Men!AB11&amp;" " &amp; "V "</f>
        <v xml:space="preserve">Belmont Abbey College V </v>
      </c>
      <c r="C12" s="1" t="str">
        <f>Roster_Selection_Men!AD11</f>
        <v>11-240426</v>
      </c>
      <c r="D12" s="1" t="str">
        <f>Roster_Selection_Men!AE11</f>
        <v>Albert Catahan</v>
      </c>
      <c r="E12" s="23" t="s">
        <v>525</v>
      </c>
      <c r="F12" s="1" t="str">
        <f>IF(ISERROR(Baker_Scores_Men_Var!E12), " ", IF(Baker_Scores_Men_Var!E12 = "Yes", "Yes", "  "))</f>
        <v xml:space="preserve">  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9">
        <f t="shared" ref="M12:M22" si="0">SUM(G12:L12)</f>
        <v>0</v>
      </c>
      <c r="N12" s="29">
        <f t="shared" ref="N12:N22" si="1">COUNTIF(G12:L12, "&gt;0" )</f>
        <v>0</v>
      </c>
      <c r="O12" s="29">
        <f t="shared" ref="O12:O22" si="2">IF(N12=0,0,M12/N12)</f>
        <v>0</v>
      </c>
    </row>
    <row r="13" spans="1:54" s="1" customFormat="1" ht="13.95" customHeight="1" x14ac:dyDescent="0.25">
      <c r="B13" s="1" t="str">
        <f>Roster_Selection_Men!AB12&amp;" " &amp; "V "</f>
        <v xml:space="preserve">Belmont Abbey College V </v>
      </c>
      <c r="C13" s="1" t="str">
        <f>Roster_Selection_Men!AD12</f>
        <v>11-34796</v>
      </c>
      <c r="D13" s="1" t="str">
        <f>Roster_Selection_Men!AE12</f>
        <v>Caleb Huggins</v>
      </c>
      <c r="E13" s="23" t="s">
        <v>525</v>
      </c>
      <c r="F13" s="1" t="str">
        <f>IF(ISERROR(Baker_Scores_Men_Var!E13), " ", IF(Baker_Scores_Men_Var!E13 = "Yes", "Yes", "  "))</f>
        <v xml:space="preserve">  </v>
      </c>
      <c r="G13" s="28">
        <v>226</v>
      </c>
      <c r="H13" s="28">
        <v>214</v>
      </c>
      <c r="I13" s="28">
        <v>221</v>
      </c>
      <c r="J13" s="28">
        <v>277</v>
      </c>
      <c r="K13" s="28">
        <v>170</v>
      </c>
      <c r="L13" s="28">
        <v>199</v>
      </c>
      <c r="M13" s="29">
        <f t="shared" si="0"/>
        <v>1307</v>
      </c>
      <c r="N13" s="29">
        <f t="shared" si="1"/>
        <v>6</v>
      </c>
      <c r="O13" s="29">
        <f t="shared" si="2"/>
        <v>217.83333333333334</v>
      </c>
    </row>
    <row r="14" spans="1:54" s="1" customFormat="1" ht="13.95" customHeight="1" x14ac:dyDescent="0.25">
      <c r="B14" s="1" t="str">
        <f>Roster_Selection_Men!AB13&amp;" " &amp; "V "</f>
        <v xml:space="preserve">Belmont Abbey College V </v>
      </c>
      <c r="C14" s="1" t="str">
        <f>Roster_Selection_Men!AD13</f>
        <v>11-223993</v>
      </c>
      <c r="D14" s="1" t="str">
        <f>Roster_Selection_Men!AE13</f>
        <v>Connor Breaman</v>
      </c>
      <c r="E14" s="23" t="s">
        <v>525</v>
      </c>
      <c r="F14" s="1" t="str">
        <f>IF(ISERROR(Baker_Scores_Men_Var!E14), " ", IF(Baker_Scores_Men_Var!E14 = "Yes", "Yes", "  "))</f>
        <v xml:space="preserve">  </v>
      </c>
      <c r="G14" s="28">
        <v>165</v>
      </c>
      <c r="H14" s="28">
        <v>237</v>
      </c>
      <c r="I14" s="28">
        <v>176</v>
      </c>
      <c r="J14" s="28">
        <v>267</v>
      </c>
      <c r="K14" s="28">
        <v>232</v>
      </c>
      <c r="L14" s="28">
        <v>197</v>
      </c>
      <c r="M14" s="29">
        <f t="shared" si="0"/>
        <v>1274</v>
      </c>
      <c r="N14" s="29">
        <f t="shared" si="1"/>
        <v>6</v>
      </c>
      <c r="O14" s="29">
        <f t="shared" si="2"/>
        <v>212.33333333333334</v>
      </c>
    </row>
    <row r="15" spans="1:54" s="1" customFormat="1" ht="13.95" customHeight="1" x14ac:dyDescent="0.25">
      <c r="B15" s="1" t="str">
        <f>Roster_Selection_Men!AB14&amp;" " &amp; "V "</f>
        <v xml:space="preserve">Belmont Abbey College V </v>
      </c>
      <c r="C15" s="1" t="str">
        <f>Roster_Selection_Men!AD14</f>
        <v>11-700614</v>
      </c>
      <c r="D15" s="1" t="str">
        <f>Roster_Selection_Men!AE14</f>
        <v>Gabriel Scott</v>
      </c>
      <c r="E15" s="23"/>
      <c r="F15" s="1" t="str">
        <f>IF(ISERROR(Baker_Scores_Men_Var!E15), " ", IF(Baker_Scores_Men_Var!E15 = "Yes", "Yes", "  "))</f>
        <v xml:space="preserve">  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9">
        <f t="shared" si="0"/>
        <v>0</v>
      </c>
      <c r="N15" s="29">
        <f t="shared" si="1"/>
        <v>0</v>
      </c>
      <c r="O15" s="29">
        <f t="shared" si="2"/>
        <v>0</v>
      </c>
    </row>
    <row r="16" spans="1:54" s="1" customFormat="1" ht="13.95" customHeight="1" x14ac:dyDescent="0.25">
      <c r="B16" s="1" t="str">
        <f>Roster_Selection_Men!AB15&amp;" " &amp; "V "</f>
        <v xml:space="preserve">Belmont Abbey College V </v>
      </c>
      <c r="C16" s="1" t="str">
        <f>Roster_Selection_Men!AD15</f>
        <v>11-234022</v>
      </c>
      <c r="D16" s="1" t="str">
        <f>Roster_Selection_Men!AE15</f>
        <v>Gavin Gucwa</v>
      </c>
      <c r="E16" s="23" t="s">
        <v>525</v>
      </c>
      <c r="F16" s="1" t="str">
        <f>IF(ISERROR(Baker_Scores_Men_Var!E16), " ", IF(Baker_Scores_Men_Var!E16 = "Yes", "Yes", "  "))</f>
        <v xml:space="preserve">  </v>
      </c>
      <c r="G16" s="28">
        <v>201</v>
      </c>
      <c r="H16" s="28">
        <v>225</v>
      </c>
      <c r="I16" s="28">
        <v>161</v>
      </c>
      <c r="J16" s="28">
        <v>185</v>
      </c>
      <c r="K16" s="28">
        <v>231</v>
      </c>
      <c r="L16" s="28">
        <v>174</v>
      </c>
      <c r="M16" s="29">
        <f t="shared" si="0"/>
        <v>1177</v>
      </c>
      <c r="N16" s="29">
        <f t="shared" si="1"/>
        <v>6</v>
      </c>
      <c r="O16" s="29">
        <f t="shared" si="2"/>
        <v>196.16666666666666</v>
      </c>
    </row>
    <row r="17" spans="2:15" s="1" customFormat="1" ht="13.95" customHeight="1" x14ac:dyDescent="0.25">
      <c r="B17" s="1" t="str">
        <f>Roster_Selection_Men!AB16&amp;" " &amp; "V "</f>
        <v xml:space="preserve">Belmont Abbey College V </v>
      </c>
      <c r="C17" s="1" t="str">
        <f>Roster_Selection_Men!AD16</f>
        <v>11-685615</v>
      </c>
      <c r="D17" s="1" t="str">
        <f>Roster_Selection_Men!AE16</f>
        <v>Hunter Hawley</v>
      </c>
      <c r="E17" s="23" t="s">
        <v>525</v>
      </c>
      <c r="F17" s="1" t="str">
        <f>IF(ISERROR(Baker_Scores_Men_Var!E17), " ", IF(Baker_Scores_Men_Var!E17 = "Yes", "Yes", "  "))</f>
        <v xml:space="preserve">  </v>
      </c>
      <c r="G17" s="28">
        <v>215</v>
      </c>
      <c r="H17" s="28">
        <v>202</v>
      </c>
      <c r="I17" s="28">
        <v>223</v>
      </c>
      <c r="J17" s="28">
        <v>214</v>
      </c>
      <c r="K17" s="28">
        <v>181</v>
      </c>
      <c r="L17" s="28">
        <v>205</v>
      </c>
      <c r="M17" s="29">
        <f t="shared" si="0"/>
        <v>1240</v>
      </c>
      <c r="N17" s="29">
        <f t="shared" si="1"/>
        <v>6</v>
      </c>
      <c r="O17" s="29">
        <f t="shared" si="2"/>
        <v>206.66666666666666</v>
      </c>
    </row>
    <row r="18" spans="2:15" s="1" customFormat="1" ht="13.95" customHeight="1" x14ac:dyDescent="0.25">
      <c r="B18" s="1" t="str">
        <f>Roster_Selection_Men!AB17&amp;" " &amp; "V "</f>
        <v xml:space="preserve">Belmont Abbey College V </v>
      </c>
      <c r="C18" s="1" t="str">
        <f>Roster_Selection_Men!AD17</f>
        <v>18-25243</v>
      </c>
      <c r="D18" s="1" t="str">
        <f>Roster_Selection_Men!AE17</f>
        <v>Sean Neidhold</v>
      </c>
      <c r="E18" s="23"/>
      <c r="F18" s="1" t="str">
        <f>IF(ISERROR(Baker_Scores_Men_Var!E18), " ", IF(Baker_Scores_Men_Var!E18 = "Yes", "Yes", "  "))</f>
        <v xml:space="preserve">  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9">
        <f t="shared" si="0"/>
        <v>0</v>
      </c>
      <c r="N18" s="29">
        <f t="shared" si="1"/>
        <v>0</v>
      </c>
      <c r="O18" s="29">
        <f t="shared" si="2"/>
        <v>0</v>
      </c>
    </row>
    <row r="19" spans="2:15" s="1" customFormat="1" ht="13.95" customHeight="1" x14ac:dyDescent="0.25">
      <c r="B19" s="1" t="str">
        <f>Roster_Selection_Men!AB18&amp;" " &amp; "V "</f>
        <v xml:space="preserve">Belmont Abbey College V </v>
      </c>
      <c r="C19" s="1" t="str">
        <f>Roster_Selection_Men!AD18</f>
        <v>10-461155</v>
      </c>
      <c r="D19" s="1" t="str">
        <f>Roster_Selection_Men!AE18</f>
        <v>Tyler Michel</v>
      </c>
      <c r="E19" s="23" t="s">
        <v>525</v>
      </c>
      <c r="F19" s="1" t="str">
        <f>IF(ISERROR(Baker_Scores_Men_Var!E19), " ", IF(Baker_Scores_Men_Var!E19 = "Yes", "Yes", "  "))</f>
        <v xml:space="preserve">  </v>
      </c>
      <c r="G19" s="28">
        <v>248</v>
      </c>
      <c r="H19" s="28">
        <v>186</v>
      </c>
      <c r="I19" s="28">
        <v>238</v>
      </c>
      <c r="J19" s="28">
        <v>180</v>
      </c>
      <c r="K19" s="28">
        <v>212</v>
      </c>
      <c r="L19" s="28">
        <v>211</v>
      </c>
      <c r="M19" s="29">
        <f t="shared" si="0"/>
        <v>1275</v>
      </c>
      <c r="N19" s="29">
        <f t="shared" si="1"/>
        <v>6</v>
      </c>
      <c r="O19" s="29">
        <f t="shared" si="2"/>
        <v>212.5</v>
      </c>
    </row>
    <row r="20" spans="2:15" s="1" customFormat="1" ht="13.95" customHeight="1" x14ac:dyDescent="0.25">
      <c r="B20" s="1" t="s">
        <v>535</v>
      </c>
      <c r="C20" s="30" t="s">
        <v>536</v>
      </c>
      <c r="D20" s="23" t="s">
        <v>536</v>
      </c>
      <c r="E20" s="23"/>
      <c r="F20" s="23"/>
      <c r="G20" s="28"/>
      <c r="H20" s="28"/>
      <c r="I20" s="28"/>
      <c r="J20" s="28"/>
      <c r="K20" s="28"/>
      <c r="L20" s="28"/>
      <c r="M20" s="29">
        <f t="shared" si="0"/>
        <v>0</v>
      </c>
      <c r="N20" s="29">
        <f t="shared" si="1"/>
        <v>0</v>
      </c>
      <c r="O20" s="29">
        <f t="shared" si="2"/>
        <v>0</v>
      </c>
    </row>
    <row r="21" spans="2:15" s="1" customFormat="1" ht="13.95" customHeight="1" x14ac:dyDescent="0.25">
      <c r="B21" s="1" t="s">
        <v>535</v>
      </c>
      <c r="C21" s="30" t="s">
        <v>536</v>
      </c>
      <c r="D21" s="23" t="s">
        <v>536</v>
      </c>
      <c r="E21" s="23"/>
      <c r="F21" s="23"/>
      <c r="G21" s="28"/>
      <c r="H21" s="28"/>
      <c r="I21" s="28"/>
      <c r="J21" s="28"/>
      <c r="K21" s="28"/>
      <c r="L21" s="28"/>
      <c r="M21" s="29">
        <f t="shared" si="0"/>
        <v>0</v>
      </c>
      <c r="N21" s="29">
        <f t="shared" si="1"/>
        <v>0</v>
      </c>
      <c r="O21" s="29">
        <f t="shared" si="2"/>
        <v>0</v>
      </c>
    </row>
    <row r="22" spans="2:15" s="1" customFormat="1" ht="13.95" customHeight="1" x14ac:dyDescent="0.25">
      <c r="B22" s="1" t="s">
        <v>535</v>
      </c>
      <c r="C22" s="30" t="s">
        <v>536</v>
      </c>
      <c r="D22" s="23" t="s">
        <v>536</v>
      </c>
      <c r="E22" s="23"/>
      <c r="F22" s="23"/>
      <c r="G22" s="31"/>
      <c r="H22" s="31"/>
      <c r="I22" s="31"/>
      <c r="J22" s="31"/>
      <c r="K22" s="31"/>
      <c r="L22" s="31"/>
      <c r="M22" s="32">
        <f t="shared" si="0"/>
        <v>0</v>
      </c>
      <c r="N22" s="32">
        <f t="shared" si="1"/>
        <v>0</v>
      </c>
      <c r="O22" s="29">
        <f t="shared" si="2"/>
        <v>0</v>
      </c>
    </row>
    <row r="23" spans="2:15" s="1" customFormat="1" ht="13.95" customHeight="1" x14ac:dyDescent="0.3">
      <c r="B23" s="33"/>
      <c r="G23" s="29">
        <f t="shared" ref="G23:N23" si="3">SUM(G12:G22)</f>
        <v>1055</v>
      </c>
      <c r="H23" s="29">
        <f t="shared" si="3"/>
        <v>1064</v>
      </c>
      <c r="I23" s="29">
        <f t="shared" si="3"/>
        <v>1019</v>
      </c>
      <c r="J23" s="29">
        <f t="shared" si="3"/>
        <v>1123</v>
      </c>
      <c r="K23" s="29">
        <f t="shared" si="3"/>
        <v>1026</v>
      </c>
      <c r="L23" s="29">
        <f t="shared" si="3"/>
        <v>986</v>
      </c>
      <c r="M23" s="34">
        <f t="shared" si="3"/>
        <v>6273</v>
      </c>
      <c r="N23" s="34">
        <f t="shared" si="3"/>
        <v>30</v>
      </c>
    </row>
    <row r="24" spans="2:15" s="1" customFormat="1" ht="13.95" customHeight="1" x14ac:dyDescent="0.25"/>
    <row r="25" spans="2:15" s="1" customFormat="1" ht="13.95" customHeight="1" x14ac:dyDescent="0.25">
      <c r="B25" s="1" t="str">
        <f>Roster_Selection_Men!AB31&amp;" " &amp; "V "</f>
        <v xml:space="preserve">Bethel University (TN) V </v>
      </c>
      <c r="C25" s="1" t="str">
        <f>Roster_Selection_Men!AD31</f>
        <v>19-1989</v>
      </c>
      <c r="D25" s="1" t="str">
        <f>Roster_Selection_Men!AE31</f>
        <v>Jackson Henderson</v>
      </c>
      <c r="E25" s="23" t="s">
        <v>525</v>
      </c>
      <c r="F25" s="1" t="str">
        <f>IF(ISERROR(Baker_Scores_Men_Var!E25), " ", IF(Baker_Scores_Men_Var!E25 = "Yes", "Yes", "  "))</f>
        <v xml:space="preserve">  </v>
      </c>
      <c r="G25" s="28">
        <v>0</v>
      </c>
      <c r="H25" s="28">
        <v>156</v>
      </c>
      <c r="I25" s="28">
        <v>189</v>
      </c>
      <c r="J25" s="28">
        <v>219</v>
      </c>
      <c r="K25" s="28">
        <v>233</v>
      </c>
      <c r="L25" s="28">
        <v>175</v>
      </c>
      <c r="M25" s="29">
        <f t="shared" ref="M25:M35" si="4">SUM(G25:L25)</f>
        <v>972</v>
      </c>
      <c r="N25" s="29">
        <f t="shared" ref="N25:N35" si="5">COUNTIF(G25:L25, "&gt;0" )</f>
        <v>5</v>
      </c>
      <c r="O25" s="29">
        <f t="shared" ref="O25:O35" si="6">IF(N25=0,0,M25/N25)</f>
        <v>194.4</v>
      </c>
    </row>
    <row r="26" spans="2:15" s="1" customFormat="1" ht="13.95" customHeight="1" x14ac:dyDescent="0.25">
      <c r="B26" s="1" t="str">
        <f>Roster_Selection_Men!AB32&amp;" " &amp; "V "</f>
        <v xml:space="preserve">Bethel University (TN) V </v>
      </c>
      <c r="C26" s="1" t="str">
        <f>Roster_Selection_Men!AD32</f>
        <v>11-478125</v>
      </c>
      <c r="D26" s="1" t="str">
        <f>Roster_Selection_Men!AE32</f>
        <v>Kaden Yarborough</v>
      </c>
      <c r="E26" s="23" t="s">
        <v>525</v>
      </c>
      <c r="F26" s="1" t="str">
        <f>IF(ISERROR(Baker_Scores_Men_Var!E26), " ", IF(Baker_Scores_Men_Var!E26 = "Yes", "Yes", "  "))</f>
        <v xml:space="preserve">  </v>
      </c>
      <c r="G26" s="28">
        <v>180</v>
      </c>
      <c r="H26" s="28">
        <v>233</v>
      </c>
      <c r="I26" s="28">
        <v>268</v>
      </c>
      <c r="J26" s="28">
        <v>171</v>
      </c>
      <c r="K26" s="28">
        <v>225</v>
      </c>
      <c r="L26" s="28">
        <v>256</v>
      </c>
      <c r="M26" s="29">
        <f t="shared" si="4"/>
        <v>1333</v>
      </c>
      <c r="N26" s="29">
        <f t="shared" si="5"/>
        <v>6</v>
      </c>
      <c r="O26" s="29">
        <f t="shared" si="6"/>
        <v>222.16666666666666</v>
      </c>
    </row>
    <row r="27" spans="2:15" s="1" customFormat="1" ht="13.95" customHeight="1" x14ac:dyDescent="0.25">
      <c r="B27" s="1" t="str">
        <f>Roster_Selection_Men!AB33&amp;" " &amp; "V "</f>
        <v xml:space="preserve">Bethel University (TN) V </v>
      </c>
      <c r="C27" s="1" t="str">
        <f>Roster_Selection_Men!AD33</f>
        <v>19-86872</v>
      </c>
      <c r="D27" s="1" t="str">
        <f>Roster_Selection_Men!AE33</f>
        <v>Lane Flesher</v>
      </c>
      <c r="E27" s="23" t="s">
        <v>525</v>
      </c>
      <c r="F27" s="1" t="str">
        <f>IF(ISERROR(Baker_Scores_Men_Var!E27), " ", IF(Baker_Scores_Men_Var!E27 = "Yes", "Yes", "  "))</f>
        <v xml:space="preserve">  </v>
      </c>
      <c r="G27" s="28">
        <v>148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9">
        <f t="shared" si="4"/>
        <v>148</v>
      </c>
      <c r="N27" s="29">
        <f t="shared" si="5"/>
        <v>1</v>
      </c>
      <c r="O27" s="29">
        <f t="shared" si="6"/>
        <v>148</v>
      </c>
    </row>
    <row r="28" spans="2:15" s="1" customFormat="1" ht="13.95" customHeight="1" x14ac:dyDescent="0.25">
      <c r="B28" s="1" t="str">
        <f>Roster_Selection_Men!AB34&amp;" " &amp; "V "</f>
        <v xml:space="preserve">Bethel University (TN) V </v>
      </c>
      <c r="C28" s="1" t="str">
        <f>Roster_Selection_Men!AD34</f>
        <v>11-464349</v>
      </c>
      <c r="D28" s="1" t="str">
        <f>Roster_Selection_Men!AE34</f>
        <v>Logan Goodman</v>
      </c>
      <c r="E28" s="23" t="s">
        <v>525</v>
      </c>
      <c r="F28" s="1" t="str">
        <f>IF(ISERROR(Baker_Scores_Men_Var!E28), " ", IF(Baker_Scores_Men_Var!E28 = "Yes", "Yes", "  "))</f>
        <v xml:space="preserve">  </v>
      </c>
      <c r="G28" s="28">
        <v>222</v>
      </c>
      <c r="H28" s="28">
        <v>246</v>
      </c>
      <c r="I28" s="28">
        <v>178</v>
      </c>
      <c r="J28" s="28">
        <v>204</v>
      </c>
      <c r="K28" s="28">
        <v>205</v>
      </c>
      <c r="L28" s="28">
        <v>192</v>
      </c>
      <c r="M28" s="29">
        <f t="shared" si="4"/>
        <v>1247</v>
      </c>
      <c r="N28" s="29">
        <f t="shared" si="5"/>
        <v>6</v>
      </c>
      <c r="O28" s="29">
        <f t="shared" si="6"/>
        <v>207.83333333333334</v>
      </c>
    </row>
    <row r="29" spans="2:15" s="1" customFormat="1" ht="13.95" customHeight="1" x14ac:dyDescent="0.25">
      <c r="B29" s="1" t="str">
        <f>Roster_Selection_Men!AB35&amp;" " &amp; "V "</f>
        <v xml:space="preserve">Bethel University (TN) V </v>
      </c>
      <c r="C29" s="1" t="str">
        <f>Roster_Selection_Men!AD35</f>
        <v>5569-7185</v>
      </c>
      <c r="D29" s="1" t="str">
        <f>Roster_Selection_Men!AE35</f>
        <v>Mathew Crawford</v>
      </c>
      <c r="E29" s="23" t="s">
        <v>525</v>
      </c>
      <c r="F29" s="1" t="str">
        <f>IF(ISERROR(Baker_Scores_Men_Var!E29), " ", IF(Baker_Scores_Men_Var!E29 = "Yes", "Yes", "  "))</f>
        <v xml:space="preserve">  </v>
      </c>
      <c r="G29" s="28">
        <v>205</v>
      </c>
      <c r="H29" s="28">
        <v>255</v>
      </c>
      <c r="I29" s="28">
        <v>214</v>
      </c>
      <c r="J29" s="28">
        <v>222</v>
      </c>
      <c r="K29" s="28">
        <v>182</v>
      </c>
      <c r="L29" s="28">
        <v>206</v>
      </c>
      <c r="M29" s="29">
        <f t="shared" si="4"/>
        <v>1284</v>
      </c>
      <c r="N29" s="29">
        <f t="shared" si="5"/>
        <v>6</v>
      </c>
      <c r="O29" s="29">
        <f t="shared" si="6"/>
        <v>214</v>
      </c>
    </row>
    <row r="30" spans="2:15" s="1" customFormat="1" ht="13.95" customHeight="1" x14ac:dyDescent="0.25">
      <c r="B30" s="1" t="str">
        <f>Roster_Selection_Men!AB36&amp;" " &amp; "V "</f>
        <v xml:space="preserve">Bethel University (TN) V </v>
      </c>
      <c r="C30" s="1" t="str">
        <f>Roster_Selection_Men!AD36</f>
        <v>7914-1922</v>
      </c>
      <c r="D30" s="1" t="str">
        <f>Roster_Selection_Men!AE36</f>
        <v>Tommy Butler</v>
      </c>
      <c r="E30" s="23" t="s">
        <v>525</v>
      </c>
      <c r="F30" s="1" t="str">
        <f>IF(ISERROR(Baker_Scores_Men_Var!E30), " ", IF(Baker_Scores_Men_Var!E30 = "Yes", "Yes", "  "))</f>
        <v xml:space="preserve">  </v>
      </c>
      <c r="G30" s="28">
        <v>183</v>
      </c>
      <c r="H30" s="28">
        <v>171</v>
      </c>
      <c r="I30" s="28">
        <v>227</v>
      </c>
      <c r="J30" s="28">
        <v>124</v>
      </c>
      <c r="K30" s="28">
        <v>179</v>
      </c>
      <c r="L30" s="28">
        <v>215</v>
      </c>
      <c r="M30" s="29">
        <f t="shared" si="4"/>
        <v>1099</v>
      </c>
      <c r="N30" s="29">
        <f t="shared" si="5"/>
        <v>6</v>
      </c>
      <c r="O30" s="29">
        <f t="shared" si="6"/>
        <v>183.16666666666666</v>
      </c>
    </row>
    <row r="31" spans="2:15" s="1" customFormat="1" ht="13.95" customHeight="1" x14ac:dyDescent="0.25">
      <c r="B31" s="1" t="str">
        <f>Roster_Selection_Men!AB37&amp;" " &amp; "V "</f>
        <v xml:space="preserve"> V </v>
      </c>
      <c r="C31" s="1" t="str">
        <f>Roster_Selection_Men!AD37</f>
        <v/>
      </c>
      <c r="D31" s="1" t="str">
        <f>Roster_Selection_Men!AE37</f>
        <v/>
      </c>
      <c r="E31" s="23"/>
      <c r="F31" s="1" t="str">
        <f>IF(ISERROR(Baker_Scores_Men_Var!E31), " ", IF(Baker_Scores_Men_Var!E31 = "Yes", "Yes", "  "))</f>
        <v xml:space="preserve">  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9">
        <f t="shared" si="4"/>
        <v>0</v>
      </c>
      <c r="N31" s="29">
        <f t="shared" si="5"/>
        <v>0</v>
      </c>
      <c r="O31" s="29">
        <f t="shared" si="6"/>
        <v>0</v>
      </c>
    </row>
    <row r="32" spans="2:15" s="1" customFormat="1" ht="13.95" customHeight="1" x14ac:dyDescent="0.25">
      <c r="B32" s="1" t="str">
        <f>Roster_Selection_Men!AB38&amp;" " &amp; "V "</f>
        <v xml:space="preserve"> V </v>
      </c>
      <c r="C32" s="1" t="str">
        <f>Roster_Selection_Men!AD38</f>
        <v/>
      </c>
      <c r="D32" s="1" t="str">
        <f>Roster_Selection_Men!AE38</f>
        <v/>
      </c>
      <c r="E32" s="23"/>
      <c r="F32" s="1" t="str">
        <f>IF(ISERROR(Baker_Scores_Men_Var!E32), " ", IF(Baker_Scores_Men_Var!E32 = "Yes", "Yes", "  "))</f>
        <v xml:space="preserve">  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9">
        <f t="shared" si="4"/>
        <v>0</v>
      </c>
      <c r="N32" s="29">
        <f t="shared" si="5"/>
        <v>0</v>
      </c>
      <c r="O32" s="29">
        <f t="shared" si="6"/>
        <v>0</v>
      </c>
    </row>
    <row r="33" spans="2:15" s="1" customFormat="1" ht="13.95" customHeight="1" x14ac:dyDescent="0.25">
      <c r="B33" s="1" t="s">
        <v>537</v>
      </c>
      <c r="C33" s="30" t="s">
        <v>536</v>
      </c>
      <c r="D33" s="23" t="s">
        <v>536</v>
      </c>
      <c r="E33" s="23"/>
      <c r="F33" s="23"/>
      <c r="G33" s="28"/>
      <c r="H33" s="28"/>
      <c r="I33" s="28"/>
      <c r="J33" s="28"/>
      <c r="K33" s="28"/>
      <c r="L33" s="28"/>
      <c r="M33" s="29">
        <f t="shared" si="4"/>
        <v>0</v>
      </c>
      <c r="N33" s="29">
        <f t="shared" si="5"/>
        <v>0</v>
      </c>
      <c r="O33" s="29">
        <f t="shared" si="6"/>
        <v>0</v>
      </c>
    </row>
    <row r="34" spans="2:15" s="1" customFormat="1" ht="13.95" customHeight="1" x14ac:dyDescent="0.25">
      <c r="B34" s="1" t="s">
        <v>537</v>
      </c>
      <c r="C34" s="30" t="s">
        <v>536</v>
      </c>
      <c r="D34" s="23" t="s">
        <v>536</v>
      </c>
      <c r="E34" s="23"/>
      <c r="F34" s="23"/>
      <c r="G34" s="28"/>
      <c r="H34" s="28"/>
      <c r="I34" s="28"/>
      <c r="J34" s="28"/>
      <c r="K34" s="28"/>
      <c r="L34" s="28"/>
      <c r="M34" s="29">
        <f t="shared" si="4"/>
        <v>0</v>
      </c>
      <c r="N34" s="29">
        <f t="shared" si="5"/>
        <v>0</v>
      </c>
      <c r="O34" s="29">
        <f t="shared" si="6"/>
        <v>0</v>
      </c>
    </row>
    <row r="35" spans="2:15" s="1" customFormat="1" ht="13.95" customHeight="1" x14ac:dyDescent="0.25">
      <c r="B35" s="1" t="s">
        <v>537</v>
      </c>
      <c r="C35" s="30" t="s">
        <v>536</v>
      </c>
      <c r="D35" s="23" t="s">
        <v>536</v>
      </c>
      <c r="E35" s="23"/>
      <c r="F35" s="23"/>
      <c r="G35" s="31"/>
      <c r="H35" s="31"/>
      <c r="I35" s="31"/>
      <c r="J35" s="31"/>
      <c r="K35" s="31"/>
      <c r="L35" s="31"/>
      <c r="M35" s="32">
        <f t="shared" si="4"/>
        <v>0</v>
      </c>
      <c r="N35" s="32">
        <f t="shared" si="5"/>
        <v>0</v>
      </c>
      <c r="O35" s="29">
        <f t="shared" si="6"/>
        <v>0</v>
      </c>
    </row>
    <row r="36" spans="2:15" s="1" customFormat="1" ht="13.95" customHeight="1" x14ac:dyDescent="0.3">
      <c r="B36" s="33"/>
      <c r="G36" s="29">
        <f t="shared" ref="G36:N36" si="7">SUM(G25:G35)</f>
        <v>938</v>
      </c>
      <c r="H36" s="29">
        <f t="shared" si="7"/>
        <v>1061</v>
      </c>
      <c r="I36" s="29">
        <f t="shared" si="7"/>
        <v>1076</v>
      </c>
      <c r="J36" s="29">
        <f t="shared" si="7"/>
        <v>940</v>
      </c>
      <c r="K36" s="29">
        <f t="shared" si="7"/>
        <v>1024</v>
      </c>
      <c r="L36" s="29">
        <f t="shared" si="7"/>
        <v>1044</v>
      </c>
      <c r="M36" s="34">
        <f t="shared" si="7"/>
        <v>6083</v>
      </c>
      <c r="N36" s="34">
        <f t="shared" si="7"/>
        <v>30</v>
      </c>
    </row>
    <row r="37" spans="2:15" s="1" customFormat="1" ht="13.95" customHeight="1" x14ac:dyDescent="0.25"/>
    <row r="38" spans="2:15" s="1" customFormat="1" ht="13.95" customHeight="1" x14ac:dyDescent="0.25">
      <c r="B38" s="1" t="str">
        <f>Roster_Selection_Men!AB41&amp;" " &amp; "V "</f>
        <v xml:space="preserve">Campbellsville University V </v>
      </c>
      <c r="C38" s="1" t="str">
        <f>Roster_Selection_Men!AD41</f>
        <v>8985-5022</v>
      </c>
      <c r="D38" s="1" t="str">
        <f>Roster_Selection_Men!AE41</f>
        <v>Ambrose Shirk</v>
      </c>
      <c r="E38" s="23" t="s">
        <v>525</v>
      </c>
      <c r="F38" s="1" t="str">
        <f>IF(ISERROR(Baker_Scores_Men_Var!E38), " ", IF(Baker_Scores_Men_Var!E38 = "Yes", "Yes", "  "))</f>
        <v xml:space="preserve">  </v>
      </c>
      <c r="G38" s="28">
        <v>178</v>
      </c>
      <c r="H38" s="28">
        <v>231</v>
      </c>
      <c r="I38" s="28">
        <v>173</v>
      </c>
      <c r="J38" s="28">
        <v>228</v>
      </c>
      <c r="K38" s="28">
        <v>195</v>
      </c>
      <c r="L38" s="28">
        <v>180</v>
      </c>
      <c r="M38" s="29">
        <f t="shared" ref="M38:M48" si="8">SUM(G38:L38)</f>
        <v>1185</v>
      </c>
      <c r="N38" s="29">
        <f t="shared" ref="N38:N48" si="9">COUNTIF(G38:L38, "&gt;0" )</f>
        <v>6</v>
      </c>
      <c r="O38" s="29">
        <f t="shared" ref="O38:O48" si="10">IF(N38=0,0,M38/N38)</f>
        <v>197.5</v>
      </c>
    </row>
    <row r="39" spans="2:15" s="1" customFormat="1" ht="13.95" customHeight="1" x14ac:dyDescent="0.25">
      <c r="B39" s="1" t="str">
        <f>Roster_Selection_Men!AB42&amp;" " &amp; "V "</f>
        <v xml:space="preserve">Campbellsville University V </v>
      </c>
      <c r="C39" s="1" t="str">
        <f>Roster_Selection_Men!AD42</f>
        <v>17-69158</v>
      </c>
      <c r="D39" s="1" t="str">
        <f>Roster_Selection_Men!AE42</f>
        <v>Andrew McWhorter</v>
      </c>
      <c r="E39" s="23" t="s">
        <v>525</v>
      </c>
      <c r="F39" s="1" t="str">
        <f>IF(ISERROR(Baker_Scores_Men_Var!E39), " ", IF(Baker_Scores_Men_Var!E39 = "Yes", "Yes", "  "))</f>
        <v xml:space="preserve">  </v>
      </c>
      <c r="G39" s="28">
        <v>209</v>
      </c>
      <c r="H39" s="28">
        <v>199</v>
      </c>
      <c r="I39" s="28">
        <v>150</v>
      </c>
      <c r="J39" s="28">
        <v>191</v>
      </c>
      <c r="K39" s="28">
        <v>207</v>
      </c>
      <c r="L39" s="28">
        <v>259</v>
      </c>
      <c r="M39" s="29">
        <f t="shared" si="8"/>
        <v>1215</v>
      </c>
      <c r="N39" s="29">
        <f t="shared" si="9"/>
        <v>6</v>
      </c>
      <c r="O39" s="29">
        <f t="shared" si="10"/>
        <v>202.5</v>
      </c>
    </row>
    <row r="40" spans="2:15" s="1" customFormat="1" ht="13.95" customHeight="1" x14ac:dyDescent="0.25">
      <c r="B40" s="1" t="str">
        <f>Roster_Selection_Men!AB43&amp;" " &amp; "V "</f>
        <v xml:space="preserve">Campbellsville University V </v>
      </c>
      <c r="C40" s="1" t="str">
        <f>Roster_Selection_Men!AD43</f>
        <v>18-86967</v>
      </c>
      <c r="D40" s="1" t="str">
        <f>Roster_Selection_Men!AE43</f>
        <v>Andrew Swift</v>
      </c>
      <c r="E40" s="23" t="s">
        <v>525</v>
      </c>
      <c r="F40" s="1" t="str">
        <f>IF(ISERROR(Baker_Scores_Men_Var!E40), " ", IF(Baker_Scores_Men_Var!E40 = "Yes", "Yes", "  "))</f>
        <v xml:space="preserve">  </v>
      </c>
      <c r="G40" s="28">
        <v>179</v>
      </c>
      <c r="H40" s="28">
        <v>202</v>
      </c>
      <c r="I40" s="28">
        <v>217</v>
      </c>
      <c r="J40" s="28">
        <v>222</v>
      </c>
      <c r="K40" s="28">
        <v>229</v>
      </c>
      <c r="L40" s="28">
        <v>171</v>
      </c>
      <c r="M40" s="29">
        <f t="shared" si="8"/>
        <v>1220</v>
      </c>
      <c r="N40" s="29">
        <f t="shared" si="9"/>
        <v>6</v>
      </c>
      <c r="O40" s="29">
        <f t="shared" si="10"/>
        <v>203.33333333333334</v>
      </c>
    </row>
    <row r="41" spans="2:15" s="1" customFormat="1" ht="13.95" customHeight="1" x14ac:dyDescent="0.25">
      <c r="B41" s="1" t="str">
        <f>Roster_Selection_Men!AB44&amp;" " &amp; "V "</f>
        <v xml:space="preserve">Campbellsville University V </v>
      </c>
      <c r="C41" s="1" t="str">
        <f>Roster_Selection_Men!AD44</f>
        <v>7914-11696</v>
      </c>
      <c r="D41" s="1" t="str">
        <f>Roster_Selection_Men!AE44</f>
        <v>Blake Roberts</v>
      </c>
      <c r="E41" s="23" t="s">
        <v>525</v>
      </c>
      <c r="F41" s="1" t="str">
        <f>IF(ISERROR(Baker_Scores_Men_Var!E41), " ", IF(Baker_Scores_Men_Var!E41 = "Yes", "Yes", "  "))</f>
        <v xml:space="preserve">  </v>
      </c>
      <c r="G41" s="28">
        <v>0</v>
      </c>
      <c r="H41" s="28">
        <v>0</v>
      </c>
      <c r="I41" s="28">
        <v>0</v>
      </c>
      <c r="J41" s="28">
        <v>0</v>
      </c>
      <c r="K41" s="28">
        <v>233</v>
      </c>
      <c r="L41" s="28">
        <v>144</v>
      </c>
      <c r="M41" s="29">
        <f t="shared" si="8"/>
        <v>377</v>
      </c>
      <c r="N41" s="29">
        <f t="shared" si="9"/>
        <v>2</v>
      </c>
      <c r="O41" s="29">
        <f t="shared" si="10"/>
        <v>188.5</v>
      </c>
    </row>
    <row r="42" spans="2:15" s="1" customFormat="1" ht="13.95" customHeight="1" x14ac:dyDescent="0.25">
      <c r="B42" s="1" t="str">
        <f>Roster_Selection_Men!AB45&amp;" " &amp; "V "</f>
        <v xml:space="preserve">Campbellsville University V </v>
      </c>
      <c r="C42" s="1" t="str">
        <f>Roster_Selection_Men!AD45</f>
        <v>18-50489</v>
      </c>
      <c r="D42" s="1" t="str">
        <f>Roster_Selection_Men!AE45</f>
        <v>Jakeb Kelsay</v>
      </c>
      <c r="E42" s="23"/>
      <c r="F42" s="1" t="str">
        <f>IF(ISERROR(Baker_Scores_Men_Var!E42), " ", IF(Baker_Scores_Men_Var!E42 = "Yes", "Yes", "  "))</f>
        <v xml:space="preserve">  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9">
        <f t="shared" si="8"/>
        <v>0</v>
      </c>
      <c r="N42" s="29">
        <f t="shared" si="9"/>
        <v>0</v>
      </c>
      <c r="O42" s="29">
        <f t="shared" si="10"/>
        <v>0</v>
      </c>
    </row>
    <row r="43" spans="2:15" s="1" customFormat="1" ht="13.95" customHeight="1" x14ac:dyDescent="0.25">
      <c r="B43" s="1" t="str">
        <f>Roster_Selection_Men!AB46&amp;" " &amp; "V "</f>
        <v xml:space="preserve">Campbellsville University V </v>
      </c>
      <c r="C43" s="1" t="str">
        <f>Roster_Selection_Men!AD46</f>
        <v>11-591918</v>
      </c>
      <c r="D43" s="1" t="str">
        <f>Roster_Selection_Men!AE46</f>
        <v>Nathan Whaley</v>
      </c>
      <c r="E43" s="23" t="s">
        <v>525</v>
      </c>
      <c r="F43" s="1" t="str">
        <f>IF(ISERROR(Baker_Scores_Men_Var!E43), " ", IF(Baker_Scores_Men_Var!E43 = "Yes", "Yes", "  "))</f>
        <v xml:space="preserve">  </v>
      </c>
      <c r="G43" s="28">
        <v>183</v>
      </c>
      <c r="H43" s="28">
        <v>137</v>
      </c>
      <c r="I43" s="28">
        <v>158</v>
      </c>
      <c r="J43" s="28">
        <v>223</v>
      </c>
      <c r="K43" s="28">
        <v>209</v>
      </c>
      <c r="L43" s="28">
        <v>152</v>
      </c>
      <c r="M43" s="29">
        <f t="shared" si="8"/>
        <v>1062</v>
      </c>
      <c r="N43" s="29">
        <f t="shared" si="9"/>
        <v>6</v>
      </c>
      <c r="O43" s="29">
        <f t="shared" si="10"/>
        <v>177</v>
      </c>
    </row>
    <row r="44" spans="2:15" s="1" customFormat="1" ht="13.95" customHeight="1" x14ac:dyDescent="0.25">
      <c r="B44" s="1" t="str">
        <f>Roster_Selection_Men!AB47&amp;" " &amp; "V "</f>
        <v xml:space="preserve">Campbellsville University V </v>
      </c>
      <c r="C44" s="1" t="str">
        <f>Roster_Selection_Men!AD47</f>
        <v>15-181729</v>
      </c>
      <c r="D44" s="1" t="str">
        <f>Roster_Selection_Men!AE47</f>
        <v>Noah Mardis</v>
      </c>
      <c r="E44" s="23"/>
      <c r="F44" s="1" t="str">
        <f>IF(ISERROR(Baker_Scores_Men_Var!E44), " ", IF(Baker_Scores_Men_Var!E44 = "Yes", "Yes", "  "))</f>
        <v xml:space="preserve">  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9">
        <f t="shared" si="8"/>
        <v>0</v>
      </c>
      <c r="N44" s="29">
        <f t="shared" si="9"/>
        <v>0</v>
      </c>
      <c r="O44" s="29">
        <f t="shared" si="10"/>
        <v>0</v>
      </c>
    </row>
    <row r="45" spans="2:15" s="1" customFormat="1" ht="13.95" customHeight="1" x14ac:dyDescent="0.25">
      <c r="B45" s="1" t="str">
        <f>Roster_Selection_Men!AB48&amp;" " &amp; "V "</f>
        <v xml:space="preserve">Campbellsville University V </v>
      </c>
      <c r="C45" s="1" t="str">
        <f>Roster_Selection_Men!AD48</f>
        <v>19-5596</v>
      </c>
      <c r="D45" s="1" t="str">
        <f>Roster_Selection_Men!AE48</f>
        <v>Zachary Budd</v>
      </c>
      <c r="E45" s="23" t="s">
        <v>525</v>
      </c>
      <c r="F45" s="1" t="str">
        <f>IF(ISERROR(Baker_Scores_Men_Var!E45), " ", IF(Baker_Scores_Men_Var!E45 = "Yes", "Yes", "  "))</f>
        <v xml:space="preserve">  </v>
      </c>
      <c r="G45" s="28">
        <v>129</v>
      </c>
      <c r="H45" s="28">
        <v>154</v>
      </c>
      <c r="I45" s="28">
        <v>200</v>
      </c>
      <c r="J45" s="28">
        <v>109</v>
      </c>
      <c r="K45" s="28">
        <v>0</v>
      </c>
      <c r="L45" s="28">
        <v>0</v>
      </c>
      <c r="M45" s="29">
        <f t="shared" si="8"/>
        <v>592</v>
      </c>
      <c r="N45" s="29">
        <f t="shared" si="9"/>
        <v>4</v>
      </c>
      <c r="O45" s="29">
        <f t="shared" si="10"/>
        <v>148</v>
      </c>
    </row>
    <row r="46" spans="2:15" s="1" customFormat="1" ht="13.95" customHeight="1" x14ac:dyDescent="0.25">
      <c r="B46" s="1" t="s">
        <v>538</v>
      </c>
      <c r="C46" s="30" t="s">
        <v>536</v>
      </c>
      <c r="D46" s="23" t="s">
        <v>536</v>
      </c>
      <c r="E46" s="23"/>
      <c r="F46" s="23"/>
      <c r="G46" s="28"/>
      <c r="H46" s="28"/>
      <c r="I46" s="28"/>
      <c r="J46" s="28"/>
      <c r="K46" s="28"/>
      <c r="L46" s="28"/>
      <c r="M46" s="29">
        <f t="shared" si="8"/>
        <v>0</v>
      </c>
      <c r="N46" s="29">
        <f t="shared" si="9"/>
        <v>0</v>
      </c>
      <c r="O46" s="29">
        <f t="shared" si="10"/>
        <v>0</v>
      </c>
    </row>
    <row r="47" spans="2:15" s="1" customFormat="1" ht="13.95" customHeight="1" x14ac:dyDescent="0.25">
      <c r="B47" s="1" t="s">
        <v>538</v>
      </c>
      <c r="C47" s="30" t="s">
        <v>536</v>
      </c>
      <c r="D47" s="23" t="s">
        <v>536</v>
      </c>
      <c r="E47" s="23"/>
      <c r="F47" s="23"/>
      <c r="G47" s="28"/>
      <c r="H47" s="28"/>
      <c r="I47" s="28"/>
      <c r="J47" s="28"/>
      <c r="K47" s="28"/>
      <c r="L47" s="28"/>
      <c r="M47" s="29">
        <f t="shared" si="8"/>
        <v>0</v>
      </c>
      <c r="N47" s="29">
        <f t="shared" si="9"/>
        <v>0</v>
      </c>
      <c r="O47" s="29">
        <f t="shared" si="10"/>
        <v>0</v>
      </c>
    </row>
    <row r="48" spans="2:15" s="1" customFormat="1" ht="13.95" customHeight="1" x14ac:dyDescent="0.25">
      <c r="B48" s="1" t="s">
        <v>538</v>
      </c>
      <c r="C48" s="30" t="s">
        <v>536</v>
      </c>
      <c r="D48" s="23" t="s">
        <v>536</v>
      </c>
      <c r="E48" s="23"/>
      <c r="F48" s="23"/>
      <c r="G48" s="31"/>
      <c r="H48" s="31"/>
      <c r="I48" s="31"/>
      <c r="J48" s="31"/>
      <c r="K48" s="31"/>
      <c r="L48" s="31"/>
      <c r="M48" s="32">
        <f t="shared" si="8"/>
        <v>0</v>
      </c>
      <c r="N48" s="32">
        <f t="shared" si="9"/>
        <v>0</v>
      </c>
      <c r="O48" s="29">
        <f t="shared" si="10"/>
        <v>0</v>
      </c>
    </row>
    <row r="49" spans="2:15" s="1" customFormat="1" ht="13.95" customHeight="1" x14ac:dyDescent="0.3">
      <c r="B49" s="33"/>
      <c r="G49" s="29">
        <f t="shared" ref="G49:N49" si="11">SUM(G38:G48)</f>
        <v>878</v>
      </c>
      <c r="H49" s="29">
        <f t="shared" si="11"/>
        <v>923</v>
      </c>
      <c r="I49" s="29">
        <f t="shared" si="11"/>
        <v>898</v>
      </c>
      <c r="J49" s="29">
        <f t="shared" si="11"/>
        <v>973</v>
      </c>
      <c r="K49" s="29">
        <f t="shared" si="11"/>
        <v>1073</v>
      </c>
      <c r="L49" s="29">
        <f t="shared" si="11"/>
        <v>906</v>
      </c>
      <c r="M49" s="34">
        <f t="shared" si="11"/>
        <v>5651</v>
      </c>
      <c r="N49" s="34">
        <f t="shared" si="11"/>
        <v>30</v>
      </c>
    </row>
    <row r="50" spans="2:15" s="1" customFormat="1" ht="13.95" customHeight="1" x14ac:dyDescent="0.25"/>
    <row r="51" spans="2:15" s="1" customFormat="1" ht="13.95" customHeight="1" x14ac:dyDescent="0.25">
      <c r="B51" s="1" t="str">
        <f>Roster_Selection_Men!AB52&amp;" " &amp; "V "</f>
        <v xml:space="preserve">Cumberland University V </v>
      </c>
      <c r="C51" s="1" t="str">
        <f>Roster_Selection_Men!AD52</f>
        <v>6684-301</v>
      </c>
      <c r="D51" s="1" t="str">
        <f>Roster_Selection_Men!AE52</f>
        <v>Andrew Scantland</v>
      </c>
      <c r="E51" s="23" t="s">
        <v>525</v>
      </c>
      <c r="F51" s="1" t="str">
        <f>IF(ISERROR(Baker_Scores_Men_Var!E51), " ", IF(Baker_Scores_Men_Var!E51 = "Yes", "Yes", "  "))</f>
        <v xml:space="preserve">  </v>
      </c>
      <c r="G51" s="28">
        <v>0</v>
      </c>
      <c r="H51" s="28">
        <v>267</v>
      </c>
      <c r="I51" s="28">
        <v>173</v>
      </c>
      <c r="J51" s="28">
        <v>256</v>
      </c>
      <c r="K51" s="28">
        <v>145</v>
      </c>
      <c r="L51" s="28">
        <v>0</v>
      </c>
      <c r="M51" s="29">
        <f t="shared" ref="M51:M61" si="12">SUM(G51:L51)</f>
        <v>841</v>
      </c>
      <c r="N51" s="29">
        <f t="shared" ref="N51:N61" si="13">COUNTIF(G51:L51, "&gt;0" )</f>
        <v>4</v>
      </c>
      <c r="O51" s="29">
        <f t="shared" ref="O51:O61" si="14">IF(N51=0,0,M51/N51)</f>
        <v>210.25</v>
      </c>
    </row>
    <row r="52" spans="2:15" s="1" customFormat="1" ht="13.95" customHeight="1" x14ac:dyDescent="0.25">
      <c r="B52" s="1" t="str">
        <f>Roster_Selection_Men!AB53&amp;" " &amp; "V "</f>
        <v xml:space="preserve">Cumberland University V </v>
      </c>
      <c r="C52" s="1" t="str">
        <f>Roster_Selection_Men!AD53</f>
        <v>8546-1764</v>
      </c>
      <c r="D52" s="1" t="str">
        <f>Roster_Selection_Men!AE53</f>
        <v>Caleb Gregory</v>
      </c>
      <c r="E52" s="23" t="s">
        <v>525</v>
      </c>
      <c r="F52" s="1" t="str">
        <f>IF(ISERROR(Baker_Scores_Men_Var!E52), " ", IF(Baker_Scores_Men_Var!E52 = "Yes", "Yes", "  "))</f>
        <v xml:space="preserve">  </v>
      </c>
      <c r="G52" s="28">
        <v>0</v>
      </c>
      <c r="H52" s="28">
        <v>209</v>
      </c>
      <c r="I52" s="28">
        <v>223</v>
      </c>
      <c r="J52" s="28">
        <v>215</v>
      </c>
      <c r="K52" s="28">
        <v>170</v>
      </c>
      <c r="L52" s="28">
        <v>173</v>
      </c>
      <c r="M52" s="29">
        <f t="shared" si="12"/>
        <v>990</v>
      </c>
      <c r="N52" s="29">
        <f t="shared" si="13"/>
        <v>5</v>
      </c>
      <c r="O52" s="29">
        <f t="shared" si="14"/>
        <v>198</v>
      </c>
    </row>
    <row r="53" spans="2:15" s="1" customFormat="1" ht="13.95" customHeight="1" x14ac:dyDescent="0.25">
      <c r="B53" s="1" t="str">
        <f>Roster_Selection_Men!AB54&amp;" " &amp; "V "</f>
        <v xml:space="preserve">Cumberland University V </v>
      </c>
      <c r="C53" s="1" t="str">
        <f>Roster_Selection_Men!AD54</f>
        <v>18-33878</v>
      </c>
      <c r="D53" s="1" t="str">
        <f>Roster_Selection_Men!AE54</f>
        <v>Carter Baylog</v>
      </c>
      <c r="E53" s="23" t="s">
        <v>525</v>
      </c>
      <c r="F53" s="1" t="str">
        <f>IF(ISERROR(Baker_Scores_Men_Var!E53), " ", IF(Baker_Scores_Men_Var!E53 = "Yes", "Yes", "  "))</f>
        <v xml:space="preserve">  </v>
      </c>
      <c r="G53" s="28">
        <v>160</v>
      </c>
      <c r="H53" s="28">
        <v>0</v>
      </c>
      <c r="I53" s="28">
        <v>0</v>
      </c>
      <c r="J53" s="28">
        <v>0</v>
      </c>
      <c r="K53" s="28">
        <v>0</v>
      </c>
      <c r="L53" s="28">
        <v>224</v>
      </c>
      <c r="M53" s="29">
        <f t="shared" si="12"/>
        <v>384</v>
      </c>
      <c r="N53" s="29">
        <f t="shared" si="13"/>
        <v>2</v>
      </c>
      <c r="O53" s="29">
        <f t="shared" si="14"/>
        <v>192</v>
      </c>
    </row>
    <row r="54" spans="2:15" s="1" customFormat="1" ht="13.95" customHeight="1" x14ac:dyDescent="0.25">
      <c r="B54" s="1" t="str">
        <f>Roster_Selection_Men!AB55&amp;" " &amp; "V "</f>
        <v xml:space="preserve">Cumberland University V </v>
      </c>
      <c r="C54" s="1" t="str">
        <f>Roster_Selection_Men!AD55</f>
        <v>11-359781</v>
      </c>
      <c r="D54" s="1" t="str">
        <f>Roster_Selection_Men!AE55</f>
        <v>Casey Estep</v>
      </c>
      <c r="E54" s="23" t="s">
        <v>525</v>
      </c>
      <c r="F54" s="1" t="str">
        <f>IF(ISERROR(Baker_Scores_Men_Var!E54), " ", IF(Baker_Scores_Men_Var!E54 = "Yes", "Yes", "  "))</f>
        <v xml:space="preserve">  </v>
      </c>
      <c r="G54" s="28">
        <v>171</v>
      </c>
      <c r="H54" s="28">
        <v>181</v>
      </c>
      <c r="I54" s="28">
        <v>179</v>
      </c>
      <c r="J54" s="28">
        <v>163</v>
      </c>
      <c r="K54" s="28">
        <v>0</v>
      </c>
      <c r="L54" s="28">
        <v>0</v>
      </c>
      <c r="M54" s="29">
        <f t="shared" si="12"/>
        <v>694</v>
      </c>
      <c r="N54" s="29">
        <f t="shared" si="13"/>
        <v>4</v>
      </c>
      <c r="O54" s="29">
        <f t="shared" si="14"/>
        <v>173.5</v>
      </c>
    </row>
    <row r="55" spans="2:15" s="1" customFormat="1" ht="13.95" customHeight="1" x14ac:dyDescent="0.25">
      <c r="B55" s="1" t="str">
        <f>Roster_Selection_Men!AB56&amp;" " &amp; "V "</f>
        <v xml:space="preserve">Cumberland University V </v>
      </c>
      <c r="C55" s="1" t="str">
        <f>Roster_Selection_Men!AD56</f>
        <v>16-168022</v>
      </c>
      <c r="D55" s="1" t="str">
        <f>Roster_Selection_Men!AE56</f>
        <v>Frank Koppie</v>
      </c>
      <c r="E55" s="23" t="s">
        <v>525</v>
      </c>
      <c r="F55" s="1" t="str">
        <f>IF(ISERROR(Baker_Scores_Men_Var!E55), " ", IF(Baker_Scores_Men_Var!E55 = "Yes", "Yes", "  "))</f>
        <v xml:space="preserve">  </v>
      </c>
      <c r="G55" s="28">
        <v>0</v>
      </c>
      <c r="H55" s="28">
        <v>158</v>
      </c>
      <c r="I55" s="28">
        <v>241</v>
      </c>
      <c r="J55" s="28">
        <v>197</v>
      </c>
      <c r="K55" s="28">
        <v>117</v>
      </c>
      <c r="L55" s="28">
        <v>0</v>
      </c>
      <c r="M55" s="29">
        <f t="shared" si="12"/>
        <v>713</v>
      </c>
      <c r="N55" s="29">
        <f t="shared" si="13"/>
        <v>4</v>
      </c>
      <c r="O55" s="29">
        <f t="shared" si="14"/>
        <v>178.25</v>
      </c>
    </row>
    <row r="56" spans="2:15" s="1" customFormat="1" ht="13.95" customHeight="1" x14ac:dyDescent="0.25">
      <c r="B56" s="1" t="str">
        <f>Roster_Selection_Men!AB57&amp;" " &amp; "V "</f>
        <v xml:space="preserve">Cumberland University V </v>
      </c>
      <c r="C56" s="1" t="str">
        <f>Roster_Selection_Men!AD57</f>
        <v>11-636406</v>
      </c>
      <c r="D56" s="1" t="str">
        <f>Roster_Selection_Men!AE57</f>
        <v>Jared Maldonado</v>
      </c>
      <c r="E56" s="23" t="s">
        <v>525</v>
      </c>
      <c r="F56" s="1" t="str">
        <f>IF(ISERROR(Baker_Scores_Men_Var!E56), " ", IF(Baker_Scores_Men_Var!E56 = "Yes", "Yes", "  "))</f>
        <v xml:space="preserve">  </v>
      </c>
      <c r="G56" s="28">
        <v>159</v>
      </c>
      <c r="H56" s="28">
        <v>0</v>
      </c>
      <c r="I56" s="28">
        <v>0</v>
      </c>
      <c r="J56" s="28">
        <v>0</v>
      </c>
      <c r="K56" s="28">
        <v>0</v>
      </c>
      <c r="L56" s="28">
        <v>171</v>
      </c>
      <c r="M56" s="29">
        <f t="shared" si="12"/>
        <v>330</v>
      </c>
      <c r="N56" s="29">
        <f t="shared" si="13"/>
        <v>2</v>
      </c>
      <c r="O56" s="29">
        <f t="shared" si="14"/>
        <v>165</v>
      </c>
    </row>
    <row r="57" spans="2:15" s="1" customFormat="1" ht="13.95" customHeight="1" x14ac:dyDescent="0.25">
      <c r="B57" s="1" t="str">
        <f>Roster_Selection_Men!AB58&amp;" " &amp; "V "</f>
        <v xml:space="preserve">Cumberland University V </v>
      </c>
      <c r="C57" s="1" t="str">
        <f>Roster_Selection_Men!AD58</f>
        <v>11-268044</v>
      </c>
      <c r="D57" s="1" t="str">
        <f>Roster_Selection_Men!AE58</f>
        <v>Mark Elmer</v>
      </c>
      <c r="E57" s="23" t="s">
        <v>525</v>
      </c>
      <c r="F57" s="1" t="str">
        <f>IF(ISERROR(Baker_Scores_Men_Var!E57), " ", IF(Baker_Scores_Men_Var!E57 = "Yes", "Yes", "  "))</f>
        <v xml:space="preserve">  </v>
      </c>
      <c r="G57" s="28">
        <v>148</v>
      </c>
      <c r="H57" s="28">
        <v>0</v>
      </c>
      <c r="I57" s="28">
        <v>0</v>
      </c>
      <c r="J57" s="28">
        <v>0</v>
      </c>
      <c r="K57" s="28">
        <v>179</v>
      </c>
      <c r="L57" s="28">
        <v>259</v>
      </c>
      <c r="M57" s="29">
        <f t="shared" si="12"/>
        <v>586</v>
      </c>
      <c r="N57" s="29">
        <f t="shared" si="13"/>
        <v>3</v>
      </c>
      <c r="O57" s="29">
        <f t="shared" si="14"/>
        <v>195.33333333333334</v>
      </c>
    </row>
    <row r="58" spans="2:15" s="1" customFormat="1" ht="13.95" customHeight="1" x14ac:dyDescent="0.25">
      <c r="B58" s="1" t="str">
        <f>Roster_Selection_Men!AB59&amp;" " &amp; "V "</f>
        <v xml:space="preserve">Cumberland University V </v>
      </c>
      <c r="C58" s="1" t="str">
        <f>Roster_Selection_Men!AD59</f>
        <v>17-77117</v>
      </c>
      <c r="D58" s="1" t="str">
        <f>Roster_Selection_Men!AE59</f>
        <v>Matthew Charlton</v>
      </c>
      <c r="E58" s="23" t="s">
        <v>525</v>
      </c>
      <c r="F58" s="1" t="str">
        <f>IF(ISERROR(Baker_Scores_Men_Var!E58), " ", IF(Baker_Scores_Men_Var!E58 = "Yes", "Yes", "  "))</f>
        <v xml:space="preserve">  </v>
      </c>
      <c r="G58" s="28">
        <v>200</v>
      </c>
      <c r="H58" s="28">
        <v>167</v>
      </c>
      <c r="I58" s="28">
        <v>224</v>
      </c>
      <c r="J58" s="28">
        <v>211</v>
      </c>
      <c r="K58" s="28">
        <v>204</v>
      </c>
      <c r="L58" s="28">
        <v>231</v>
      </c>
      <c r="M58" s="29">
        <f t="shared" si="12"/>
        <v>1237</v>
      </c>
      <c r="N58" s="29">
        <f t="shared" si="13"/>
        <v>6</v>
      </c>
      <c r="O58" s="29">
        <f t="shared" si="14"/>
        <v>206.16666666666666</v>
      </c>
    </row>
    <row r="59" spans="2:15" s="1" customFormat="1" ht="13.95" customHeight="1" x14ac:dyDescent="0.25">
      <c r="B59" s="1" t="s">
        <v>539</v>
      </c>
      <c r="C59" s="30" t="s">
        <v>536</v>
      </c>
      <c r="D59" s="23" t="s">
        <v>536</v>
      </c>
      <c r="E59" s="23"/>
      <c r="F59" s="23"/>
      <c r="G59" s="28"/>
      <c r="H59" s="28"/>
      <c r="I59" s="28"/>
      <c r="J59" s="28"/>
      <c r="K59" s="28"/>
      <c r="L59" s="28"/>
      <c r="M59" s="29">
        <f t="shared" si="12"/>
        <v>0</v>
      </c>
      <c r="N59" s="29">
        <f t="shared" si="13"/>
        <v>0</v>
      </c>
      <c r="O59" s="29">
        <f t="shared" si="14"/>
        <v>0</v>
      </c>
    </row>
    <row r="60" spans="2:15" s="1" customFormat="1" ht="13.95" customHeight="1" x14ac:dyDescent="0.25">
      <c r="B60" s="1" t="s">
        <v>539</v>
      </c>
      <c r="C60" s="30" t="s">
        <v>536</v>
      </c>
      <c r="D60" s="23" t="s">
        <v>536</v>
      </c>
      <c r="E60" s="23"/>
      <c r="F60" s="23"/>
      <c r="G60" s="28"/>
      <c r="H60" s="28"/>
      <c r="I60" s="28"/>
      <c r="J60" s="28"/>
      <c r="K60" s="28"/>
      <c r="L60" s="28"/>
      <c r="M60" s="29">
        <f t="shared" si="12"/>
        <v>0</v>
      </c>
      <c r="N60" s="29">
        <f t="shared" si="13"/>
        <v>0</v>
      </c>
      <c r="O60" s="29">
        <f t="shared" si="14"/>
        <v>0</v>
      </c>
    </row>
    <row r="61" spans="2:15" s="1" customFormat="1" ht="13.95" customHeight="1" x14ac:dyDescent="0.25">
      <c r="B61" s="1" t="s">
        <v>539</v>
      </c>
      <c r="C61" s="30" t="s">
        <v>536</v>
      </c>
      <c r="D61" s="23" t="s">
        <v>536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29">
        <f t="shared" si="14"/>
        <v>0</v>
      </c>
    </row>
    <row r="62" spans="2:15" s="1" customFormat="1" ht="13.95" customHeight="1" x14ac:dyDescent="0.3">
      <c r="B62" s="33"/>
      <c r="G62" s="29">
        <f t="shared" ref="G62:N62" si="15">SUM(G51:G61)</f>
        <v>838</v>
      </c>
      <c r="H62" s="29">
        <f t="shared" si="15"/>
        <v>982</v>
      </c>
      <c r="I62" s="29">
        <f t="shared" si="15"/>
        <v>1040</v>
      </c>
      <c r="J62" s="29">
        <f t="shared" si="15"/>
        <v>1042</v>
      </c>
      <c r="K62" s="29">
        <f t="shared" si="15"/>
        <v>815</v>
      </c>
      <c r="L62" s="29">
        <f t="shared" si="15"/>
        <v>1058</v>
      </c>
      <c r="M62" s="34">
        <f t="shared" si="15"/>
        <v>5775</v>
      </c>
      <c r="N62" s="34">
        <f t="shared" si="15"/>
        <v>30</v>
      </c>
    </row>
    <row r="63" spans="2:15" s="1" customFormat="1" ht="13.95" customHeight="1" x14ac:dyDescent="0.25"/>
    <row r="64" spans="2:15" s="1" customFormat="1" ht="13.95" customHeight="1" x14ac:dyDescent="0.25">
      <c r="B64" s="1" t="str">
        <f>Roster_Selection_Men!AB67&amp;" " &amp; "V "</f>
        <v xml:space="preserve">Emmanuel College V </v>
      </c>
      <c r="C64" s="1" t="str">
        <f>Roster_Selection_Men!AD67</f>
        <v>11-774369</v>
      </c>
      <c r="D64" s="1" t="str">
        <f>Roster_Selection_Men!AE67</f>
        <v>Ashton Angel</v>
      </c>
      <c r="E64" s="23" t="s">
        <v>525</v>
      </c>
      <c r="F64" s="1" t="str">
        <f>IF(ISERROR(Baker_Scores_Men_Var!E64), " ", IF(Baker_Scores_Men_Var!E64 = "Yes", "Yes", "  "))</f>
        <v xml:space="preserve">  </v>
      </c>
      <c r="G64" s="28">
        <v>182</v>
      </c>
      <c r="H64" s="28">
        <v>213</v>
      </c>
      <c r="I64" s="28">
        <v>195</v>
      </c>
      <c r="J64" s="28">
        <v>182</v>
      </c>
      <c r="K64" s="28">
        <v>221</v>
      </c>
      <c r="L64" s="28">
        <v>220</v>
      </c>
      <c r="M64" s="29">
        <f t="shared" ref="M64:M74" si="16">SUM(G64:L64)</f>
        <v>1213</v>
      </c>
      <c r="N64" s="29">
        <f t="shared" ref="N64:N74" si="17">COUNTIF(G64:L64, "&gt;0" )</f>
        <v>6</v>
      </c>
      <c r="O64" s="29">
        <f t="shared" ref="O64:O74" si="18">IF(N64=0,0,M64/N64)</f>
        <v>202.16666666666666</v>
      </c>
    </row>
    <row r="65" spans="2:15" s="1" customFormat="1" ht="13.95" customHeight="1" x14ac:dyDescent="0.25">
      <c r="B65" s="1" t="str">
        <f>Roster_Selection_Men!AB68&amp;" " &amp; "V "</f>
        <v xml:space="preserve">Emmanuel College V </v>
      </c>
      <c r="C65" s="1" t="str">
        <f>Roster_Selection_Men!AD68</f>
        <v>11-640081</v>
      </c>
      <c r="D65" s="1" t="str">
        <f>Roster_Selection_Men!AE68</f>
        <v>Hunter Harper</v>
      </c>
      <c r="E65" s="23"/>
      <c r="F65" s="1" t="str">
        <f>IF(ISERROR(Baker_Scores_Men_Var!E65), " ", IF(Baker_Scores_Men_Var!E65 = "Yes", "Yes", "  "))</f>
        <v xml:space="preserve">  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9">
        <f t="shared" si="16"/>
        <v>0</v>
      </c>
      <c r="N65" s="29">
        <f t="shared" si="17"/>
        <v>0</v>
      </c>
      <c r="O65" s="29">
        <f t="shared" si="18"/>
        <v>0</v>
      </c>
    </row>
    <row r="66" spans="2:15" s="1" customFormat="1" ht="13.95" customHeight="1" x14ac:dyDescent="0.25">
      <c r="B66" s="1" t="str">
        <f>Roster_Selection_Men!AB69&amp;" " &amp; "V "</f>
        <v xml:space="preserve">Emmanuel College V </v>
      </c>
      <c r="C66" s="1" t="str">
        <f>Roster_Selection_Men!AD69</f>
        <v>6701-3818</v>
      </c>
      <c r="D66" s="1" t="str">
        <f>Roster_Selection_Men!AE69</f>
        <v>Logan Mathis</v>
      </c>
      <c r="E66" s="23" t="s">
        <v>525</v>
      </c>
      <c r="F66" s="1" t="str">
        <f>IF(ISERROR(Baker_Scores_Men_Var!E66), " ", IF(Baker_Scores_Men_Var!E66 = "Yes", "Yes", "  "))</f>
        <v xml:space="preserve">  </v>
      </c>
      <c r="G66" s="28">
        <v>269</v>
      </c>
      <c r="H66" s="28">
        <v>247</v>
      </c>
      <c r="I66" s="28">
        <v>147</v>
      </c>
      <c r="J66" s="28">
        <v>224</v>
      </c>
      <c r="K66" s="28">
        <v>187</v>
      </c>
      <c r="L66" s="28">
        <v>197</v>
      </c>
      <c r="M66" s="29">
        <f t="shared" si="16"/>
        <v>1271</v>
      </c>
      <c r="N66" s="29">
        <f t="shared" si="17"/>
        <v>6</v>
      </c>
      <c r="O66" s="29">
        <f t="shared" si="18"/>
        <v>211.83333333333334</v>
      </c>
    </row>
    <row r="67" spans="2:15" s="1" customFormat="1" ht="13.95" customHeight="1" x14ac:dyDescent="0.25">
      <c r="B67" s="1" t="str">
        <f>Roster_Selection_Men!AB70&amp;" " &amp; "V "</f>
        <v xml:space="preserve">Emmanuel College V </v>
      </c>
      <c r="C67" s="1" t="str">
        <f>Roster_Selection_Men!AD70</f>
        <v>11-538574</v>
      </c>
      <c r="D67" s="1" t="str">
        <f>Roster_Selection_Men!AE70</f>
        <v>Nick Dischinger</v>
      </c>
      <c r="E67" s="23" t="s">
        <v>525</v>
      </c>
      <c r="F67" s="1" t="str">
        <f>IF(ISERROR(Baker_Scores_Men_Var!E67), " ", IF(Baker_Scores_Men_Var!E67 = "Yes", "Yes", "  "))</f>
        <v xml:space="preserve">  </v>
      </c>
      <c r="G67" s="28">
        <v>233</v>
      </c>
      <c r="H67" s="28">
        <v>225</v>
      </c>
      <c r="I67" s="28">
        <v>248</v>
      </c>
      <c r="J67" s="28">
        <v>269</v>
      </c>
      <c r="K67" s="28">
        <v>173</v>
      </c>
      <c r="L67" s="28">
        <v>246</v>
      </c>
      <c r="M67" s="29">
        <f t="shared" si="16"/>
        <v>1394</v>
      </c>
      <c r="N67" s="29">
        <f t="shared" si="17"/>
        <v>6</v>
      </c>
      <c r="O67" s="29">
        <f t="shared" si="18"/>
        <v>232.33333333333334</v>
      </c>
    </row>
    <row r="68" spans="2:15" s="1" customFormat="1" ht="13.95" customHeight="1" x14ac:dyDescent="0.25">
      <c r="B68" s="1" t="str">
        <f>Roster_Selection_Men!AB71&amp;" " &amp; "V "</f>
        <v xml:space="preserve">Emmanuel College V </v>
      </c>
      <c r="C68" s="1" t="str">
        <f>Roster_Selection_Men!AD71</f>
        <v>11-669551</v>
      </c>
      <c r="D68" s="1" t="str">
        <f>Roster_Selection_Men!AE71</f>
        <v>Patrick Phillips</v>
      </c>
      <c r="E68" s="23" t="s">
        <v>525</v>
      </c>
      <c r="F68" s="1" t="str">
        <f>IF(ISERROR(Baker_Scores_Men_Var!E68), " ", IF(Baker_Scores_Men_Var!E68 = "Yes", "Yes", "  "))</f>
        <v xml:space="preserve">  </v>
      </c>
      <c r="G68" s="28">
        <v>167</v>
      </c>
      <c r="H68" s="28">
        <v>201</v>
      </c>
      <c r="I68" s="28">
        <v>279</v>
      </c>
      <c r="J68" s="28">
        <v>204</v>
      </c>
      <c r="K68" s="28">
        <v>167</v>
      </c>
      <c r="L68" s="28">
        <v>183</v>
      </c>
      <c r="M68" s="29">
        <f t="shared" si="16"/>
        <v>1201</v>
      </c>
      <c r="N68" s="29">
        <f t="shared" si="17"/>
        <v>6</v>
      </c>
      <c r="O68" s="29">
        <f t="shared" si="18"/>
        <v>200.16666666666666</v>
      </c>
    </row>
    <row r="69" spans="2:15" s="1" customFormat="1" ht="13.95" customHeight="1" x14ac:dyDescent="0.25">
      <c r="B69" s="1" t="str">
        <f>Roster_Selection_Men!AB72&amp;" " &amp; "V "</f>
        <v xml:space="preserve">Emmanuel College V </v>
      </c>
      <c r="C69" s="1" t="str">
        <f>Roster_Selection_Men!AD72</f>
        <v>11-132590</v>
      </c>
      <c r="D69" s="1" t="str">
        <f>Roster_Selection_Men!AE72</f>
        <v>Tristin Davis</v>
      </c>
      <c r="E69" s="23" t="s">
        <v>525</v>
      </c>
      <c r="F69" s="1" t="str">
        <f>IF(ISERROR(Baker_Scores_Men_Var!E69), " ", IF(Baker_Scores_Men_Var!E69 = "Yes", "Yes", "  "))</f>
        <v xml:space="preserve">  </v>
      </c>
      <c r="G69" s="28">
        <v>213</v>
      </c>
      <c r="H69" s="28">
        <v>214</v>
      </c>
      <c r="I69" s="28">
        <v>230</v>
      </c>
      <c r="J69" s="28">
        <v>222</v>
      </c>
      <c r="K69" s="28">
        <v>156</v>
      </c>
      <c r="L69" s="28">
        <v>166</v>
      </c>
      <c r="M69" s="29">
        <f t="shared" si="16"/>
        <v>1201</v>
      </c>
      <c r="N69" s="29">
        <f t="shared" si="17"/>
        <v>6</v>
      </c>
      <c r="O69" s="29">
        <f t="shared" si="18"/>
        <v>200.16666666666666</v>
      </c>
    </row>
    <row r="70" spans="2:15" s="1" customFormat="1" ht="13.95" customHeight="1" x14ac:dyDescent="0.25">
      <c r="B70" s="1" t="str">
        <f>Roster_Selection_Men!AB73&amp;" " &amp; "V "</f>
        <v xml:space="preserve"> V </v>
      </c>
      <c r="C70" s="1" t="str">
        <f>Roster_Selection_Men!AD73</f>
        <v/>
      </c>
      <c r="D70" s="1" t="str">
        <f>Roster_Selection_Men!AE73</f>
        <v/>
      </c>
      <c r="E70" s="23"/>
      <c r="F70" s="1" t="str">
        <f>IF(ISERROR(Baker_Scores_Men_Var!E70), " ", IF(Baker_Scores_Men_Var!E70 = "Yes", "Yes", "  "))</f>
        <v xml:space="preserve">  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9">
        <f t="shared" si="16"/>
        <v>0</v>
      </c>
      <c r="N70" s="29">
        <f t="shared" si="17"/>
        <v>0</v>
      </c>
      <c r="O70" s="29">
        <f t="shared" si="18"/>
        <v>0</v>
      </c>
    </row>
    <row r="71" spans="2:15" s="1" customFormat="1" ht="13.95" customHeight="1" x14ac:dyDescent="0.25">
      <c r="B71" s="1" t="str">
        <f>Roster_Selection_Men!AB74&amp;" " &amp; "V "</f>
        <v xml:space="preserve"> V </v>
      </c>
      <c r="C71" s="1" t="str">
        <f>Roster_Selection_Men!AD74</f>
        <v/>
      </c>
      <c r="D71" s="1" t="str">
        <f>Roster_Selection_Men!AE74</f>
        <v/>
      </c>
      <c r="E71" s="23"/>
      <c r="F71" s="1" t="str">
        <f>IF(ISERROR(Baker_Scores_Men_Var!E71), " ", IF(Baker_Scores_Men_Var!E71 = "Yes", "Yes", "  "))</f>
        <v xml:space="preserve">  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9">
        <f t="shared" si="16"/>
        <v>0</v>
      </c>
      <c r="N71" s="29">
        <f t="shared" si="17"/>
        <v>0</v>
      </c>
      <c r="O71" s="29">
        <f t="shared" si="18"/>
        <v>0</v>
      </c>
    </row>
    <row r="72" spans="2:15" s="1" customFormat="1" ht="13.95" customHeight="1" x14ac:dyDescent="0.25">
      <c r="B72" s="1" t="s">
        <v>540</v>
      </c>
      <c r="C72" s="30" t="s">
        <v>536</v>
      </c>
      <c r="D72" s="23" t="s">
        <v>536</v>
      </c>
      <c r="E72" s="23"/>
      <c r="F72" s="23"/>
      <c r="G72" s="28"/>
      <c r="H72" s="28"/>
      <c r="I72" s="28"/>
      <c r="J72" s="28"/>
      <c r="K72" s="28"/>
      <c r="L72" s="28"/>
      <c r="M72" s="29">
        <f t="shared" si="16"/>
        <v>0</v>
      </c>
      <c r="N72" s="29">
        <f t="shared" si="17"/>
        <v>0</v>
      </c>
      <c r="O72" s="29">
        <f t="shared" si="18"/>
        <v>0</v>
      </c>
    </row>
    <row r="73" spans="2:15" s="1" customFormat="1" ht="13.95" customHeight="1" x14ac:dyDescent="0.25">
      <c r="B73" s="1" t="s">
        <v>540</v>
      </c>
      <c r="C73" s="30" t="s">
        <v>536</v>
      </c>
      <c r="D73" s="23" t="s">
        <v>536</v>
      </c>
      <c r="E73" s="23"/>
      <c r="F73" s="23"/>
      <c r="G73" s="28"/>
      <c r="H73" s="28"/>
      <c r="I73" s="28"/>
      <c r="J73" s="28"/>
      <c r="K73" s="28"/>
      <c r="L73" s="28"/>
      <c r="M73" s="29">
        <f t="shared" si="16"/>
        <v>0</v>
      </c>
      <c r="N73" s="29">
        <f t="shared" si="17"/>
        <v>0</v>
      </c>
      <c r="O73" s="29">
        <f t="shared" si="18"/>
        <v>0</v>
      </c>
    </row>
    <row r="74" spans="2:15" s="1" customFormat="1" ht="13.95" customHeight="1" x14ac:dyDescent="0.25">
      <c r="B74" s="1" t="s">
        <v>540</v>
      </c>
      <c r="C74" s="30" t="s">
        <v>536</v>
      </c>
      <c r="D74" s="23" t="s">
        <v>536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29">
        <f t="shared" si="18"/>
        <v>0</v>
      </c>
    </row>
    <row r="75" spans="2:15" s="1" customFormat="1" ht="13.95" customHeight="1" x14ac:dyDescent="0.3">
      <c r="B75" s="33"/>
      <c r="G75" s="29">
        <f t="shared" ref="G75:N75" si="19">SUM(G64:G74)</f>
        <v>1064</v>
      </c>
      <c r="H75" s="29">
        <f t="shared" si="19"/>
        <v>1100</v>
      </c>
      <c r="I75" s="29">
        <f t="shared" si="19"/>
        <v>1099</v>
      </c>
      <c r="J75" s="29">
        <f t="shared" si="19"/>
        <v>1101</v>
      </c>
      <c r="K75" s="29">
        <f t="shared" si="19"/>
        <v>904</v>
      </c>
      <c r="L75" s="29">
        <f t="shared" si="19"/>
        <v>1012</v>
      </c>
      <c r="M75" s="34">
        <f t="shared" si="19"/>
        <v>6280</v>
      </c>
      <c r="N75" s="34">
        <f t="shared" si="19"/>
        <v>30</v>
      </c>
    </row>
    <row r="76" spans="2:15" s="1" customFormat="1" ht="13.95" customHeight="1" x14ac:dyDescent="0.25"/>
    <row r="77" spans="2:15" s="1" customFormat="1" ht="13.95" customHeight="1" x14ac:dyDescent="0.25">
      <c r="B77" s="1" t="str">
        <f>Roster_Selection_Men!AB80&amp;" " &amp; "V "</f>
        <v xml:space="preserve">Lindsey Wilson College V </v>
      </c>
      <c r="C77" s="1" t="str">
        <f>Roster_Selection_Men!AD80</f>
        <v>7914-10905</v>
      </c>
      <c r="D77" s="1" t="str">
        <f>Roster_Selection_Men!AE80</f>
        <v>Andrew O'Dell</v>
      </c>
      <c r="E77" s="23" t="s">
        <v>525</v>
      </c>
      <c r="F77" s="1" t="str">
        <f>IF(ISERROR(Baker_Scores_Men_Var!E77), " ", IF(Baker_Scores_Men_Var!E77 = "Yes", "Yes", "  "))</f>
        <v xml:space="preserve">  </v>
      </c>
      <c r="G77" s="28">
        <v>198</v>
      </c>
      <c r="H77" s="28">
        <v>153</v>
      </c>
      <c r="I77" s="28">
        <v>0</v>
      </c>
      <c r="J77" s="28">
        <v>0</v>
      </c>
      <c r="K77" s="28">
        <v>0</v>
      </c>
      <c r="L77" s="28">
        <v>0</v>
      </c>
      <c r="M77" s="29">
        <f t="shared" ref="M77:M87" si="20">SUM(G77:L77)</f>
        <v>351</v>
      </c>
      <c r="N77" s="29">
        <f t="shared" ref="N77:N87" si="21">COUNTIF(G77:L77, "&gt;0" )</f>
        <v>2</v>
      </c>
      <c r="O77" s="29">
        <f t="shared" ref="O77:O87" si="22">IF(N77=0,0,M77/N77)</f>
        <v>175.5</v>
      </c>
    </row>
    <row r="78" spans="2:15" s="1" customFormat="1" ht="13.95" customHeight="1" x14ac:dyDescent="0.25">
      <c r="B78" s="1" t="str">
        <f>Roster_Selection_Men!AB81&amp;" " &amp; "V "</f>
        <v xml:space="preserve">Lindsey Wilson College V </v>
      </c>
      <c r="C78" s="1" t="str">
        <f>Roster_Selection_Men!AD81</f>
        <v>5919-634</v>
      </c>
      <c r="D78" s="1" t="str">
        <f>Roster_Selection_Men!AE81</f>
        <v>Brandon Pendley</v>
      </c>
      <c r="E78" s="23" t="s">
        <v>525</v>
      </c>
      <c r="F78" s="1" t="str">
        <f>IF(ISERROR(Baker_Scores_Men_Var!E78), " ", IF(Baker_Scores_Men_Var!E78 = "Yes", "Yes", "  "))</f>
        <v xml:space="preserve">  </v>
      </c>
      <c r="G78" s="28">
        <v>222</v>
      </c>
      <c r="H78" s="28">
        <v>232</v>
      </c>
      <c r="I78" s="28">
        <v>196</v>
      </c>
      <c r="J78" s="28">
        <v>176</v>
      </c>
      <c r="K78" s="28">
        <v>161</v>
      </c>
      <c r="L78" s="28">
        <v>193</v>
      </c>
      <c r="M78" s="29">
        <f t="shared" si="20"/>
        <v>1180</v>
      </c>
      <c r="N78" s="29">
        <f t="shared" si="21"/>
        <v>6</v>
      </c>
      <c r="O78" s="29">
        <f t="shared" si="22"/>
        <v>196.66666666666666</v>
      </c>
    </row>
    <row r="79" spans="2:15" s="1" customFormat="1" ht="13.95" customHeight="1" x14ac:dyDescent="0.25">
      <c r="B79" s="1" t="str">
        <f>Roster_Selection_Men!AB82&amp;" " &amp; "V "</f>
        <v xml:space="preserve">Lindsey Wilson College V </v>
      </c>
      <c r="C79" s="1" t="str">
        <f>Roster_Selection_Men!AD82</f>
        <v>15-181743</v>
      </c>
      <c r="D79" s="1" t="str">
        <f>Roster_Selection_Men!AE82</f>
        <v>Dylan Stringer</v>
      </c>
      <c r="E79" s="23" t="s">
        <v>525</v>
      </c>
      <c r="F79" s="1" t="str">
        <f>IF(ISERROR(Baker_Scores_Men_Var!E79), " ", IF(Baker_Scores_Men_Var!E79 = "Yes", "Yes", "  "))</f>
        <v xml:space="preserve">  </v>
      </c>
      <c r="G79" s="28">
        <v>216</v>
      </c>
      <c r="H79" s="28">
        <v>165</v>
      </c>
      <c r="I79" s="28">
        <v>170</v>
      </c>
      <c r="J79" s="28">
        <v>190</v>
      </c>
      <c r="K79" s="28">
        <v>174</v>
      </c>
      <c r="L79" s="28">
        <v>167</v>
      </c>
      <c r="M79" s="29">
        <f t="shared" si="20"/>
        <v>1082</v>
      </c>
      <c r="N79" s="29">
        <f t="shared" si="21"/>
        <v>6</v>
      </c>
      <c r="O79" s="29">
        <f t="shared" si="22"/>
        <v>180.33333333333334</v>
      </c>
    </row>
    <row r="80" spans="2:15" s="1" customFormat="1" ht="13.95" customHeight="1" x14ac:dyDescent="0.25">
      <c r="B80" s="1" t="str">
        <f>Roster_Selection_Men!AB83&amp;" " &amp; "V "</f>
        <v xml:space="preserve">Lindsey Wilson College V </v>
      </c>
      <c r="C80" s="1" t="str">
        <f>Roster_Selection_Men!AD83</f>
        <v>17-94542</v>
      </c>
      <c r="D80" s="1" t="str">
        <f>Roster_Selection_Men!AE83</f>
        <v>Nick Blakey</v>
      </c>
      <c r="E80" s="23"/>
      <c r="F80" s="1" t="str">
        <f>IF(ISERROR(Baker_Scores_Men_Var!E80), " ", IF(Baker_Scores_Men_Var!E80 = "Yes", "Yes", "  "))</f>
        <v xml:space="preserve">  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9">
        <f t="shared" si="20"/>
        <v>0</v>
      </c>
      <c r="N80" s="29">
        <f t="shared" si="21"/>
        <v>0</v>
      </c>
      <c r="O80" s="29">
        <f t="shared" si="22"/>
        <v>0</v>
      </c>
    </row>
    <row r="81" spans="2:15" s="1" customFormat="1" ht="13.95" customHeight="1" x14ac:dyDescent="0.25">
      <c r="B81" s="1" t="str">
        <f>Roster_Selection_Men!AB84&amp;" " &amp; "V "</f>
        <v xml:space="preserve">Lindsey Wilson College V </v>
      </c>
      <c r="C81" s="1" t="str">
        <f>Roster_Selection_Men!AD84</f>
        <v>16-149154</v>
      </c>
      <c r="D81" s="1" t="str">
        <f>Roster_Selection_Men!AE84</f>
        <v>Patrick Walker</v>
      </c>
      <c r="E81" s="23" t="s">
        <v>525</v>
      </c>
      <c r="F81" s="1" t="str">
        <f>IF(ISERROR(Baker_Scores_Men_Var!E81), " ", IF(Baker_Scores_Men_Var!E81 = "Yes", "Yes", "  "))</f>
        <v xml:space="preserve">  </v>
      </c>
      <c r="G81" s="28">
        <v>0</v>
      </c>
      <c r="H81" s="28">
        <v>0</v>
      </c>
      <c r="I81" s="28">
        <v>179</v>
      </c>
      <c r="J81" s="28">
        <v>210</v>
      </c>
      <c r="K81" s="28">
        <v>138</v>
      </c>
      <c r="L81" s="28">
        <v>214</v>
      </c>
      <c r="M81" s="29">
        <f t="shared" si="20"/>
        <v>741</v>
      </c>
      <c r="N81" s="29">
        <f t="shared" si="21"/>
        <v>4</v>
      </c>
      <c r="O81" s="29">
        <f t="shared" si="22"/>
        <v>185.25</v>
      </c>
    </row>
    <row r="82" spans="2:15" s="1" customFormat="1" ht="13.95" customHeight="1" x14ac:dyDescent="0.25">
      <c r="B82" s="1" t="str">
        <f>Roster_Selection_Men!AB85&amp;" " &amp; "V "</f>
        <v xml:space="preserve">Lindsey Wilson College V </v>
      </c>
      <c r="C82" s="1" t="str">
        <f>Roster_Selection_Men!AD85</f>
        <v>16-88860</v>
      </c>
      <c r="D82" s="1" t="str">
        <f>Roster_Selection_Men!AE85</f>
        <v>Peyton Huskey</v>
      </c>
      <c r="E82" s="23" t="s">
        <v>525</v>
      </c>
      <c r="F82" s="1" t="str">
        <f>IF(ISERROR(Baker_Scores_Men_Var!E82), " ", IF(Baker_Scores_Men_Var!E82 = "Yes", "Yes", "  "))</f>
        <v xml:space="preserve">  </v>
      </c>
      <c r="G82" s="28">
        <v>176</v>
      </c>
      <c r="H82" s="28">
        <v>217</v>
      </c>
      <c r="I82" s="28">
        <v>238</v>
      </c>
      <c r="J82" s="28">
        <v>228</v>
      </c>
      <c r="K82" s="28">
        <v>232</v>
      </c>
      <c r="L82" s="28">
        <v>180</v>
      </c>
      <c r="M82" s="29">
        <f t="shared" si="20"/>
        <v>1271</v>
      </c>
      <c r="N82" s="29">
        <f t="shared" si="21"/>
        <v>6</v>
      </c>
      <c r="O82" s="29">
        <f t="shared" si="22"/>
        <v>211.83333333333334</v>
      </c>
    </row>
    <row r="83" spans="2:15" s="1" customFormat="1" ht="13.95" customHeight="1" x14ac:dyDescent="0.25">
      <c r="B83" s="1" t="str">
        <f>Roster_Selection_Men!AB86&amp;" " &amp; "V "</f>
        <v xml:space="preserve">Lindsey Wilson College V </v>
      </c>
      <c r="C83" s="1" t="str">
        <f>Roster_Selection_Men!AD86</f>
        <v>7914-23206</v>
      </c>
      <c r="D83" s="1" t="str">
        <f>Roster_Selection_Men!AE86</f>
        <v>Tanner Goodman</v>
      </c>
      <c r="E83" s="23" t="s">
        <v>525</v>
      </c>
      <c r="F83" s="1" t="str">
        <f>IF(ISERROR(Baker_Scores_Men_Var!E83), " ", IF(Baker_Scores_Men_Var!E83 = "Yes", "Yes", "  "))</f>
        <v xml:space="preserve">  </v>
      </c>
      <c r="G83" s="28">
        <v>246</v>
      </c>
      <c r="H83" s="28">
        <v>167</v>
      </c>
      <c r="I83" s="28">
        <v>235</v>
      </c>
      <c r="J83" s="28">
        <v>189</v>
      </c>
      <c r="K83" s="28">
        <v>0</v>
      </c>
      <c r="L83" s="28">
        <v>178</v>
      </c>
      <c r="M83" s="29">
        <f t="shared" si="20"/>
        <v>1015</v>
      </c>
      <c r="N83" s="29">
        <f t="shared" si="21"/>
        <v>5</v>
      </c>
      <c r="O83" s="29">
        <f t="shared" si="22"/>
        <v>203</v>
      </c>
    </row>
    <row r="84" spans="2:15" s="1" customFormat="1" ht="13.95" customHeight="1" x14ac:dyDescent="0.25">
      <c r="B84" s="1" t="str">
        <f>Roster_Selection_Men!AB87&amp;" " &amp; "V "</f>
        <v xml:space="preserve"> V </v>
      </c>
      <c r="C84" s="1" t="str">
        <f>Roster_Selection_Men!AD87</f>
        <v/>
      </c>
      <c r="D84" s="1" t="str">
        <f>Roster_Selection_Men!AE87</f>
        <v/>
      </c>
      <c r="E84" s="23"/>
      <c r="F84" s="1" t="str">
        <f>IF(ISERROR(Baker_Scores_Men_Var!E84), " ", IF(Baker_Scores_Men_Var!E84 = "Yes", "Yes", "  "))</f>
        <v xml:space="preserve">  </v>
      </c>
      <c r="G84" s="28">
        <v>0</v>
      </c>
      <c r="H84" s="28">
        <v>0</v>
      </c>
      <c r="I84" s="28">
        <v>0</v>
      </c>
      <c r="J84" s="28">
        <v>0</v>
      </c>
      <c r="K84" s="28">
        <v>156</v>
      </c>
      <c r="L84" s="28">
        <v>0</v>
      </c>
      <c r="M84" s="29">
        <f t="shared" si="20"/>
        <v>156</v>
      </c>
      <c r="N84" s="29">
        <f t="shared" si="21"/>
        <v>1</v>
      </c>
      <c r="O84" s="29">
        <f t="shared" si="22"/>
        <v>156</v>
      </c>
    </row>
    <row r="85" spans="2:15" s="1" customFormat="1" ht="13.95" customHeight="1" x14ac:dyDescent="0.25">
      <c r="B85" s="1" t="s">
        <v>541</v>
      </c>
      <c r="C85" s="30" t="s">
        <v>536</v>
      </c>
      <c r="D85" s="23" t="s">
        <v>536</v>
      </c>
      <c r="E85" s="23"/>
      <c r="F85" s="23"/>
      <c r="G85" s="28"/>
      <c r="H85" s="28"/>
      <c r="I85" s="28"/>
      <c r="J85" s="28"/>
      <c r="K85" s="28"/>
      <c r="L85" s="28"/>
      <c r="M85" s="29">
        <f t="shared" si="20"/>
        <v>0</v>
      </c>
      <c r="N85" s="29">
        <f t="shared" si="21"/>
        <v>0</v>
      </c>
      <c r="O85" s="29">
        <f t="shared" si="22"/>
        <v>0</v>
      </c>
    </row>
    <row r="86" spans="2:15" s="1" customFormat="1" ht="13.95" customHeight="1" x14ac:dyDescent="0.25">
      <c r="B86" s="1" t="s">
        <v>541</v>
      </c>
      <c r="C86" s="30" t="s">
        <v>536</v>
      </c>
      <c r="D86" s="23" t="s">
        <v>536</v>
      </c>
      <c r="E86" s="23"/>
      <c r="F86" s="23"/>
      <c r="G86" s="28"/>
      <c r="H86" s="28"/>
      <c r="I86" s="28"/>
      <c r="J86" s="28"/>
      <c r="K86" s="28"/>
      <c r="L86" s="28"/>
      <c r="M86" s="29">
        <f t="shared" si="20"/>
        <v>0</v>
      </c>
      <c r="N86" s="29">
        <f t="shared" si="21"/>
        <v>0</v>
      </c>
      <c r="O86" s="29">
        <f t="shared" si="22"/>
        <v>0</v>
      </c>
    </row>
    <row r="87" spans="2:15" s="1" customFormat="1" ht="13.95" customHeight="1" x14ac:dyDescent="0.25">
      <c r="B87" s="1" t="s">
        <v>541</v>
      </c>
      <c r="C87" s="30" t="s">
        <v>536</v>
      </c>
      <c r="D87" s="23" t="s">
        <v>536</v>
      </c>
      <c r="E87" s="23"/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29">
        <f t="shared" si="22"/>
        <v>0</v>
      </c>
    </row>
    <row r="88" spans="2:15" s="1" customFormat="1" ht="13.95" customHeight="1" x14ac:dyDescent="0.3">
      <c r="B88" s="33"/>
      <c r="G88" s="29">
        <f t="shared" ref="G88:N88" si="23">SUM(G77:G87)</f>
        <v>1058</v>
      </c>
      <c r="H88" s="29">
        <f t="shared" si="23"/>
        <v>934</v>
      </c>
      <c r="I88" s="29">
        <f t="shared" si="23"/>
        <v>1018</v>
      </c>
      <c r="J88" s="29">
        <f t="shared" si="23"/>
        <v>993</v>
      </c>
      <c r="K88" s="29">
        <f t="shared" si="23"/>
        <v>861</v>
      </c>
      <c r="L88" s="29">
        <f t="shared" si="23"/>
        <v>932</v>
      </c>
      <c r="M88" s="34">
        <f t="shared" si="23"/>
        <v>5796</v>
      </c>
      <c r="N88" s="34">
        <f t="shared" si="23"/>
        <v>30</v>
      </c>
    </row>
    <row r="89" spans="2:15" s="1" customFormat="1" ht="13.95" customHeight="1" x14ac:dyDescent="0.25"/>
    <row r="90" spans="2:15" s="1" customFormat="1" ht="13.95" customHeight="1" x14ac:dyDescent="0.25">
      <c r="B90" s="1" t="str">
        <f>Roster_Selection_Men!AB90&amp;" " &amp; "V "</f>
        <v xml:space="preserve">Midway University V </v>
      </c>
      <c r="C90" s="1" t="str">
        <f>Roster_Selection_Men!AD90</f>
        <v>16-99628</v>
      </c>
      <c r="D90" s="1" t="str">
        <f>Roster_Selection_Men!AE90</f>
        <v>Austin Hensley</v>
      </c>
      <c r="E90" s="23" t="s">
        <v>525</v>
      </c>
      <c r="F90" s="1" t="str">
        <f>IF(ISERROR(Baker_Scores_Men_Var!E90), " ", IF(Baker_Scores_Men_Var!E90 = "Yes", "Yes", "  "))</f>
        <v xml:space="preserve">  </v>
      </c>
      <c r="G90" s="28">
        <v>267</v>
      </c>
      <c r="H90" s="28">
        <v>153</v>
      </c>
      <c r="I90" s="28">
        <v>180</v>
      </c>
      <c r="J90" s="28">
        <v>190</v>
      </c>
      <c r="K90" s="28">
        <v>177</v>
      </c>
      <c r="L90" s="28">
        <v>0</v>
      </c>
      <c r="M90" s="29">
        <f t="shared" ref="M90:M100" si="24">SUM(G90:L90)</f>
        <v>967</v>
      </c>
      <c r="N90" s="29">
        <f t="shared" ref="N90:N100" si="25">COUNTIF(G90:L90, "&gt;0" )</f>
        <v>5</v>
      </c>
      <c r="O90" s="29">
        <f t="shared" ref="O90:O100" si="26">IF(N90=0,0,M90/N90)</f>
        <v>193.4</v>
      </c>
    </row>
    <row r="91" spans="2:15" s="1" customFormat="1" ht="13.95" customHeight="1" x14ac:dyDescent="0.25">
      <c r="B91" s="1" t="str">
        <f>Roster_Selection_Men!AB91&amp;" " &amp; "V "</f>
        <v xml:space="preserve">Midway University V </v>
      </c>
      <c r="C91" s="1" t="str">
        <f>Roster_Selection_Men!AD91</f>
        <v>16-118877</v>
      </c>
      <c r="D91" s="1" t="str">
        <f>Roster_Selection_Men!AE91</f>
        <v>Brandon Handog</v>
      </c>
      <c r="E91" s="23" t="s">
        <v>525</v>
      </c>
      <c r="F91" s="1" t="str">
        <f>IF(ISERROR(Baker_Scores_Men_Var!E91), " ", IF(Baker_Scores_Men_Var!E91 = "Yes", "Yes", "  "))</f>
        <v xml:space="preserve">  </v>
      </c>
      <c r="G91" s="28">
        <v>0</v>
      </c>
      <c r="H91" s="28">
        <v>170</v>
      </c>
      <c r="I91" s="28">
        <v>179</v>
      </c>
      <c r="J91" s="28">
        <v>173</v>
      </c>
      <c r="K91" s="28">
        <v>226</v>
      </c>
      <c r="L91" s="28">
        <v>128</v>
      </c>
      <c r="M91" s="29">
        <f t="shared" si="24"/>
        <v>876</v>
      </c>
      <c r="N91" s="29">
        <f t="shared" si="25"/>
        <v>5</v>
      </c>
      <c r="O91" s="29">
        <f t="shared" si="26"/>
        <v>175.2</v>
      </c>
    </row>
    <row r="92" spans="2:15" s="1" customFormat="1" ht="13.95" customHeight="1" x14ac:dyDescent="0.25">
      <c r="B92" s="1" t="str">
        <f>Roster_Selection_Men!AB92&amp;" " &amp; "V "</f>
        <v xml:space="preserve">Midway University V </v>
      </c>
      <c r="C92" s="1" t="str">
        <f>Roster_Selection_Men!AD92</f>
        <v>15-174075</v>
      </c>
      <c r="D92" s="1" t="str">
        <f>Roster_Selection_Men!AE92</f>
        <v>Caleb Marshall</v>
      </c>
      <c r="E92" s="23" t="s">
        <v>525</v>
      </c>
      <c r="F92" s="1" t="str">
        <f>IF(ISERROR(Baker_Scores_Men_Var!E92), " ", IF(Baker_Scores_Men_Var!E92 = "Yes", "Yes", "  "))</f>
        <v xml:space="preserve">  </v>
      </c>
      <c r="G92" s="28">
        <v>192</v>
      </c>
      <c r="H92" s="28">
        <v>204</v>
      </c>
      <c r="I92" s="28">
        <v>191</v>
      </c>
      <c r="J92" s="28">
        <v>204</v>
      </c>
      <c r="K92" s="28">
        <v>221</v>
      </c>
      <c r="L92" s="28">
        <v>214</v>
      </c>
      <c r="M92" s="29">
        <f t="shared" si="24"/>
        <v>1226</v>
      </c>
      <c r="N92" s="29">
        <f t="shared" si="25"/>
        <v>6</v>
      </c>
      <c r="O92" s="29">
        <f t="shared" si="26"/>
        <v>204.33333333333334</v>
      </c>
    </row>
    <row r="93" spans="2:15" s="1" customFormat="1" ht="13.95" customHeight="1" x14ac:dyDescent="0.25">
      <c r="B93" s="1" t="str">
        <f>Roster_Selection_Men!AB93&amp;" " &amp; "V "</f>
        <v xml:space="preserve">Midway University V </v>
      </c>
      <c r="C93" s="1" t="str">
        <f>Roster_Selection_Men!AD93</f>
        <v>11-601145</v>
      </c>
      <c r="D93" s="1" t="str">
        <f>Roster_Selection_Men!AE93</f>
        <v>Jackson Ryan</v>
      </c>
      <c r="E93" s="23" t="s">
        <v>525</v>
      </c>
      <c r="F93" s="1" t="str">
        <f>IF(ISERROR(Baker_Scores_Men_Var!E93), " ", IF(Baker_Scores_Men_Var!E93 = "Yes", "Yes", "  "))</f>
        <v xml:space="preserve">  </v>
      </c>
      <c r="G93" s="28">
        <v>155</v>
      </c>
      <c r="H93" s="28">
        <v>172</v>
      </c>
      <c r="I93" s="28">
        <v>170</v>
      </c>
      <c r="J93" s="28">
        <v>0</v>
      </c>
      <c r="K93" s="28">
        <v>0</v>
      </c>
      <c r="L93" s="28">
        <v>235</v>
      </c>
      <c r="M93" s="29">
        <f t="shared" si="24"/>
        <v>732</v>
      </c>
      <c r="N93" s="29">
        <f t="shared" si="25"/>
        <v>4</v>
      </c>
      <c r="O93" s="29">
        <f t="shared" si="26"/>
        <v>183</v>
      </c>
    </row>
    <row r="94" spans="2:15" s="1" customFormat="1" ht="13.95" customHeight="1" x14ac:dyDescent="0.25">
      <c r="B94" s="1" t="str">
        <f>Roster_Selection_Men!AB94&amp;" " &amp; "V "</f>
        <v xml:space="preserve">Midway University V </v>
      </c>
      <c r="C94" s="1" t="str">
        <f>Roster_Selection_Men!AD94</f>
        <v>15-166182</v>
      </c>
      <c r="D94" s="1" t="str">
        <f>Roster_Selection_Men!AE94</f>
        <v>Ryan Tuite</v>
      </c>
      <c r="E94" s="23" t="s">
        <v>525</v>
      </c>
      <c r="F94" s="1" t="str">
        <f>IF(ISERROR(Baker_Scores_Men_Var!E94), " ", IF(Baker_Scores_Men_Var!E94 = "Yes", "Yes", "  "))</f>
        <v xml:space="preserve">  </v>
      </c>
      <c r="G94" s="28">
        <v>167</v>
      </c>
      <c r="H94" s="28">
        <v>0</v>
      </c>
      <c r="I94" s="28">
        <v>0</v>
      </c>
      <c r="J94" s="28">
        <v>190</v>
      </c>
      <c r="K94" s="28">
        <v>142</v>
      </c>
      <c r="L94" s="28">
        <v>0</v>
      </c>
      <c r="M94" s="29">
        <f t="shared" si="24"/>
        <v>499</v>
      </c>
      <c r="N94" s="29">
        <f t="shared" si="25"/>
        <v>3</v>
      </c>
      <c r="O94" s="29">
        <f t="shared" si="26"/>
        <v>166.33333333333334</v>
      </c>
    </row>
    <row r="95" spans="2:15" s="1" customFormat="1" ht="13.95" customHeight="1" x14ac:dyDescent="0.25">
      <c r="B95" s="1" t="str">
        <f>Roster_Selection_Men!AB95&amp;" " &amp; "V "</f>
        <v xml:space="preserve">Midway University V </v>
      </c>
      <c r="C95" s="1" t="str">
        <f>Roster_Selection_Men!AD95</f>
        <v>19-80564</v>
      </c>
      <c r="D95" s="1" t="str">
        <f>Roster_Selection_Men!AE95</f>
        <v>Zach Dickerson</v>
      </c>
      <c r="E95" s="23" t="s">
        <v>525</v>
      </c>
      <c r="F95" s="1" t="str">
        <f>IF(ISERROR(Baker_Scores_Men_Var!E95), " ", IF(Baker_Scores_Men_Var!E95 = "Yes", "Yes", "  "))</f>
        <v xml:space="preserve">  </v>
      </c>
      <c r="G95" s="28">
        <v>166</v>
      </c>
      <c r="H95" s="28">
        <v>156</v>
      </c>
      <c r="I95" s="28">
        <v>0</v>
      </c>
      <c r="J95" s="28">
        <v>186</v>
      </c>
      <c r="K95" s="28">
        <v>148</v>
      </c>
      <c r="L95" s="28">
        <v>0</v>
      </c>
      <c r="M95" s="29">
        <f t="shared" si="24"/>
        <v>656</v>
      </c>
      <c r="N95" s="29">
        <f t="shared" si="25"/>
        <v>4</v>
      </c>
      <c r="O95" s="29">
        <f t="shared" si="26"/>
        <v>164</v>
      </c>
    </row>
    <row r="96" spans="2:15" s="1" customFormat="1" ht="13.95" customHeight="1" x14ac:dyDescent="0.25">
      <c r="B96" s="1" t="str">
        <f>Roster_Selection_Men!AB96&amp;" " &amp; "V "</f>
        <v xml:space="preserve">Midway University V </v>
      </c>
      <c r="C96" s="1" t="str">
        <f>Roster_Selection_Men!AD96</f>
        <v>18-90002</v>
      </c>
      <c r="D96" s="1" t="str">
        <f>Roster_Selection_Men!AE96</f>
        <v>Zachary Beltz</v>
      </c>
      <c r="E96" s="23" t="s">
        <v>525</v>
      </c>
      <c r="F96" s="1" t="str">
        <f>IF(ISERROR(Baker_Scores_Men_Var!E96), " ", IF(Baker_Scores_Men_Var!E96 = "Yes", "Yes", "  "))</f>
        <v xml:space="preserve">  </v>
      </c>
      <c r="G96" s="28">
        <v>0</v>
      </c>
      <c r="H96" s="28">
        <v>0</v>
      </c>
      <c r="I96" s="28">
        <v>148</v>
      </c>
      <c r="J96" s="28">
        <v>0</v>
      </c>
      <c r="K96" s="28">
        <v>0</v>
      </c>
      <c r="L96" s="28">
        <v>179</v>
      </c>
      <c r="M96" s="29">
        <f t="shared" si="24"/>
        <v>327</v>
      </c>
      <c r="N96" s="29">
        <f t="shared" si="25"/>
        <v>2</v>
      </c>
      <c r="O96" s="29">
        <f t="shared" si="26"/>
        <v>163.5</v>
      </c>
    </row>
    <row r="97" spans="2:15" s="1" customFormat="1" ht="13.95" customHeight="1" x14ac:dyDescent="0.25">
      <c r="B97" s="1" t="str">
        <f>Roster_Selection_Men!AB97&amp;" " &amp; "V "</f>
        <v xml:space="preserve">Midway University V </v>
      </c>
      <c r="C97" s="1" t="str">
        <f>Roster_Selection_Men!AD97</f>
        <v>8760-3844</v>
      </c>
      <c r="D97" s="1" t="str">
        <f>Roster_Selection_Men!AE97</f>
        <v>Zackery Halstead</v>
      </c>
      <c r="E97" s="23" t="s">
        <v>525</v>
      </c>
      <c r="F97" s="1" t="str">
        <f>IF(ISERROR(Baker_Scores_Men_Var!E97), " ", IF(Baker_Scores_Men_Var!E97 = "Yes", "Yes", "  "))</f>
        <v xml:space="preserve">  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187</v>
      </c>
      <c r="M97" s="29">
        <f t="shared" si="24"/>
        <v>187</v>
      </c>
      <c r="N97" s="29">
        <f t="shared" si="25"/>
        <v>1</v>
      </c>
      <c r="O97" s="29">
        <f t="shared" si="26"/>
        <v>187</v>
      </c>
    </row>
    <row r="98" spans="2:15" s="1" customFormat="1" ht="13.95" customHeight="1" x14ac:dyDescent="0.25">
      <c r="B98" s="1" t="s">
        <v>542</v>
      </c>
      <c r="C98" s="30" t="s">
        <v>536</v>
      </c>
      <c r="D98" s="23" t="s">
        <v>536</v>
      </c>
      <c r="E98" s="23"/>
      <c r="F98" s="23"/>
      <c r="G98" s="28"/>
      <c r="H98" s="28"/>
      <c r="I98" s="28"/>
      <c r="J98" s="28"/>
      <c r="K98" s="28"/>
      <c r="L98" s="28"/>
      <c r="M98" s="29">
        <f t="shared" si="24"/>
        <v>0</v>
      </c>
      <c r="N98" s="29">
        <f t="shared" si="25"/>
        <v>0</v>
      </c>
      <c r="O98" s="29">
        <f t="shared" si="26"/>
        <v>0</v>
      </c>
    </row>
    <row r="99" spans="2:15" s="1" customFormat="1" ht="13.95" customHeight="1" x14ac:dyDescent="0.25">
      <c r="B99" s="1" t="s">
        <v>542</v>
      </c>
      <c r="C99" s="30" t="s">
        <v>536</v>
      </c>
      <c r="D99" s="23" t="s">
        <v>536</v>
      </c>
      <c r="E99" s="23"/>
      <c r="F99" s="23"/>
      <c r="G99" s="28"/>
      <c r="H99" s="28"/>
      <c r="I99" s="28"/>
      <c r="J99" s="28"/>
      <c r="K99" s="28"/>
      <c r="L99" s="28"/>
      <c r="M99" s="29">
        <f t="shared" si="24"/>
        <v>0</v>
      </c>
      <c r="N99" s="29">
        <f t="shared" si="25"/>
        <v>0</v>
      </c>
      <c r="O99" s="29">
        <f t="shared" si="26"/>
        <v>0</v>
      </c>
    </row>
    <row r="100" spans="2:15" s="1" customFormat="1" ht="13.95" customHeight="1" x14ac:dyDescent="0.25">
      <c r="B100" s="1" t="s">
        <v>542</v>
      </c>
      <c r="C100" s="30" t="s">
        <v>536</v>
      </c>
      <c r="D100" s="23" t="s">
        <v>536</v>
      </c>
      <c r="E100" s="23"/>
      <c r="F100" s="23"/>
      <c r="G100" s="31"/>
      <c r="H100" s="31"/>
      <c r="I100" s="31"/>
      <c r="J100" s="31"/>
      <c r="K100" s="31"/>
      <c r="L100" s="31"/>
      <c r="M100" s="32">
        <f t="shared" si="24"/>
        <v>0</v>
      </c>
      <c r="N100" s="32">
        <f t="shared" si="25"/>
        <v>0</v>
      </c>
      <c r="O100" s="29">
        <f t="shared" si="26"/>
        <v>0</v>
      </c>
    </row>
    <row r="101" spans="2:15" s="1" customFormat="1" ht="13.95" customHeight="1" x14ac:dyDescent="0.3">
      <c r="B101" s="33"/>
      <c r="G101" s="29">
        <f t="shared" ref="G101:N101" si="27">SUM(G90:G100)</f>
        <v>947</v>
      </c>
      <c r="H101" s="29">
        <f t="shared" si="27"/>
        <v>855</v>
      </c>
      <c r="I101" s="29">
        <f t="shared" si="27"/>
        <v>868</v>
      </c>
      <c r="J101" s="29">
        <f t="shared" si="27"/>
        <v>943</v>
      </c>
      <c r="K101" s="29">
        <f t="shared" si="27"/>
        <v>914</v>
      </c>
      <c r="L101" s="29">
        <f t="shared" si="27"/>
        <v>943</v>
      </c>
      <c r="M101" s="34">
        <f t="shared" si="27"/>
        <v>5470</v>
      </c>
      <c r="N101" s="34">
        <f t="shared" si="27"/>
        <v>30</v>
      </c>
    </row>
    <row r="102" spans="2:15" s="1" customFormat="1" ht="13.95" customHeight="1" x14ac:dyDescent="0.25"/>
    <row r="103" spans="2:15" s="1" customFormat="1" ht="13.95" customHeight="1" x14ac:dyDescent="0.25">
      <c r="B103" s="1" t="str">
        <f>Roster_Selection_Men!AB110&amp;" " &amp; "V "</f>
        <v xml:space="preserve">Milligan University V </v>
      </c>
      <c r="C103" s="1" t="str">
        <f>Roster_Selection_Men!AD110</f>
        <v>16-14362</v>
      </c>
      <c r="D103" s="1" t="str">
        <f>Roster_Selection_Men!AE110</f>
        <v>Alexander Stephens</v>
      </c>
      <c r="E103" s="23" t="s">
        <v>525</v>
      </c>
      <c r="F103" s="1" t="str">
        <f>IF(ISERROR(Baker_Scores_Men_Var!E103), " ", IF(Baker_Scores_Men_Var!E103 = "Yes", "Yes", "  "))</f>
        <v xml:space="preserve">  </v>
      </c>
      <c r="G103" s="28">
        <v>194</v>
      </c>
      <c r="H103" s="28">
        <v>200</v>
      </c>
      <c r="I103" s="28">
        <v>222</v>
      </c>
      <c r="J103" s="28">
        <v>196</v>
      </c>
      <c r="K103" s="28">
        <v>192</v>
      </c>
      <c r="L103" s="28">
        <v>202</v>
      </c>
      <c r="M103" s="29">
        <f t="shared" ref="M103:M113" si="28">SUM(G103:L103)</f>
        <v>1206</v>
      </c>
      <c r="N103" s="29">
        <f t="shared" ref="N103:N113" si="29">COUNTIF(G103:L103, "&gt;0" )</f>
        <v>6</v>
      </c>
      <c r="O103" s="29">
        <f t="shared" ref="O103:O113" si="30">IF(N103=0,0,M103/N103)</f>
        <v>201</v>
      </c>
    </row>
    <row r="104" spans="2:15" s="1" customFormat="1" ht="13.95" customHeight="1" x14ac:dyDescent="0.25">
      <c r="B104" s="1" t="str">
        <f>Roster_Selection_Men!AB111&amp;" " &amp; "V "</f>
        <v xml:space="preserve">Milligan University V </v>
      </c>
      <c r="C104" s="1" t="str">
        <f>Roster_Selection_Men!AD111</f>
        <v>11-610505</v>
      </c>
      <c r="D104" s="1" t="str">
        <f>Roster_Selection_Men!AE111</f>
        <v>Cameron Shockey</v>
      </c>
      <c r="E104" s="23" t="s">
        <v>525</v>
      </c>
      <c r="F104" s="1" t="str">
        <f>IF(ISERROR(Baker_Scores_Men_Var!E104), " ", IF(Baker_Scores_Men_Var!E104 = "Yes", "Yes", "  "))</f>
        <v xml:space="preserve">  </v>
      </c>
      <c r="G104" s="28">
        <v>196</v>
      </c>
      <c r="H104" s="28">
        <v>205</v>
      </c>
      <c r="I104" s="28">
        <v>231</v>
      </c>
      <c r="J104" s="28">
        <v>218</v>
      </c>
      <c r="K104" s="28">
        <v>218</v>
      </c>
      <c r="L104" s="28">
        <v>195</v>
      </c>
      <c r="M104" s="29">
        <f t="shared" si="28"/>
        <v>1263</v>
      </c>
      <c r="N104" s="29">
        <f t="shared" si="29"/>
        <v>6</v>
      </c>
      <c r="O104" s="29">
        <f t="shared" si="30"/>
        <v>210.5</v>
      </c>
    </row>
    <row r="105" spans="2:15" s="1" customFormat="1" ht="13.95" customHeight="1" x14ac:dyDescent="0.25">
      <c r="B105" s="1" t="str">
        <f>Roster_Selection_Men!AB112&amp;" " &amp; "V "</f>
        <v xml:space="preserve">Milligan University V </v>
      </c>
      <c r="C105" s="1" t="str">
        <f>Roster_Selection_Men!AD112</f>
        <v>18-52839</v>
      </c>
      <c r="D105" s="1" t="str">
        <f>Roster_Selection_Men!AE112</f>
        <v>Jackson McRae</v>
      </c>
      <c r="E105" s="23" t="s">
        <v>525</v>
      </c>
      <c r="F105" s="1" t="str">
        <f>IF(ISERROR(Baker_Scores_Men_Var!E105), " ", IF(Baker_Scores_Men_Var!E105 = "Yes", "Yes", "  "))</f>
        <v xml:space="preserve">  </v>
      </c>
      <c r="G105" s="28">
        <v>155</v>
      </c>
      <c r="H105" s="28">
        <v>171</v>
      </c>
      <c r="I105" s="28">
        <v>195</v>
      </c>
      <c r="J105" s="28">
        <v>221</v>
      </c>
      <c r="K105" s="28">
        <v>234</v>
      </c>
      <c r="L105" s="28">
        <v>201</v>
      </c>
      <c r="M105" s="29">
        <f t="shared" si="28"/>
        <v>1177</v>
      </c>
      <c r="N105" s="29">
        <f t="shared" si="29"/>
        <v>6</v>
      </c>
      <c r="O105" s="29">
        <f t="shared" si="30"/>
        <v>196.16666666666666</v>
      </c>
    </row>
    <row r="106" spans="2:15" s="1" customFormat="1" ht="13.95" customHeight="1" x14ac:dyDescent="0.25">
      <c r="B106" s="1" t="str">
        <f>Roster_Selection_Men!AB113&amp;" " &amp; "V "</f>
        <v xml:space="preserve">Milligan University V </v>
      </c>
      <c r="C106" s="1" t="str">
        <f>Roster_Selection_Men!AD113</f>
        <v>15-169678</v>
      </c>
      <c r="D106" s="1" t="str">
        <f>Roster_Selection_Men!AE113</f>
        <v>Jameson Whaley</v>
      </c>
      <c r="E106" s="23" t="s">
        <v>525</v>
      </c>
      <c r="F106" s="1" t="str">
        <f>IF(ISERROR(Baker_Scores_Men_Var!E106), " ", IF(Baker_Scores_Men_Var!E106 = "Yes", "Yes", "  "))</f>
        <v xml:space="preserve">  </v>
      </c>
      <c r="G106" s="28">
        <v>172</v>
      </c>
      <c r="H106" s="28">
        <v>141</v>
      </c>
      <c r="I106" s="28">
        <v>136</v>
      </c>
      <c r="J106" s="28">
        <v>174</v>
      </c>
      <c r="K106" s="28">
        <v>164</v>
      </c>
      <c r="L106" s="28">
        <v>231</v>
      </c>
      <c r="M106" s="29">
        <f t="shared" si="28"/>
        <v>1018</v>
      </c>
      <c r="N106" s="29">
        <f t="shared" si="29"/>
        <v>6</v>
      </c>
      <c r="O106" s="29">
        <f t="shared" si="30"/>
        <v>169.66666666666666</v>
      </c>
    </row>
    <row r="107" spans="2:15" s="1" customFormat="1" ht="13.95" customHeight="1" x14ac:dyDescent="0.25">
      <c r="B107" s="1" t="str">
        <f>Roster_Selection_Men!AB114&amp;" " &amp; "V "</f>
        <v xml:space="preserve">Milligan University V </v>
      </c>
      <c r="C107" s="1" t="str">
        <f>Roster_Selection_Men!AD114</f>
        <v>17-27173</v>
      </c>
      <c r="D107" s="1" t="str">
        <f>Roster_Selection_Men!AE114</f>
        <v>Tristan Crawford</v>
      </c>
      <c r="E107" s="23" t="s">
        <v>525</v>
      </c>
      <c r="F107" s="1" t="str">
        <f>IF(ISERROR(Baker_Scores_Men_Var!E107), " ", IF(Baker_Scores_Men_Var!E107 = "Yes", "Yes", "  "))</f>
        <v xml:space="preserve">  </v>
      </c>
      <c r="G107" s="28">
        <v>181</v>
      </c>
      <c r="H107" s="28">
        <v>203</v>
      </c>
      <c r="I107" s="28">
        <v>258</v>
      </c>
      <c r="J107" s="28">
        <v>224</v>
      </c>
      <c r="K107" s="28">
        <v>236</v>
      </c>
      <c r="L107" s="28">
        <v>227</v>
      </c>
      <c r="M107" s="29">
        <f t="shared" si="28"/>
        <v>1329</v>
      </c>
      <c r="N107" s="29">
        <f t="shared" si="29"/>
        <v>6</v>
      </c>
      <c r="O107" s="29">
        <f t="shared" si="30"/>
        <v>221.5</v>
      </c>
    </row>
    <row r="108" spans="2:15" s="1" customFormat="1" ht="13.95" customHeight="1" x14ac:dyDescent="0.25">
      <c r="B108" s="1" t="str">
        <f>Roster_Selection_Men!AB115&amp;" " &amp; "V "</f>
        <v xml:space="preserve"> V </v>
      </c>
      <c r="C108" s="1" t="str">
        <f>Roster_Selection_Men!AD115</f>
        <v/>
      </c>
      <c r="D108" s="1" t="str">
        <f>Roster_Selection_Men!AE115</f>
        <v/>
      </c>
      <c r="E108" s="23"/>
      <c r="F108" s="1" t="str">
        <f>IF(ISERROR(Baker_Scores_Men_Var!E108), " ", IF(Baker_Scores_Men_Var!E108 = "Yes", "Yes", "  "))</f>
        <v xml:space="preserve">  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9">
        <f t="shared" si="28"/>
        <v>0</v>
      </c>
      <c r="N108" s="29">
        <f t="shared" si="29"/>
        <v>0</v>
      </c>
      <c r="O108" s="29">
        <f t="shared" si="30"/>
        <v>0</v>
      </c>
    </row>
    <row r="109" spans="2:15" s="1" customFormat="1" ht="13.95" customHeight="1" x14ac:dyDescent="0.25">
      <c r="B109" s="1" t="str">
        <f>Roster_Selection_Men!AB116&amp;" " &amp; "V "</f>
        <v xml:space="preserve"> V </v>
      </c>
      <c r="C109" s="1" t="str">
        <f>Roster_Selection_Men!AD116</f>
        <v/>
      </c>
      <c r="D109" s="1" t="str">
        <f>Roster_Selection_Men!AE116</f>
        <v/>
      </c>
      <c r="E109" s="23"/>
      <c r="F109" s="1" t="str">
        <f>IF(ISERROR(Baker_Scores_Men_Var!E109), " ", IF(Baker_Scores_Men_Var!E109 = "Yes", "Yes", "  "))</f>
        <v xml:space="preserve">  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9">
        <f t="shared" si="28"/>
        <v>0</v>
      </c>
      <c r="N109" s="29">
        <f t="shared" si="29"/>
        <v>0</v>
      </c>
      <c r="O109" s="29">
        <f t="shared" si="30"/>
        <v>0</v>
      </c>
    </row>
    <row r="110" spans="2:15" s="1" customFormat="1" ht="13.95" customHeight="1" x14ac:dyDescent="0.25">
      <c r="B110" s="1" t="str">
        <f>Roster_Selection_Men!AB117&amp;" " &amp; "V "</f>
        <v xml:space="preserve"> V </v>
      </c>
      <c r="C110" s="1" t="str">
        <f>Roster_Selection_Men!AD117</f>
        <v/>
      </c>
      <c r="D110" s="1" t="str">
        <f>Roster_Selection_Men!AE117</f>
        <v/>
      </c>
      <c r="E110" s="23"/>
      <c r="F110" s="1" t="str">
        <f>IF(ISERROR(Baker_Scores_Men_Var!E110), " ", IF(Baker_Scores_Men_Var!E110 = "Yes", "Yes", "  "))</f>
        <v xml:space="preserve">  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9">
        <f t="shared" si="28"/>
        <v>0</v>
      </c>
      <c r="N110" s="29">
        <f t="shared" si="29"/>
        <v>0</v>
      </c>
      <c r="O110" s="29">
        <f t="shared" si="30"/>
        <v>0</v>
      </c>
    </row>
    <row r="111" spans="2:15" s="1" customFormat="1" ht="13.95" customHeight="1" x14ac:dyDescent="0.25">
      <c r="B111" s="1" t="s">
        <v>543</v>
      </c>
      <c r="C111" s="30" t="s">
        <v>536</v>
      </c>
      <c r="D111" s="23" t="s">
        <v>536</v>
      </c>
      <c r="E111" s="23"/>
      <c r="F111" s="23"/>
      <c r="G111" s="28"/>
      <c r="H111" s="28"/>
      <c r="I111" s="28"/>
      <c r="J111" s="28"/>
      <c r="K111" s="28"/>
      <c r="L111" s="28"/>
      <c r="M111" s="29">
        <f t="shared" si="28"/>
        <v>0</v>
      </c>
      <c r="N111" s="29">
        <f t="shared" si="29"/>
        <v>0</v>
      </c>
      <c r="O111" s="29">
        <f t="shared" si="30"/>
        <v>0</v>
      </c>
    </row>
    <row r="112" spans="2:15" s="1" customFormat="1" ht="13.95" customHeight="1" x14ac:dyDescent="0.25">
      <c r="B112" s="1" t="s">
        <v>543</v>
      </c>
      <c r="C112" s="30" t="s">
        <v>536</v>
      </c>
      <c r="D112" s="23" t="s">
        <v>536</v>
      </c>
      <c r="E112" s="23"/>
      <c r="F112" s="23"/>
      <c r="G112" s="28"/>
      <c r="H112" s="28"/>
      <c r="I112" s="28"/>
      <c r="J112" s="28"/>
      <c r="K112" s="28"/>
      <c r="L112" s="28"/>
      <c r="M112" s="29">
        <f t="shared" si="28"/>
        <v>0</v>
      </c>
      <c r="N112" s="29">
        <f t="shared" si="29"/>
        <v>0</v>
      </c>
      <c r="O112" s="29">
        <f t="shared" si="30"/>
        <v>0</v>
      </c>
    </row>
    <row r="113" spans="2:15" s="1" customFormat="1" ht="13.95" customHeight="1" x14ac:dyDescent="0.25">
      <c r="B113" s="1" t="s">
        <v>543</v>
      </c>
      <c r="C113" s="30" t="s">
        <v>536</v>
      </c>
      <c r="D113" s="23" t="s">
        <v>536</v>
      </c>
      <c r="E113" s="23"/>
      <c r="F113" s="23"/>
      <c r="G113" s="31"/>
      <c r="H113" s="31"/>
      <c r="I113" s="31"/>
      <c r="J113" s="31"/>
      <c r="K113" s="31"/>
      <c r="L113" s="31"/>
      <c r="M113" s="32">
        <f t="shared" si="28"/>
        <v>0</v>
      </c>
      <c r="N113" s="32">
        <f t="shared" si="29"/>
        <v>0</v>
      </c>
      <c r="O113" s="29">
        <f t="shared" si="30"/>
        <v>0</v>
      </c>
    </row>
    <row r="114" spans="2:15" s="1" customFormat="1" ht="13.95" customHeight="1" x14ac:dyDescent="0.3">
      <c r="B114" s="33"/>
      <c r="G114" s="29">
        <f t="shared" ref="G114:N114" si="31">SUM(G103:G113)</f>
        <v>898</v>
      </c>
      <c r="H114" s="29">
        <f t="shared" si="31"/>
        <v>920</v>
      </c>
      <c r="I114" s="29">
        <f t="shared" si="31"/>
        <v>1042</v>
      </c>
      <c r="J114" s="29">
        <f t="shared" si="31"/>
        <v>1033</v>
      </c>
      <c r="K114" s="29">
        <f t="shared" si="31"/>
        <v>1044</v>
      </c>
      <c r="L114" s="29">
        <f t="shared" si="31"/>
        <v>1056</v>
      </c>
      <c r="M114" s="34">
        <f t="shared" si="31"/>
        <v>5993</v>
      </c>
      <c r="N114" s="34">
        <f t="shared" si="31"/>
        <v>30</v>
      </c>
    </row>
    <row r="115" spans="2:15" s="1" customFormat="1" ht="13.95" customHeight="1" x14ac:dyDescent="0.25"/>
    <row r="116" spans="2:15" s="1" customFormat="1" ht="13.95" customHeight="1" x14ac:dyDescent="0.25">
      <c r="B116" s="1" t="str">
        <f>Roster_Selection_Men!AB121&amp;" " &amp; "V "</f>
        <v xml:space="preserve">Pikeville ,University Of V </v>
      </c>
      <c r="C116" s="1" t="str">
        <f>Roster_Selection_Men!AD121</f>
        <v>11-694789</v>
      </c>
      <c r="D116" s="1" t="str">
        <f>Roster_Selection_Men!AE121</f>
        <v>Benjamin Bailey</v>
      </c>
      <c r="E116" s="23"/>
      <c r="F116" s="1" t="str">
        <f>IF(ISERROR(Baker_Scores_Men_Var!E116), " ", IF(Baker_Scores_Men_Var!E116 = "Yes", "Yes", "  "))</f>
        <v xml:space="preserve">  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9">
        <f t="shared" ref="M116:M126" si="32">SUM(G116:L116)</f>
        <v>0</v>
      </c>
      <c r="N116" s="29">
        <f t="shared" ref="N116:N126" si="33">COUNTIF(G116:L116, "&gt;0" )</f>
        <v>0</v>
      </c>
      <c r="O116" s="29">
        <f t="shared" ref="O116:O126" si="34">IF(N116=0,0,M116/N116)</f>
        <v>0</v>
      </c>
    </row>
    <row r="117" spans="2:15" s="1" customFormat="1" ht="13.95" customHeight="1" x14ac:dyDescent="0.25">
      <c r="B117" s="1" t="str">
        <f>Roster_Selection_Men!AB122&amp;" " &amp; "V "</f>
        <v xml:space="preserve">Pikeville ,University Of V </v>
      </c>
      <c r="C117" s="1" t="str">
        <f>Roster_Selection_Men!AD122</f>
        <v>6490-3115</v>
      </c>
      <c r="D117" s="1" t="str">
        <f>Roster_Selection_Men!AE122</f>
        <v>Bryce Oliver</v>
      </c>
      <c r="E117" s="23" t="s">
        <v>525</v>
      </c>
      <c r="F117" s="1" t="str">
        <f>IF(ISERROR(Baker_Scores_Men_Var!E117), " ", IF(Baker_Scores_Men_Var!E117 = "Yes", "Yes", "  "))</f>
        <v xml:space="preserve">  </v>
      </c>
      <c r="G117" s="28">
        <v>192</v>
      </c>
      <c r="H117" s="28">
        <v>196</v>
      </c>
      <c r="I117" s="28">
        <v>269</v>
      </c>
      <c r="J117" s="28">
        <v>275</v>
      </c>
      <c r="K117" s="28">
        <v>200</v>
      </c>
      <c r="L117" s="28">
        <v>180</v>
      </c>
      <c r="M117" s="29">
        <f t="shared" si="32"/>
        <v>1312</v>
      </c>
      <c r="N117" s="29">
        <f t="shared" si="33"/>
        <v>6</v>
      </c>
      <c r="O117" s="29">
        <f t="shared" si="34"/>
        <v>218.66666666666666</v>
      </c>
    </row>
    <row r="118" spans="2:15" s="1" customFormat="1" ht="13.95" customHeight="1" x14ac:dyDescent="0.25">
      <c r="B118" s="1" t="str">
        <f>Roster_Selection_Men!AB123&amp;" " &amp; "V "</f>
        <v xml:space="preserve">Pikeville ,University Of V </v>
      </c>
      <c r="C118" s="1" t="str">
        <f>Roster_Selection_Men!AD123</f>
        <v>11-167344</v>
      </c>
      <c r="D118" s="1" t="str">
        <f>Roster_Selection_Men!AE123</f>
        <v>Eli Mayberry</v>
      </c>
      <c r="E118" s="23" t="s">
        <v>525</v>
      </c>
      <c r="F118" s="1" t="str">
        <f>IF(ISERROR(Baker_Scores_Men_Var!E118), " ", IF(Baker_Scores_Men_Var!E118 = "Yes", "Yes", "  "))</f>
        <v xml:space="preserve">  </v>
      </c>
      <c r="G118" s="28">
        <v>267</v>
      </c>
      <c r="H118" s="28">
        <v>267</v>
      </c>
      <c r="I118" s="28">
        <v>235</v>
      </c>
      <c r="J118" s="28">
        <v>224</v>
      </c>
      <c r="K118" s="28">
        <v>170</v>
      </c>
      <c r="L118" s="28">
        <v>165</v>
      </c>
      <c r="M118" s="29">
        <f t="shared" si="32"/>
        <v>1328</v>
      </c>
      <c r="N118" s="29">
        <f t="shared" si="33"/>
        <v>6</v>
      </c>
      <c r="O118" s="29">
        <f t="shared" si="34"/>
        <v>221.33333333333334</v>
      </c>
    </row>
    <row r="119" spans="2:15" s="1" customFormat="1" ht="13.95" customHeight="1" x14ac:dyDescent="0.25">
      <c r="B119" s="1" t="str">
        <f>Roster_Selection_Men!AB124&amp;" " &amp; "V "</f>
        <v xml:space="preserve">Pikeville ,University Of V </v>
      </c>
      <c r="C119" s="1" t="str">
        <f>Roster_Selection_Men!AD124</f>
        <v>11-586931</v>
      </c>
      <c r="D119" s="1" t="str">
        <f>Roster_Selection_Men!AE124</f>
        <v>Jacob Schrock</v>
      </c>
      <c r="E119" s="23"/>
      <c r="F119" s="1" t="str">
        <f>IF(ISERROR(Baker_Scores_Men_Var!E119), " ", IF(Baker_Scores_Men_Var!E119 = "Yes", "Yes", "  "))</f>
        <v xml:space="preserve">  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9">
        <f t="shared" si="32"/>
        <v>0</v>
      </c>
      <c r="N119" s="29">
        <f t="shared" si="33"/>
        <v>0</v>
      </c>
      <c r="O119" s="29">
        <f t="shared" si="34"/>
        <v>0</v>
      </c>
    </row>
    <row r="120" spans="2:15" s="1" customFormat="1" ht="13.95" customHeight="1" x14ac:dyDescent="0.25">
      <c r="B120" s="1" t="str">
        <f>Roster_Selection_Men!AB125&amp;" " &amp; "V "</f>
        <v xml:space="preserve">Pikeville ,University Of V </v>
      </c>
      <c r="C120" s="1" t="str">
        <f>Roster_Selection_Men!AD125</f>
        <v>6339-10437</v>
      </c>
      <c r="D120" s="1" t="str">
        <f>Roster_Selection_Men!AE125</f>
        <v>Matteo Cittadino</v>
      </c>
      <c r="E120" s="23" t="s">
        <v>525</v>
      </c>
      <c r="F120" s="1" t="str">
        <f>IF(ISERROR(Baker_Scores_Men_Var!E120), " ", IF(Baker_Scores_Men_Var!E120 = "Yes", "Yes", "  "))</f>
        <v xml:space="preserve">  </v>
      </c>
      <c r="G120" s="28">
        <v>206</v>
      </c>
      <c r="H120" s="28">
        <v>251</v>
      </c>
      <c r="I120" s="28">
        <v>217</v>
      </c>
      <c r="J120" s="28">
        <v>215</v>
      </c>
      <c r="K120" s="28">
        <v>278</v>
      </c>
      <c r="L120" s="28">
        <v>204</v>
      </c>
      <c r="M120" s="29">
        <f t="shared" si="32"/>
        <v>1371</v>
      </c>
      <c r="N120" s="29">
        <f t="shared" si="33"/>
        <v>6</v>
      </c>
      <c r="O120" s="29">
        <f t="shared" si="34"/>
        <v>228.5</v>
      </c>
    </row>
    <row r="121" spans="2:15" s="1" customFormat="1" ht="13.95" customHeight="1" x14ac:dyDescent="0.25">
      <c r="B121" s="1" t="str">
        <f>Roster_Selection_Men!AB126&amp;" " &amp; "V "</f>
        <v xml:space="preserve">Pikeville ,University Of V </v>
      </c>
      <c r="C121" s="1" t="str">
        <f>Roster_Selection_Men!AD126</f>
        <v>15-33734</v>
      </c>
      <c r="D121" s="1" t="str">
        <f>Roster_Selection_Men!AE126</f>
        <v>Ryan Taylor</v>
      </c>
      <c r="E121" s="23" t="s">
        <v>525</v>
      </c>
      <c r="F121" s="1" t="str">
        <f>IF(ISERROR(Baker_Scores_Men_Var!E121), " ", IF(Baker_Scores_Men_Var!E121 = "Yes", "Yes", "  "))</f>
        <v xml:space="preserve">  </v>
      </c>
      <c r="G121" s="28">
        <v>243</v>
      </c>
      <c r="H121" s="28">
        <v>227</v>
      </c>
      <c r="I121" s="28">
        <v>210</v>
      </c>
      <c r="J121" s="28">
        <v>227</v>
      </c>
      <c r="K121" s="28">
        <v>224</v>
      </c>
      <c r="L121" s="28">
        <v>221</v>
      </c>
      <c r="M121" s="29">
        <f t="shared" si="32"/>
        <v>1352</v>
      </c>
      <c r="N121" s="29">
        <f t="shared" si="33"/>
        <v>6</v>
      </c>
      <c r="O121" s="29">
        <f t="shared" si="34"/>
        <v>225.33333333333334</v>
      </c>
    </row>
    <row r="122" spans="2:15" s="1" customFormat="1" ht="13.95" customHeight="1" x14ac:dyDescent="0.25">
      <c r="B122" s="1" t="str">
        <f>Roster_Selection_Men!AB127&amp;" " &amp; "V "</f>
        <v xml:space="preserve">Pikeville ,University Of V </v>
      </c>
      <c r="C122" s="1" t="str">
        <f>Roster_Selection_Men!AD127</f>
        <v>11-153175</v>
      </c>
      <c r="D122" s="1" t="str">
        <f>Roster_Selection_Men!AE127</f>
        <v>Wesley Yazell</v>
      </c>
      <c r="E122" s="23" t="s">
        <v>525</v>
      </c>
      <c r="F122" s="1" t="str">
        <f>IF(ISERROR(Baker_Scores_Men_Var!E122), " ", IF(Baker_Scores_Men_Var!E122 = "Yes", "Yes", "  "))</f>
        <v xml:space="preserve">  </v>
      </c>
      <c r="G122" s="28">
        <v>257</v>
      </c>
      <c r="H122" s="28">
        <v>226</v>
      </c>
      <c r="I122" s="28">
        <v>256</v>
      </c>
      <c r="J122" s="28">
        <v>224</v>
      </c>
      <c r="K122" s="28">
        <v>203</v>
      </c>
      <c r="L122" s="28">
        <v>207</v>
      </c>
      <c r="M122" s="29">
        <f t="shared" si="32"/>
        <v>1373</v>
      </c>
      <c r="N122" s="29">
        <f t="shared" si="33"/>
        <v>6</v>
      </c>
      <c r="O122" s="29">
        <f t="shared" si="34"/>
        <v>228.83333333333334</v>
      </c>
    </row>
    <row r="123" spans="2:15" s="1" customFormat="1" ht="13.95" customHeight="1" x14ac:dyDescent="0.25">
      <c r="B123" s="1" t="str">
        <f>Roster_Selection_Men!AB128&amp;" " &amp; "V "</f>
        <v xml:space="preserve"> V </v>
      </c>
      <c r="C123" s="1" t="str">
        <f>Roster_Selection_Men!AD128</f>
        <v/>
      </c>
      <c r="D123" s="1" t="str">
        <f>Roster_Selection_Men!AE128</f>
        <v/>
      </c>
      <c r="E123" s="23"/>
      <c r="F123" s="1" t="str">
        <f>IF(ISERROR(Baker_Scores_Men_Var!E123), " ", IF(Baker_Scores_Men_Var!E123 = "Yes", "Yes", "  "))</f>
        <v xml:space="preserve">  </v>
      </c>
      <c r="G123" s="28">
        <v>0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9">
        <f t="shared" si="32"/>
        <v>0</v>
      </c>
      <c r="N123" s="29">
        <f t="shared" si="33"/>
        <v>0</v>
      </c>
      <c r="O123" s="29">
        <f t="shared" si="34"/>
        <v>0</v>
      </c>
    </row>
    <row r="124" spans="2:15" s="1" customFormat="1" ht="13.95" customHeight="1" x14ac:dyDescent="0.25">
      <c r="B124" s="1" t="s">
        <v>544</v>
      </c>
      <c r="C124" s="30" t="s">
        <v>536</v>
      </c>
      <c r="D124" s="23" t="s">
        <v>536</v>
      </c>
      <c r="E124" s="23"/>
      <c r="F124" s="23"/>
      <c r="G124" s="28"/>
      <c r="H124" s="28"/>
      <c r="I124" s="28"/>
      <c r="J124" s="28"/>
      <c r="K124" s="28"/>
      <c r="L124" s="28"/>
      <c r="M124" s="29">
        <f t="shared" si="32"/>
        <v>0</v>
      </c>
      <c r="N124" s="29">
        <f t="shared" si="33"/>
        <v>0</v>
      </c>
      <c r="O124" s="29">
        <f t="shared" si="34"/>
        <v>0</v>
      </c>
    </row>
    <row r="125" spans="2:15" s="1" customFormat="1" ht="13.95" customHeight="1" x14ac:dyDescent="0.25">
      <c r="B125" s="1" t="s">
        <v>544</v>
      </c>
      <c r="C125" s="30" t="s">
        <v>536</v>
      </c>
      <c r="D125" s="23" t="s">
        <v>536</v>
      </c>
      <c r="E125" s="23"/>
      <c r="F125" s="23"/>
      <c r="G125" s="28"/>
      <c r="H125" s="28"/>
      <c r="I125" s="28"/>
      <c r="J125" s="28"/>
      <c r="K125" s="28"/>
      <c r="L125" s="28"/>
      <c r="M125" s="29">
        <f t="shared" si="32"/>
        <v>0</v>
      </c>
      <c r="N125" s="29">
        <f t="shared" si="33"/>
        <v>0</v>
      </c>
      <c r="O125" s="29">
        <f t="shared" si="34"/>
        <v>0</v>
      </c>
    </row>
    <row r="126" spans="2:15" s="1" customFormat="1" ht="13.95" customHeight="1" x14ac:dyDescent="0.25">
      <c r="B126" s="1" t="s">
        <v>544</v>
      </c>
      <c r="C126" s="30" t="s">
        <v>536</v>
      </c>
      <c r="D126" s="23" t="s">
        <v>536</v>
      </c>
      <c r="E126" s="23"/>
      <c r="F126" s="23"/>
      <c r="G126" s="31"/>
      <c r="H126" s="31"/>
      <c r="I126" s="31"/>
      <c r="J126" s="31"/>
      <c r="K126" s="31"/>
      <c r="L126" s="31"/>
      <c r="M126" s="32">
        <f t="shared" si="32"/>
        <v>0</v>
      </c>
      <c r="N126" s="32">
        <f t="shared" si="33"/>
        <v>0</v>
      </c>
      <c r="O126" s="29">
        <f t="shared" si="34"/>
        <v>0</v>
      </c>
    </row>
    <row r="127" spans="2:15" s="1" customFormat="1" ht="13.95" customHeight="1" x14ac:dyDescent="0.3">
      <c r="B127" s="33"/>
      <c r="G127" s="29">
        <f t="shared" ref="G127:N127" si="35">SUM(G116:G126)</f>
        <v>1165</v>
      </c>
      <c r="H127" s="29">
        <f t="shared" si="35"/>
        <v>1167</v>
      </c>
      <c r="I127" s="29">
        <f t="shared" si="35"/>
        <v>1187</v>
      </c>
      <c r="J127" s="29">
        <f t="shared" si="35"/>
        <v>1165</v>
      </c>
      <c r="K127" s="29">
        <f t="shared" si="35"/>
        <v>1075</v>
      </c>
      <c r="L127" s="29">
        <f t="shared" si="35"/>
        <v>977</v>
      </c>
      <c r="M127" s="34">
        <f t="shared" si="35"/>
        <v>6736</v>
      </c>
      <c r="N127" s="34">
        <f t="shared" si="35"/>
        <v>30</v>
      </c>
    </row>
    <row r="128" spans="2:15" s="1" customFormat="1" ht="13.95" customHeight="1" x14ac:dyDescent="0.25"/>
    <row r="129" spans="2:15" s="1" customFormat="1" ht="13.95" customHeight="1" x14ac:dyDescent="0.25">
      <c r="B129" s="1" t="str">
        <f>Roster_Selection_Men!AB143&amp;" " &amp; "V "</f>
        <v xml:space="preserve">Shawnee State University V </v>
      </c>
      <c r="C129" s="1" t="str">
        <f>Roster_Selection_Men!AD143</f>
        <v>8730-1577</v>
      </c>
      <c r="D129" s="1" t="str">
        <f>Roster_Selection_Men!AE143</f>
        <v>Isaac Halter</v>
      </c>
      <c r="E129" s="23" t="s">
        <v>525</v>
      </c>
      <c r="F129" s="1" t="str">
        <f>IF(ISERROR(Baker_Scores_Men_Var!E129), " ", IF(Baker_Scores_Men_Var!E129 = "Yes", "Yes", "  "))</f>
        <v xml:space="preserve">  </v>
      </c>
      <c r="G129" s="28">
        <v>0</v>
      </c>
      <c r="H129" s="28">
        <v>136</v>
      </c>
      <c r="I129" s="28">
        <v>166</v>
      </c>
      <c r="J129" s="28">
        <v>145</v>
      </c>
      <c r="K129" s="28">
        <v>149</v>
      </c>
      <c r="L129" s="28">
        <v>170</v>
      </c>
      <c r="M129" s="29">
        <f t="shared" ref="M129:M139" si="36">SUM(G129:L129)</f>
        <v>766</v>
      </c>
      <c r="N129" s="29">
        <f t="shared" ref="N129:N139" si="37">COUNTIF(G129:L129, "&gt;0" )</f>
        <v>5</v>
      </c>
      <c r="O129" s="29">
        <f t="shared" ref="O129:O139" si="38">IF(N129=0,0,M129/N129)</f>
        <v>153.19999999999999</v>
      </c>
    </row>
    <row r="130" spans="2:15" s="1" customFormat="1" ht="13.95" customHeight="1" x14ac:dyDescent="0.25">
      <c r="B130" s="1" t="str">
        <f>Roster_Selection_Men!AB144&amp;" " &amp; "V "</f>
        <v xml:space="preserve">Shawnee State University V </v>
      </c>
      <c r="C130" s="1" t="str">
        <f>Roster_Selection_Men!AD144</f>
        <v>15-21235</v>
      </c>
      <c r="D130" s="1" t="str">
        <f>Roster_Selection_Men!AE144</f>
        <v>Kade Dancy</v>
      </c>
      <c r="E130" s="23" t="s">
        <v>525</v>
      </c>
      <c r="F130" s="1" t="str">
        <f>IF(ISERROR(Baker_Scores_Men_Var!E130), " ", IF(Baker_Scores_Men_Var!E130 = "Yes", "Yes", "  "))</f>
        <v xml:space="preserve">  </v>
      </c>
      <c r="G130" s="28">
        <v>139</v>
      </c>
      <c r="H130" s="28">
        <v>0</v>
      </c>
      <c r="I130" s="28">
        <v>0</v>
      </c>
      <c r="J130" s="28">
        <v>142</v>
      </c>
      <c r="K130" s="28">
        <v>117</v>
      </c>
      <c r="L130" s="28">
        <v>0</v>
      </c>
      <c r="M130" s="29">
        <f t="shared" si="36"/>
        <v>398</v>
      </c>
      <c r="N130" s="29">
        <f t="shared" si="37"/>
        <v>3</v>
      </c>
      <c r="O130" s="29">
        <f t="shared" si="38"/>
        <v>132.66666666666666</v>
      </c>
    </row>
    <row r="131" spans="2:15" s="1" customFormat="1" ht="13.95" customHeight="1" x14ac:dyDescent="0.25">
      <c r="B131" s="1" t="str">
        <f>Roster_Selection_Men!AB145&amp;" " &amp; "V "</f>
        <v xml:space="preserve">Shawnee State University V </v>
      </c>
      <c r="C131" s="1" t="str">
        <f>Roster_Selection_Men!AD145</f>
        <v>11-446770</v>
      </c>
      <c r="D131" s="1" t="str">
        <f>Roster_Selection_Men!AE145</f>
        <v>Kyle Mace</v>
      </c>
      <c r="E131" s="23" t="s">
        <v>525</v>
      </c>
      <c r="F131" s="1" t="str">
        <f>IF(ISERROR(Baker_Scores_Men_Var!E131), " ", IF(Baker_Scores_Men_Var!E131 = "Yes", "Yes", "  "))</f>
        <v xml:space="preserve">  </v>
      </c>
      <c r="G131" s="28">
        <v>152</v>
      </c>
      <c r="H131" s="28">
        <v>85</v>
      </c>
      <c r="I131" s="28">
        <v>0</v>
      </c>
      <c r="J131" s="28">
        <v>0</v>
      </c>
      <c r="K131" s="28">
        <v>0</v>
      </c>
      <c r="L131" s="28">
        <v>0</v>
      </c>
      <c r="M131" s="29">
        <f t="shared" si="36"/>
        <v>237</v>
      </c>
      <c r="N131" s="29">
        <f t="shared" si="37"/>
        <v>2</v>
      </c>
      <c r="O131" s="29">
        <f t="shared" si="38"/>
        <v>118.5</v>
      </c>
    </row>
    <row r="132" spans="2:15" s="1" customFormat="1" ht="13.95" customHeight="1" x14ac:dyDescent="0.25">
      <c r="B132" s="1" t="str">
        <f>Roster_Selection_Men!AB146&amp;" " &amp; "V "</f>
        <v xml:space="preserve">Shawnee State University V </v>
      </c>
      <c r="C132" s="1" t="str">
        <f>Roster_Selection_Men!AD146</f>
        <v>11-217355</v>
      </c>
      <c r="D132" s="1" t="str">
        <f>Roster_Selection_Men!AE146</f>
        <v>Logan Hughes</v>
      </c>
      <c r="E132" s="23" t="s">
        <v>525</v>
      </c>
      <c r="F132" s="1" t="str">
        <f>IF(ISERROR(Baker_Scores_Men_Var!E132), " ", IF(Baker_Scores_Men_Var!E132 = "Yes", "Yes", "  "))</f>
        <v xml:space="preserve">  </v>
      </c>
      <c r="G132" s="28">
        <v>170</v>
      </c>
      <c r="H132" s="28">
        <v>156</v>
      </c>
      <c r="I132" s="28">
        <v>135</v>
      </c>
      <c r="J132" s="28">
        <v>0</v>
      </c>
      <c r="K132" s="28">
        <v>0</v>
      </c>
      <c r="L132" s="28">
        <v>147</v>
      </c>
      <c r="M132" s="29">
        <f t="shared" si="36"/>
        <v>608</v>
      </c>
      <c r="N132" s="29">
        <f t="shared" si="37"/>
        <v>4</v>
      </c>
      <c r="O132" s="29">
        <f t="shared" si="38"/>
        <v>152</v>
      </c>
    </row>
    <row r="133" spans="2:15" s="1" customFormat="1" ht="13.95" customHeight="1" x14ac:dyDescent="0.25">
      <c r="B133" s="1" t="str">
        <f>Roster_Selection_Men!AB147&amp;" " &amp; "V "</f>
        <v xml:space="preserve">Shawnee State University V </v>
      </c>
      <c r="C133" s="1" t="str">
        <f>Roster_Selection_Men!AD147</f>
        <v>21-79541</v>
      </c>
      <c r="D133" s="1" t="str">
        <f>Roster_Selection_Men!AE147</f>
        <v>Michael Good</v>
      </c>
      <c r="E133" s="23" t="s">
        <v>525</v>
      </c>
      <c r="F133" s="1" t="str">
        <f>IF(ISERROR(Baker_Scores_Men_Var!E133), " ", IF(Baker_Scores_Men_Var!E133 = "Yes", "Yes", "  "))</f>
        <v xml:space="preserve">  </v>
      </c>
      <c r="G133" s="28">
        <v>0</v>
      </c>
      <c r="H133" s="28">
        <v>0</v>
      </c>
      <c r="I133" s="28">
        <v>211</v>
      </c>
      <c r="J133" s="28">
        <v>202</v>
      </c>
      <c r="K133" s="28">
        <v>223</v>
      </c>
      <c r="L133" s="28">
        <v>145</v>
      </c>
      <c r="M133" s="29">
        <f t="shared" si="36"/>
        <v>781</v>
      </c>
      <c r="N133" s="29">
        <f t="shared" si="37"/>
        <v>4</v>
      </c>
      <c r="O133" s="29">
        <f t="shared" si="38"/>
        <v>195.25</v>
      </c>
    </row>
    <row r="134" spans="2:15" s="1" customFormat="1" ht="13.95" customHeight="1" x14ac:dyDescent="0.25">
      <c r="B134" s="1" t="str">
        <f>Roster_Selection_Men!AB148&amp;" " &amp; "V "</f>
        <v xml:space="preserve">Shawnee State University V </v>
      </c>
      <c r="C134" s="1" t="str">
        <f>Roster_Selection_Men!AD148</f>
        <v>19-77551</v>
      </c>
      <c r="D134" s="1" t="str">
        <f>Roster_Selection_Men!AE148</f>
        <v>Parker Lauders</v>
      </c>
      <c r="E134" s="23" t="s">
        <v>525</v>
      </c>
      <c r="F134" s="1" t="str">
        <f>IF(ISERROR(Baker_Scores_Men_Var!E134), " ", IF(Baker_Scores_Men_Var!E134 = "Yes", "Yes", "  "))</f>
        <v xml:space="preserve">  </v>
      </c>
      <c r="G134" s="28">
        <v>202</v>
      </c>
      <c r="H134" s="28">
        <v>178</v>
      </c>
      <c r="I134" s="28">
        <v>203</v>
      </c>
      <c r="J134" s="28">
        <v>169</v>
      </c>
      <c r="K134" s="28">
        <v>186</v>
      </c>
      <c r="L134" s="28">
        <v>180</v>
      </c>
      <c r="M134" s="29">
        <f t="shared" si="36"/>
        <v>1118</v>
      </c>
      <c r="N134" s="29">
        <f t="shared" si="37"/>
        <v>6</v>
      </c>
      <c r="O134" s="29">
        <f t="shared" si="38"/>
        <v>186.33333333333334</v>
      </c>
    </row>
    <row r="135" spans="2:15" s="1" customFormat="1" ht="13.95" customHeight="1" x14ac:dyDescent="0.25">
      <c r="B135" s="1" t="str">
        <f>Roster_Selection_Men!AB149&amp;" " &amp; "V "</f>
        <v xml:space="preserve">Shawnee State University V </v>
      </c>
      <c r="C135" s="1" t="str">
        <f>Roster_Selection_Men!AD149</f>
        <v>7914-52475</v>
      </c>
      <c r="D135" s="1" t="str">
        <f>Roster_Selection_Men!AE149</f>
        <v>Tyler Roberts</v>
      </c>
      <c r="E135" s="23" t="s">
        <v>525</v>
      </c>
      <c r="F135" s="1" t="str">
        <f>IF(ISERROR(Baker_Scores_Men_Var!E135), " ", IF(Baker_Scores_Men_Var!E135 = "Yes", "Yes", "  "))</f>
        <v xml:space="preserve">  </v>
      </c>
      <c r="G135" s="28">
        <v>151</v>
      </c>
      <c r="H135" s="28">
        <v>209</v>
      </c>
      <c r="I135" s="28">
        <v>189</v>
      </c>
      <c r="J135" s="28">
        <v>160</v>
      </c>
      <c r="K135" s="28">
        <v>164</v>
      </c>
      <c r="L135" s="28">
        <v>145</v>
      </c>
      <c r="M135" s="29">
        <f t="shared" si="36"/>
        <v>1018</v>
      </c>
      <c r="N135" s="29">
        <f t="shared" si="37"/>
        <v>6</v>
      </c>
      <c r="O135" s="29">
        <f t="shared" si="38"/>
        <v>169.66666666666666</v>
      </c>
    </row>
    <row r="136" spans="2:15" s="1" customFormat="1" ht="13.95" customHeight="1" x14ac:dyDescent="0.25">
      <c r="B136" s="1" t="str">
        <f>Roster_Selection_Men!AB150&amp;" " &amp; "V "</f>
        <v xml:space="preserve"> V </v>
      </c>
      <c r="C136" s="1" t="str">
        <f>Roster_Selection_Men!AD150</f>
        <v/>
      </c>
      <c r="D136" s="1" t="str">
        <f>Roster_Selection_Men!AE150</f>
        <v/>
      </c>
      <c r="E136" s="23"/>
      <c r="F136" s="1" t="str">
        <f>IF(ISERROR(Baker_Scores_Men_Var!E136), " ", IF(Baker_Scores_Men_Var!E136 = "Yes", "Yes", "  "))</f>
        <v xml:space="preserve">  </v>
      </c>
      <c r="G136" s="28">
        <v>0</v>
      </c>
      <c r="H136" s="28">
        <v>0</v>
      </c>
      <c r="I136" s="28">
        <v>0</v>
      </c>
      <c r="J136" s="28">
        <v>0</v>
      </c>
      <c r="K136" s="28">
        <v>0</v>
      </c>
      <c r="L136" s="28">
        <v>0</v>
      </c>
      <c r="M136" s="29">
        <f t="shared" si="36"/>
        <v>0</v>
      </c>
      <c r="N136" s="29">
        <f t="shared" si="37"/>
        <v>0</v>
      </c>
      <c r="O136" s="29">
        <f t="shared" si="38"/>
        <v>0</v>
      </c>
    </row>
    <row r="137" spans="2:15" s="1" customFormat="1" ht="13.95" customHeight="1" x14ac:dyDescent="0.25">
      <c r="B137" s="1" t="s">
        <v>545</v>
      </c>
      <c r="C137" s="30" t="s">
        <v>536</v>
      </c>
      <c r="D137" s="23" t="s">
        <v>536</v>
      </c>
      <c r="E137" s="23"/>
      <c r="F137" s="23"/>
      <c r="G137" s="28"/>
      <c r="H137" s="28"/>
      <c r="I137" s="28"/>
      <c r="J137" s="28"/>
      <c r="K137" s="28"/>
      <c r="L137" s="28"/>
      <c r="M137" s="29">
        <f t="shared" si="36"/>
        <v>0</v>
      </c>
      <c r="N137" s="29">
        <f t="shared" si="37"/>
        <v>0</v>
      </c>
      <c r="O137" s="29">
        <f t="shared" si="38"/>
        <v>0</v>
      </c>
    </row>
    <row r="138" spans="2:15" s="1" customFormat="1" ht="13.95" customHeight="1" x14ac:dyDescent="0.25">
      <c r="B138" s="1" t="s">
        <v>545</v>
      </c>
      <c r="C138" s="30" t="s">
        <v>536</v>
      </c>
      <c r="D138" s="23" t="s">
        <v>536</v>
      </c>
      <c r="E138" s="23"/>
      <c r="F138" s="23"/>
      <c r="G138" s="28"/>
      <c r="H138" s="28"/>
      <c r="I138" s="28"/>
      <c r="J138" s="28"/>
      <c r="K138" s="28"/>
      <c r="L138" s="28"/>
      <c r="M138" s="29">
        <f t="shared" si="36"/>
        <v>0</v>
      </c>
      <c r="N138" s="29">
        <f t="shared" si="37"/>
        <v>0</v>
      </c>
      <c r="O138" s="29">
        <f t="shared" si="38"/>
        <v>0</v>
      </c>
    </row>
    <row r="139" spans="2:15" s="1" customFormat="1" ht="13.95" customHeight="1" x14ac:dyDescent="0.25">
      <c r="B139" s="1" t="s">
        <v>545</v>
      </c>
      <c r="C139" s="30" t="s">
        <v>536</v>
      </c>
      <c r="D139" s="23" t="s">
        <v>536</v>
      </c>
      <c r="E139" s="23"/>
      <c r="F139" s="23"/>
      <c r="G139" s="31"/>
      <c r="H139" s="31"/>
      <c r="I139" s="31"/>
      <c r="J139" s="31"/>
      <c r="K139" s="31"/>
      <c r="L139" s="31"/>
      <c r="M139" s="32">
        <f t="shared" si="36"/>
        <v>0</v>
      </c>
      <c r="N139" s="32">
        <f t="shared" si="37"/>
        <v>0</v>
      </c>
      <c r="O139" s="29">
        <f t="shared" si="38"/>
        <v>0</v>
      </c>
    </row>
    <row r="140" spans="2:15" s="1" customFormat="1" ht="13.95" customHeight="1" x14ac:dyDescent="0.3">
      <c r="B140" s="33"/>
      <c r="G140" s="29">
        <f t="shared" ref="G140:N140" si="39">SUM(G129:G139)</f>
        <v>814</v>
      </c>
      <c r="H140" s="29">
        <f t="shared" si="39"/>
        <v>764</v>
      </c>
      <c r="I140" s="29">
        <f t="shared" si="39"/>
        <v>904</v>
      </c>
      <c r="J140" s="29">
        <f t="shared" si="39"/>
        <v>818</v>
      </c>
      <c r="K140" s="29">
        <f t="shared" si="39"/>
        <v>839</v>
      </c>
      <c r="L140" s="29">
        <f t="shared" si="39"/>
        <v>787</v>
      </c>
      <c r="M140" s="34">
        <f t="shared" si="39"/>
        <v>4926</v>
      </c>
      <c r="N140" s="34">
        <f t="shared" si="39"/>
        <v>30</v>
      </c>
    </row>
    <row r="141" spans="2:15" s="1" customFormat="1" ht="13.95" customHeight="1" x14ac:dyDescent="0.25"/>
    <row r="142" spans="2:15" s="1" customFormat="1" ht="13.95" customHeight="1" x14ac:dyDescent="0.25">
      <c r="B142" s="1" t="str">
        <f>Roster_Selection_Men!AB156&amp;" " &amp; "V "</f>
        <v xml:space="preserve">South Florida ,University Of V </v>
      </c>
      <c r="C142" s="1" t="str">
        <f>Roster_Selection_Men!AD156</f>
        <v>11-563503</v>
      </c>
      <c r="D142" s="1" t="str">
        <f>Roster_Selection_Men!AE156</f>
        <v>Aidan Proietto</v>
      </c>
      <c r="E142" s="23" t="s">
        <v>525</v>
      </c>
      <c r="F142" s="1" t="str">
        <f>IF(ISERROR(Baker_Scores_Men_Var!E142), " ", IF(Baker_Scores_Men_Var!E142 = "Yes", "Yes", "  "))</f>
        <v xml:space="preserve">  </v>
      </c>
      <c r="G142" s="28">
        <v>0</v>
      </c>
      <c r="H142" s="28">
        <v>121</v>
      </c>
      <c r="I142" s="28">
        <v>0</v>
      </c>
      <c r="J142" s="28">
        <v>0</v>
      </c>
      <c r="K142" s="28">
        <v>0</v>
      </c>
      <c r="L142" s="28">
        <v>135</v>
      </c>
      <c r="M142" s="29">
        <f t="shared" ref="M142:M152" si="40">SUM(G142:L142)</f>
        <v>256</v>
      </c>
      <c r="N142" s="29">
        <f t="shared" ref="N142:N152" si="41">COUNTIF(G142:L142, "&gt;0" )</f>
        <v>2</v>
      </c>
      <c r="O142" s="29">
        <f t="shared" ref="O142:O152" si="42">IF(N142=0,0,M142/N142)</f>
        <v>128</v>
      </c>
    </row>
    <row r="143" spans="2:15" s="1" customFormat="1" ht="13.95" customHeight="1" x14ac:dyDescent="0.25">
      <c r="B143" s="1" t="str">
        <f>Roster_Selection_Men!AB157&amp;" " &amp; "V "</f>
        <v xml:space="preserve">South Florida ,University Of V </v>
      </c>
      <c r="C143" s="1" t="str">
        <f>Roster_Selection_Men!AD157</f>
        <v>11-690862</v>
      </c>
      <c r="D143" s="1" t="str">
        <f>Roster_Selection_Men!AE157</f>
        <v>Antonio Corea</v>
      </c>
      <c r="E143" s="23"/>
      <c r="F143" s="1" t="str">
        <f>IF(ISERROR(Baker_Scores_Men_Var!E143), " ", IF(Baker_Scores_Men_Var!E143 = "Yes", "Yes", "  "))</f>
        <v xml:space="preserve">  </v>
      </c>
      <c r="G143" s="28">
        <v>0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29">
        <f t="shared" si="40"/>
        <v>0</v>
      </c>
      <c r="N143" s="29">
        <f t="shared" si="41"/>
        <v>0</v>
      </c>
      <c r="O143" s="29">
        <f t="shared" si="42"/>
        <v>0</v>
      </c>
    </row>
    <row r="144" spans="2:15" s="1" customFormat="1" ht="13.95" customHeight="1" x14ac:dyDescent="0.25">
      <c r="B144" s="1" t="str">
        <f>Roster_Selection_Men!AB158&amp;" " &amp; "V "</f>
        <v xml:space="preserve">South Florida ,University Of V </v>
      </c>
      <c r="C144" s="1" t="str">
        <f>Roster_Selection_Men!AD158</f>
        <v>11-487950</v>
      </c>
      <c r="D144" s="1" t="str">
        <f>Roster_Selection_Men!AE158</f>
        <v>Brian Fink</v>
      </c>
      <c r="E144" s="23" t="s">
        <v>525</v>
      </c>
      <c r="F144" s="1" t="str">
        <f>IF(ISERROR(Baker_Scores_Men_Var!E144), " ", IF(Baker_Scores_Men_Var!E144 = "Yes", "Yes", "  "))</f>
        <v xml:space="preserve">  </v>
      </c>
      <c r="G144" s="28">
        <v>146</v>
      </c>
      <c r="H144" s="28">
        <v>0</v>
      </c>
      <c r="I144" s="28">
        <v>149</v>
      </c>
      <c r="J144" s="28">
        <v>210</v>
      </c>
      <c r="K144" s="28">
        <v>167</v>
      </c>
      <c r="L144" s="28">
        <v>132</v>
      </c>
      <c r="M144" s="29">
        <f t="shared" si="40"/>
        <v>804</v>
      </c>
      <c r="N144" s="29">
        <f t="shared" si="41"/>
        <v>5</v>
      </c>
      <c r="O144" s="29">
        <f t="shared" si="42"/>
        <v>160.80000000000001</v>
      </c>
    </row>
    <row r="145" spans="2:15" s="1" customFormat="1" ht="13.95" customHeight="1" x14ac:dyDescent="0.25">
      <c r="B145" s="1" t="str">
        <f>Roster_Selection_Men!AB159&amp;" " &amp; "V "</f>
        <v xml:space="preserve">South Florida ,University Of V </v>
      </c>
      <c r="C145" s="1" t="str">
        <f>Roster_Selection_Men!AD159</f>
        <v>20-16190</v>
      </c>
      <c r="D145" s="1" t="str">
        <f>Roster_Selection_Men!AE159</f>
        <v>Dinh Truong</v>
      </c>
      <c r="E145" s="23" t="s">
        <v>525</v>
      </c>
      <c r="F145" s="1" t="str">
        <f>IF(ISERROR(Baker_Scores_Men_Var!E145), " ", IF(Baker_Scores_Men_Var!E145 = "Yes", "Yes", "  "))</f>
        <v xml:space="preserve">  </v>
      </c>
      <c r="G145" s="28">
        <v>170</v>
      </c>
      <c r="H145" s="28">
        <v>168</v>
      </c>
      <c r="I145" s="28">
        <v>182</v>
      </c>
      <c r="J145" s="28">
        <v>172</v>
      </c>
      <c r="K145" s="28">
        <v>202</v>
      </c>
      <c r="L145" s="28">
        <v>184</v>
      </c>
      <c r="M145" s="29">
        <f t="shared" si="40"/>
        <v>1078</v>
      </c>
      <c r="N145" s="29">
        <f t="shared" si="41"/>
        <v>6</v>
      </c>
      <c r="O145" s="29">
        <f t="shared" si="42"/>
        <v>179.66666666666666</v>
      </c>
    </row>
    <row r="146" spans="2:15" s="1" customFormat="1" ht="13.95" customHeight="1" x14ac:dyDescent="0.25">
      <c r="B146" s="1" t="str">
        <f>Roster_Selection_Men!AB160&amp;" " &amp; "V "</f>
        <v xml:space="preserve">South Florida ,University Of V </v>
      </c>
      <c r="C146" s="1" t="str">
        <f>Roster_Selection_Men!AD160</f>
        <v>11-481007</v>
      </c>
      <c r="D146" s="1" t="str">
        <f>Roster_Selection_Men!AE160</f>
        <v>Jackson Manderson</v>
      </c>
      <c r="E146" s="23" t="s">
        <v>525</v>
      </c>
      <c r="F146" s="1" t="str">
        <f>IF(ISERROR(Baker_Scores_Men_Var!E146), " ", IF(Baker_Scores_Men_Var!E146 = "Yes", "Yes", "  "))</f>
        <v xml:space="preserve">  </v>
      </c>
      <c r="G146" s="28">
        <v>191</v>
      </c>
      <c r="H146" s="28">
        <v>190</v>
      </c>
      <c r="I146" s="28">
        <v>143</v>
      </c>
      <c r="J146" s="28">
        <v>158</v>
      </c>
      <c r="K146" s="28">
        <v>134</v>
      </c>
      <c r="L146" s="28">
        <v>166</v>
      </c>
      <c r="M146" s="29">
        <f t="shared" si="40"/>
        <v>982</v>
      </c>
      <c r="N146" s="29">
        <f t="shared" si="41"/>
        <v>6</v>
      </c>
      <c r="O146" s="29">
        <f t="shared" si="42"/>
        <v>163.66666666666666</v>
      </c>
    </row>
    <row r="147" spans="2:15" s="1" customFormat="1" ht="13.95" customHeight="1" x14ac:dyDescent="0.25">
      <c r="B147" s="1" t="str">
        <f>Roster_Selection_Men!AB161&amp;" " &amp; "V "</f>
        <v xml:space="preserve">South Florida ,University Of V </v>
      </c>
      <c r="C147" s="1" t="str">
        <f>Roster_Selection_Men!AD161</f>
        <v>7914-37309</v>
      </c>
      <c r="D147" s="1" t="str">
        <f>Roster_Selection_Men!AE161</f>
        <v>Nate Johnson</v>
      </c>
      <c r="E147" s="23" t="s">
        <v>525</v>
      </c>
      <c r="F147" s="1" t="str">
        <f>IF(ISERROR(Baker_Scores_Men_Var!E147), " ", IF(Baker_Scores_Men_Var!E147 = "Yes", "Yes", "  "))</f>
        <v xml:space="preserve">  </v>
      </c>
      <c r="G147" s="28">
        <v>0</v>
      </c>
      <c r="H147" s="28">
        <v>185</v>
      </c>
      <c r="I147" s="28">
        <v>130</v>
      </c>
      <c r="J147" s="28">
        <v>0</v>
      </c>
      <c r="K147" s="28">
        <v>139</v>
      </c>
      <c r="L147" s="28">
        <v>203</v>
      </c>
      <c r="M147" s="29">
        <f t="shared" si="40"/>
        <v>657</v>
      </c>
      <c r="N147" s="29">
        <f t="shared" si="41"/>
        <v>4</v>
      </c>
      <c r="O147" s="29">
        <f t="shared" si="42"/>
        <v>164.25</v>
      </c>
    </row>
    <row r="148" spans="2:15" s="1" customFormat="1" ht="13.95" customHeight="1" x14ac:dyDescent="0.25">
      <c r="B148" s="1" t="str">
        <f>Roster_Selection_Men!AB162&amp;" " &amp; "V "</f>
        <v xml:space="preserve">South Florida ,University Of V </v>
      </c>
      <c r="C148" s="1" t="str">
        <f>Roster_Selection_Men!AD162</f>
        <v>11-363039</v>
      </c>
      <c r="D148" s="1" t="str">
        <f>Roster_Selection_Men!AE162</f>
        <v>Nicholas Nagel</v>
      </c>
      <c r="E148" s="23" t="s">
        <v>525</v>
      </c>
      <c r="F148" s="1" t="str">
        <f>IF(ISERROR(Baker_Scores_Men_Var!E148), " ", IF(Baker_Scores_Men_Var!E148 = "Yes", "Yes", "  "))</f>
        <v xml:space="preserve">  </v>
      </c>
      <c r="G148" s="28">
        <v>185</v>
      </c>
      <c r="H148" s="28">
        <v>161</v>
      </c>
      <c r="I148" s="28">
        <v>161</v>
      </c>
      <c r="J148" s="28">
        <v>167</v>
      </c>
      <c r="K148" s="28">
        <v>143</v>
      </c>
      <c r="L148" s="28">
        <v>0</v>
      </c>
      <c r="M148" s="29">
        <f t="shared" si="40"/>
        <v>817</v>
      </c>
      <c r="N148" s="29">
        <f t="shared" si="41"/>
        <v>5</v>
      </c>
      <c r="O148" s="29">
        <f t="shared" si="42"/>
        <v>163.4</v>
      </c>
    </row>
    <row r="149" spans="2:15" s="1" customFormat="1" ht="13.95" customHeight="1" x14ac:dyDescent="0.25">
      <c r="B149" s="1" t="str">
        <f>Roster_Selection_Men!AB163&amp;" " &amp; "V "</f>
        <v xml:space="preserve">South Florida ,University Of V </v>
      </c>
      <c r="C149" s="1" t="str">
        <f>Roster_Selection_Men!AD163</f>
        <v>22-11449</v>
      </c>
      <c r="D149" s="1" t="str">
        <f>Roster_Selection_Men!AE163</f>
        <v>Victoria Biery</v>
      </c>
      <c r="E149" s="23" t="s">
        <v>525</v>
      </c>
      <c r="F149" s="1" t="str">
        <f>IF(ISERROR(Baker_Scores_Men_Var!E149), " ", IF(Baker_Scores_Men_Var!E149 = "Yes", "Yes", "  "))</f>
        <v xml:space="preserve">  </v>
      </c>
      <c r="G149" s="28">
        <v>137</v>
      </c>
      <c r="H149" s="28">
        <v>0</v>
      </c>
      <c r="I149" s="28">
        <v>0</v>
      </c>
      <c r="J149" s="28">
        <v>120</v>
      </c>
      <c r="K149" s="28">
        <v>0</v>
      </c>
      <c r="L149" s="28">
        <v>0</v>
      </c>
      <c r="M149" s="29">
        <f t="shared" si="40"/>
        <v>257</v>
      </c>
      <c r="N149" s="29">
        <f t="shared" si="41"/>
        <v>2</v>
      </c>
      <c r="O149" s="29">
        <f t="shared" si="42"/>
        <v>128.5</v>
      </c>
    </row>
    <row r="150" spans="2:15" s="1" customFormat="1" ht="13.95" customHeight="1" x14ac:dyDescent="0.25">
      <c r="B150" s="1" t="s">
        <v>546</v>
      </c>
      <c r="C150" s="30" t="s">
        <v>536</v>
      </c>
      <c r="D150" s="23" t="s">
        <v>536</v>
      </c>
      <c r="E150" s="23"/>
      <c r="F150" s="23"/>
      <c r="G150" s="28"/>
      <c r="H150" s="28"/>
      <c r="I150" s="28"/>
      <c r="J150" s="28"/>
      <c r="K150" s="28"/>
      <c r="L150" s="28"/>
      <c r="M150" s="29">
        <f t="shared" si="40"/>
        <v>0</v>
      </c>
      <c r="N150" s="29">
        <f t="shared" si="41"/>
        <v>0</v>
      </c>
      <c r="O150" s="29">
        <f t="shared" si="42"/>
        <v>0</v>
      </c>
    </row>
    <row r="151" spans="2:15" s="1" customFormat="1" ht="13.95" customHeight="1" x14ac:dyDescent="0.25">
      <c r="B151" s="1" t="s">
        <v>546</v>
      </c>
      <c r="C151" s="30" t="s">
        <v>536</v>
      </c>
      <c r="D151" s="23" t="s">
        <v>536</v>
      </c>
      <c r="E151" s="23"/>
      <c r="F151" s="23"/>
      <c r="G151" s="28"/>
      <c r="H151" s="28"/>
      <c r="I151" s="28"/>
      <c r="J151" s="28"/>
      <c r="K151" s="28"/>
      <c r="L151" s="28"/>
      <c r="M151" s="29">
        <f t="shared" si="40"/>
        <v>0</v>
      </c>
      <c r="N151" s="29">
        <f t="shared" si="41"/>
        <v>0</v>
      </c>
      <c r="O151" s="29">
        <f t="shared" si="42"/>
        <v>0</v>
      </c>
    </row>
    <row r="152" spans="2:15" s="1" customFormat="1" ht="13.95" customHeight="1" x14ac:dyDescent="0.25">
      <c r="B152" s="1" t="s">
        <v>546</v>
      </c>
      <c r="C152" s="30" t="s">
        <v>536</v>
      </c>
      <c r="D152" s="23" t="s">
        <v>536</v>
      </c>
      <c r="E152" s="23"/>
      <c r="F152" s="23"/>
      <c r="G152" s="31"/>
      <c r="H152" s="31"/>
      <c r="I152" s="31"/>
      <c r="J152" s="31"/>
      <c r="K152" s="31"/>
      <c r="L152" s="31"/>
      <c r="M152" s="32">
        <f t="shared" si="40"/>
        <v>0</v>
      </c>
      <c r="N152" s="32">
        <f t="shared" si="41"/>
        <v>0</v>
      </c>
      <c r="O152" s="29">
        <f t="shared" si="42"/>
        <v>0</v>
      </c>
    </row>
    <row r="153" spans="2:15" s="1" customFormat="1" ht="13.95" customHeight="1" x14ac:dyDescent="0.3">
      <c r="B153" s="33"/>
      <c r="G153" s="29">
        <f t="shared" ref="G153:N153" si="43">SUM(G142:G152)</f>
        <v>829</v>
      </c>
      <c r="H153" s="29">
        <f t="shared" si="43"/>
        <v>825</v>
      </c>
      <c r="I153" s="29">
        <f t="shared" si="43"/>
        <v>765</v>
      </c>
      <c r="J153" s="29">
        <f t="shared" si="43"/>
        <v>827</v>
      </c>
      <c r="K153" s="29">
        <f t="shared" si="43"/>
        <v>785</v>
      </c>
      <c r="L153" s="29">
        <f t="shared" si="43"/>
        <v>820</v>
      </c>
      <c r="M153" s="34">
        <f t="shared" si="43"/>
        <v>4851</v>
      </c>
      <c r="N153" s="34">
        <f t="shared" si="43"/>
        <v>30</v>
      </c>
    </row>
    <row r="154" spans="2:15" s="1" customFormat="1" ht="13.95" customHeight="1" x14ac:dyDescent="0.25"/>
    <row r="155" spans="2:15" s="1" customFormat="1" ht="13.95" customHeight="1" x14ac:dyDescent="0.25">
      <c r="B155" s="1" t="str">
        <f>Roster_Selection_Men!AB164&amp;" " &amp; "V "</f>
        <v xml:space="preserve">Southeastern Illinois College V </v>
      </c>
      <c r="C155" s="1" t="str">
        <f>Roster_Selection_Men!AD164</f>
        <v>11-292306</v>
      </c>
      <c r="D155" s="1" t="str">
        <f>Roster_Selection_Men!AE164</f>
        <v>Aden Hopkins</v>
      </c>
      <c r="E155" s="23" t="s">
        <v>525</v>
      </c>
      <c r="F155" s="1" t="str">
        <f>IF(ISERROR(Baker_Scores_Men_Var!E155), " ", IF(Baker_Scores_Men_Var!E155 = "Yes", "Yes", "  "))</f>
        <v xml:space="preserve">  </v>
      </c>
      <c r="G155" s="28">
        <v>162</v>
      </c>
      <c r="H155" s="28">
        <v>142</v>
      </c>
      <c r="I155" s="28">
        <v>170</v>
      </c>
      <c r="J155" s="28">
        <v>182</v>
      </c>
      <c r="K155" s="28">
        <v>219</v>
      </c>
      <c r="L155" s="28">
        <v>203</v>
      </c>
      <c r="M155" s="29">
        <f t="shared" ref="M155:M165" si="44">SUM(G155:L155)</f>
        <v>1078</v>
      </c>
      <c r="N155" s="29">
        <f t="shared" ref="N155:N165" si="45">COUNTIF(G155:L155, "&gt;0" )</f>
        <v>6</v>
      </c>
      <c r="O155" s="29">
        <f t="shared" ref="O155:O165" si="46">IF(N155=0,0,M155/N155)</f>
        <v>179.66666666666666</v>
      </c>
    </row>
    <row r="156" spans="2:15" s="1" customFormat="1" ht="13.95" customHeight="1" x14ac:dyDescent="0.25">
      <c r="B156" s="1" t="str">
        <f>Roster_Selection_Men!AB165&amp;" " &amp; "V "</f>
        <v xml:space="preserve">Southeastern Illinois College V </v>
      </c>
      <c r="C156" s="1" t="str">
        <f>Roster_Selection_Men!AD165</f>
        <v>18-39879</v>
      </c>
      <c r="D156" s="1" t="str">
        <f>Roster_Selection_Men!AE165</f>
        <v>Connor McCague</v>
      </c>
      <c r="E156" s="23" t="s">
        <v>525</v>
      </c>
      <c r="F156" s="1" t="str">
        <f>IF(ISERROR(Baker_Scores_Men_Var!E156), " ", IF(Baker_Scores_Men_Var!E156 = "Yes", "Yes", "  "))</f>
        <v xml:space="preserve">  </v>
      </c>
      <c r="G156" s="28">
        <v>143</v>
      </c>
      <c r="H156" s="28">
        <v>175</v>
      </c>
      <c r="I156" s="28">
        <v>193</v>
      </c>
      <c r="J156" s="28">
        <v>173</v>
      </c>
      <c r="K156" s="28">
        <v>173</v>
      </c>
      <c r="L156" s="28">
        <v>147</v>
      </c>
      <c r="M156" s="29">
        <f t="shared" si="44"/>
        <v>1004</v>
      </c>
      <c r="N156" s="29">
        <f t="shared" si="45"/>
        <v>6</v>
      </c>
      <c r="O156" s="29">
        <f t="shared" si="46"/>
        <v>167.33333333333334</v>
      </c>
    </row>
    <row r="157" spans="2:15" s="1" customFormat="1" ht="13.95" customHeight="1" x14ac:dyDescent="0.25">
      <c r="B157" s="1" t="str">
        <f>Roster_Selection_Men!AB166&amp;" " &amp; "V "</f>
        <v xml:space="preserve">Southeastern Illinois College V </v>
      </c>
      <c r="C157" s="1" t="str">
        <f>Roster_Selection_Men!AD166</f>
        <v>955-3232</v>
      </c>
      <c r="D157" s="1" t="str">
        <f>Roster_Selection_Men!AE166</f>
        <v>Dalton Rhodes</v>
      </c>
      <c r="E157" s="23"/>
      <c r="F157" s="1" t="str">
        <f>IF(ISERROR(Baker_Scores_Men_Var!E157), " ", IF(Baker_Scores_Men_Var!E157 = "Yes", "Yes", "  "))</f>
        <v xml:space="preserve">  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0</v>
      </c>
      <c r="M157" s="29">
        <f t="shared" si="44"/>
        <v>0</v>
      </c>
      <c r="N157" s="29">
        <f t="shared" si="45"/>
        <v>0</v>
      </c>
      <c r="O157" s="29">
        <f t="shared" si="46"/>
        <v>0</v>
      </c>
    </row>
    <row r="158" spans="2:15" s="1" customFormat="1" ht="13.95" customHeight="1" x14ac:dyDescent="0.25">
      <c r="B158" s="1" t="str">
        <f>Roster_Selection_Men!AB167&amp;" " &amp; "V "</f>
        <v xml:space="preserve">Southeastern Illinois College V </v>
      </c>
      <c r="C158" s="1" t="str">
        <f>Roster_Selection_Men!AD167</f>
        <v>11-184002</v>
      </c>
      <c r="D158" s="1" t="str">
        <f>Roster_Selection_Men!AE167</f>
        <v>Jayden Vorhes</v>
      </c>
      <c r="E158" s="23" t="s">
        <v>525</v>
      </c>
      <c r="F158" s="1" t="str">
        <f>IF(ISERROR(Baker_Scores_Men_Var!E158), " ", IF(Baker_Scores_Men_Var!E158 = "Yes", "Yes", "  "))</f>
        <v xml:space="preserve">  </v>
      </c>
      <c r="G158" s="28">
        <v>155</v>
      </c>
      <c r="H158" s="28">
        <v>182</v>
      </c>
      <c r="I158" s="28">
        <v>224</v>
      </c>
      <c r="J158" s="28">
        <v>165</v>
      </c>
      <c r="K158" s="28">
        <v>184</v>
      </c>
      <c r="L158" s="28">
        <v>174</v>
      </c>
      <c r="M158" s="29">
        <f t="shared" si="44"/>
        <v>1084</v>
      </c>
      <c r="N158" s="29">
        <f t="shared" si="45"/>
        <v>6</v>
      </c>
      <c r="O158" s="29">
        <f t="shared" si="46"/>
        <v>180.66666666666666</v>
      </c>
    </row>
    <row r="159" spans="2:15" s="1" customFormat="1" ht="13.95" customHeight="1" x14ac:dyDescent="0.25">
      <c r="B159" s="1" t="str">
        <f>Roster_Selection_Men!AB168&amp;" " &amp; "V "</f>
        <v xml:space="preserve">Southeastern Illinois College V </v>
      </c>
      <c r="C159" s="1" t="str">
        <f>Roster_Selection_Men!AD168</f>
        <v>9840-3580</v>
      </c>
      <c r="D159" s="1" t="str">
        <f>Roster_Selection_Men!AE168</f>
        <v>Justin Mitchell</v>
      </c>
      <c r="E159" s="23"/>
      <c r="F159" s="1" t="str">
        <f>IF(ISERROR(Baker_Scores_Men_Var!E159), " ", IF(Baker_Scores_Men_Var!E159 = "Yes", "Yes", "  "))</f>
        <v xml:space="preserve">  </v>
      </c>
      <c r="G159" s="28">
        <v>0</v>
      </c>
      <c r="H159" s="28">
        <v>0</v>
      </c>
      <c r="I159" s="28">
        <v>0</v>
      </c>
      <c r="J159" s="28">
        <v>0</v>
      </c>
      <c r="K159" s="28">
        <v>0</v>
      </c>
      <c r="L159" s="28">
        <v>0</v>
      </c>
      <c r="M159" s="29">
        <f t="shared" si="44"/>
        <v>0</v>
      </c>
      <c r="N159" s="29">
        <f t="shared" si="45"/>
        <v>0</v>
      </c>
      <c r="O159" s="29">
        <f t="shared" si="46"/>
        <v>0</v>
      </c>
    </row>
    <row r="160" spans="2:15" s="1" customFormat="1" ht="13.95" customHeight="1" x14ac:dyDescent="0.25">
      <c r="B160" s="1" t="str">
        <f>Roster_Selection_Men!AB169&amp;" " &amp; "V "</f>
        <v xml:space="preserve">Southeastern Illinois College V </v>
      </c>
      <c r="C160" s="1" t="str">
        <f>Roster_Selection_Men!AD169</f>
        <v>21-83543</v>
      </c>
      <c r="D160" s="1" t="str">
        <f>Roster_Selection_Men!AE169</f>
        <v>Noah Jarvis</v>
      </c>
      <c r="E160" s="23" t="s">
        <v>525</v>
      </c>
      <c r="F160" s="1" t="str">
        <f>IF(ISERROR(Baker_Scores_Men_Var!E160), " ", IF(Baker_Scores_Men_Var!E160 = "Yes", "Yes", "  "))</f>
        <v xml:space="preserve">  </v>
      </c>
      <c r="G160" s="28">
        <v>101</v>
      </c>
      <c r="H160" s="28">
        <v>0</v>
      </c>
      <c r="I160" s="28">
        <v>151</v>
      </c>
      <c r="J160" s="28">
        <v>188</v>
      </c>
      <c r="K160" s="28">
        <v>201</v>
      </c>
      <c r="L160" s="28">
        <v>127</v>
      </c>
      <c r="M160" s="29">
        <f t="shared" si="44"/>
        <v>768</v>
      </c>
      <c r="N160" s="29">
        <f t="shared" si="45"/>
        <v>5</v>
      </c>
      <c r="O160" s="29">
        <f t="shared" si="46"/>
        <v>153.6</v>
      </c>
    </row>
    <row r="161" spans="2:15" s="1" customFormat="1" ht="13.95" customHeight="1" x14ac:dyDescent="0.25">
      <c r="B161" s="1" t="str">
        <f>Roster_Selection_Men!AB170&amp;" " &amp; "V "</f>
        <v xml:space="preserve">Southeastern Illinois College V </v>
      </c>
      <c r="C161" s="1" t="str">
        <f>Roster_Selection_Men!AD170</f>
        <v>11-317856</v>
      </c>
      <c r="D161" s="1" t="str">
        <f>Roster_Selection_Men!AE170</f>
        <v>Sebastian Barton</v>
      </c>
      <c r="E161" s="23" t="s">
        <v>525</v>
      </c>
      <c r="F161" s="1" t="str">
        <f>IF(ISERROR(Baker_Scores_Men_Var!E161), " ", IF(Baker_Scores_Men_Var!E161 = "Yes", "Yes", "  "))</f>
        <v xml:space="preserve">  </v>
      </c>
      <c r="G161" s="28">
        <v>176</v>
      </c>
      <c r="H161" s="28">
        <v>166</v>
      </c>
      <c r="I161" s="28">
        <v>162</v>
      </c>
      <c r="J161" s="28">
        <v>0</v>
      </c>
      <c r="K161" s="28">
        <v>0</v>
      </c>
      <c r="L161" s="28">
        <v>214</v>
      </c>
      <c r="M161" s="29">
        <f t="shared" si="44"/>
        <v>718</v>
      </c>
      <c r="N161" s="29">
        <f t="shared" si="45"/>
        <v>4</v>
      </c>
      <c r="O161" s="29">
        <f t="shared" si="46"/>
        <v>179.5</v>
      </c>
    </row>
    <row r="162" spans="2:15" s="1" customFormat="1" ht="13.95" customHeight="1" x14ac:dyDescent="0.25">
      <c r="B162" s="1" t="str">
        <f>Roster_Selection_Men!AB171&amp;" " &amp; "V "</f>
        <v xml:space="preserve">Southeastern Illinois College V </v>
      </c>
      <c r="C162" s="1" t="str">
        <f>Roster_Selection_Men!AD171</f>
        <v>7914-45706</v>
      </c>
      <c r="D162" s="1" t="str">
        <f>Roster_Selection_Men!AE171</f>
        <v>Zachary Miller</v>
      </c>
      <c r="E162" s="23" t="s">
        <v>525</v>
      </c>
      <c r="F162" s="1" t="str">
        <f>IF(ISERROR(Baker_Scores_Men_Var!E162), " ", IF(Baker_Scores_Men_Var!E162 = "Yes", "Yes", "  "))</f>
        <v xml:space="preserve">  </v>
      </c>
      <c r="G162" s="28">
        <v>0</v>
      </c>
      <c r="H162" s="28">
        <v>131</v>
      </c>
      <c r="I162" s="28">
        <v>0</v>
      </c>
      <c r="J162" s="28">
        <v>190</v>
      </c>
      <c r="K162" s="28">
        <v>142</v>
      </c>
      <c r="L162" s="28">
        <v>0</v>
      </c>
      <c r="M162" s="29">
        <f t="shared" si="44"/>
        <v>463</v>
      </c>
      <c r="N162" s="29">
        <f t="shared" si="45"/>
        <v>3</v>
      </c>
      <c r="O162" s="29">
        <f t="shared" si="46"/>
        <v>154.33333333333334</v>
      </c>
    </row>
    <row r="163" spans="2:15" s="1" customFormat="1" ht="13.95" customHeight="1" x14ac:dyDescent="0.25">
      <c r="B163" s="1" t="s">
        <v>547</v>
      </c>
      <c r="C163" s="30" t="s">
        <v>536</v>
      </c>
      <c r="D163" s="23" t="s">
        <v>536</v>
      </c>
      <c r="E163" s="23"/>
      <c r="F163" s="23"/>
      <c r="G163" s="28"/>
      <c r="H163" s="28"/>
      <c r="I163" s="28"/>
      <c r="J163" s="28"/>
      <c r="K163" s="28"/>
      <c r="L163" s="28"/>
      <c r="M163" s="29">
        <f t="shared" si="44"/>
        <v>0</v>
      </c>
      <c r="N163" s="29">
        <f t="shared" si="45"/>
        <v>0</v>
      </c>
      <c r="O163" s="29">
        <f t="shared" si="46"/>
        <v>0</v>
      </c>
    </row>
    <row r="164" spans="2:15" s="1" customFormat="1" ht="13.95" customHeight="1" x14ac:dyDescent="0.25">
      <c r="B164" s="1" t="s">
        <v>547</v>
      </c>
      <c r="C164" s="30" t="s">
        <v>536</v>
      </c>
      <c r="D164" s="23" t="s">
        <v>536</v>
      </c>
      <c r="E164" s="23"/>
      <c r="F164" s="23"/>
      <c r="G164" s="28"/>
      <c r="H164" s="28"/>
      <c r="I164" s="28"/>
      <c r="J164" s="28"/>
      <c r="K164" s="28"/>
      <c r="L164" s="28"/>
      <c r="M164" s="29">
        <f t="shared" si="44"/>
        <v>0</v>
      </c>
      <c r="N164" s="29">
        <f t="shared" si="45"/>
        <v>0</v>
      </c>
      <c r="O164" s="29">
        <f t="shared" si="46"/>
        <v>0</v>
      </c>
    </row>
    <row r="165" spans="2:15" s="1" customFormat="1" ht="13.95" customHeight="1" x14ac:dyDescent="0.25">
      <c r="B165" s="1" t="s">
        <v>547</v>
      </c>
      <c r="C165" s="30" t="s">
        <v>536</v>
      </c>
      <c r="D165" s="23" t="s">
        <v>536</v>
      </c>
      <c r="E165" s="23"/>
      <c r="F165" s="23"/>
      <c r="G165" s="31"/>
      <c r="H165" s="31"/>
      <c r="I165" s="31"/>
      <c r="J165" s="31"/>
      <c r="K165" s="31"/>
      <c r="L165" s="31"/>
      <c r="M165" s="32">
        <f t="shared" si="44"/>
        <v>0</v>
      </c>
      <c r="N165" s="32">
        <f t="shared" si="45"/>
        <v>0</v>
      </c>
      <c r="O165" s="29">
        <f t="shared" si="46"/>
        <v>0</v>
      </c>
    </row>
    <row r="166" spans="2:15" s="1" customFormat="1" ht="13.95" customHeight="1" x14ac:dyDescent="0.3">
      <c r="B166" s="33"/>
      <c r="G166" s="29">
        <f t="shared" ref="G166:N166" si="47">SUM(G155:G165)</f>
        <v>737</v>
      </c>
      <c r="H166" s="29">
        <f t="shared" si="47"/>
        <v>796</v>
      </c>
      <c r="I166" s="29">
        <f t="shared" si="47"/>
        <v>900</v>
      </c>
      <c r="J166" s="29">
        <f t="shared" si="47"/>
        <v>898</v>
      </c>
      <c r="K166" s="29">
        <f t="shared" si="47"/>
        <v>919</v>
      </c>
      <c r="L166" s="29">
        <f t="shared" si="47"/>
        <v>865</v>
      </c>
      <c r="M166" s="34">
        <f t="shared" si="47"/>
        <v>5115</v>
      </c>
      <c r="N166" s="34">
        <f t="shared" si="47"/>
        <v>30</v>
      </c>
    </row>
    <row r="167" spans="2:15" s="1" customFormat="1" ht="13.95" customHeight="1" x14ac:dyDescent="0.25"/>
    <row r="168" spans="2:15" s="1" customFormat="1" ht="13.95" customHeight="1" x14ac:dyDescent="0.25">
      <c r="B168" s="1" t="str">
        <f>Roster_Selection_Men!AB175&amp;" " &amp; "V "</f>
        <v xml:space="preserve">Tennessee Southern, University Of V </v>
      </c>
      <c r="C168" s="1" t="str">
        <f>Roster_Selection_Men!AD175</f>
        <v>11-755050</v>
      </c>
      <c r="D168" s="1" t="str">
        <f>Roster_Selection_Men!AE175</f>
        <v>Blaine Arms</v>
      </c>
      <c r="E168" s="23" t="s">
        <v>525</v>
      </c>
      <c r="F168" s="1" t="str">
        <f>IF(ISERROR(Baker_Scores_Men_Var!E168), " ", IF(Baker_Scores_Men_Var!E168 = "Yes", "Yes", "  "))</f>
        <v xml:space="preserve">  </v>
      </c>
      <c r="G168" s="28">
        <v>248</v>
      </c>
      <c r="H168" s="28">
        <v>206</v>
      </c>
      <c r="I168" s="28">
        <v>167</v>
      </c>
      <c r="J168" s="28">
        <v>0</v>
      </c>
      <c r="K168" s="28">
        <v>0</v>
      </c>
      <c r="L168" s="28">
        <v>0</v>
      </c>
      <c r="M168" s="29">
        <f t="shared" ref="M168:M178" si="48">SUM(G168:L168)</f>
        <v>621</v>
      </c>
      <c r="N168" s="29">
        <f t="shared" ref="N168:N178" si="49">COUNTIF(G168:L168, "&gt;0" )</f>
        <v>3</v>
      </c>
      <c r="O168" s="29">
        <f t="shared" ref="O168:O178" si="50">IF(N168=0,0,M168/N168)</f>
        <v>207</v>
      </c>
    </row>
    <row r="169" spans="2:15" s="1" customFormat="1" ht="13.95" customHeight="1" x14ac:dyDescent="0.25">
      <c r="B169" s="1" t="str">
        <f>Roster_Selection_Men!AB176&amp;" " &amp; "V "</f>
        <v xml:space="preserve">Tennessee Southern, University Of V </v>
      </c>
      <c r="C169" s="1" t="str">
        <f>Roster_Selection_Men!AD176</f>
        <v>7914-35163</v>
      </c>
      <c r="D169" s="1" t="str">
        <f>Roster_Selection_Men!AE176</f>
        <v>Dylan Moore</v>
      </c>
      <c r="E169" s="23" t="s">
        <v>525</v>
      </c>
      <c r="F169" s="1" t="str">
        <f>IF(ISERROR(Baker_Scores_Men_Var!E169), " ", IF(Baker_Scores_Men_Var!E169 = "Yes", "Yes", "  "))</f>
        <v xml:space="preserve">  </v>
      </c>
      <c r="G169" s="28">
        <v>174</v>
      </c>
      <c r="H169" s="28">
        <v>212</v>
      </c>
      <c r="I169" s="28">
        <v>0</v>
      </c>
      <c r="J169" s="28">
        <v>0</v>
      </c>
      <c r="K169" s="28">
        <v>0</v>
      </c>
      <c r="L169" s="28">
        <v>172</v>
      </c>
      <c r="M169" s="29">
        <f t="shared" si="48"/>
        <v>558</v>
      </c>
      <c r="N169" s="29">
        <f t="shared" si="49"/>
        <v>3</v>
      </c>
      <c r="O169" s="29">
        <f t="shared" si="50"/>
        <v>186</v>
      </c>
    </row>
    <row r="170" spans="2:15" s="1" customFormat="1" ht="13.95" customHeight="1" x14ac:dyDescent="0.25">
      <c r="B170" s="1" t="str">
        <f>Roster_Selection_Men!AB177&amp;" " &amp; "V "</f>
        <v xml:space="preserve">Tennessee Southern, University Of V </v>
      </c>
      <c r="C170" s="1" t="str">
        <f>Roster_Selection_Men!AD177</f>
        <v>6570-1702</v>
      </c>
      <c r="D170" s="1" t="str">
        <f>Roster_Selection_Men!AE177</f>
        <v>Hayden Stippich</v>
      </c>
      <c r="E170" s="23" t="s">
        <v>525</v>
      </c>
      <c r="F170" s="1" t="str">
        <f>IF(ISERROR(Baker_Scores_Men_Var!E170), " ", IF(Baker_Scores_Men_Var!E170 = "Yes", "Yes", "  "))</f>
        <v xml:space="preserve">  </v>
      </c>
      <c r="G170" s="28">
        <v>245</v>
      </c>
      <c r="H170" s="28">
        <v>191</v>
      </c>
      <c r="I170" s="28">
        <v>300</v>
      </c>
      <c r="J170" s="28">
        <v>202</v>
      </c>
      <c r="K170" s="28">
        <v>279</v>
      </c>
      <c r="L170" s="28">
        <v>205</v>
      </c>
      <c r="M170" s="29">
        <f t="shared" si="48"/>
        <v>1422</v>
      </c>
      <c r="N170" s="29">
        <f t="shared" si="49"/>
        <v>6</v>
      </c>
      <c r="O170" s="29">
        <f t="shared" si="50"/>
        <v>237</v>
      </c>
    </row>
    <row r="171" spans="2:15" s="1" customFormat="1" ht="13.95" customHeight="1" x14ac:dyDescent="0.25">
      <c r="B171" s="1" t="str">
        <f>Roster_Selection_Men!AB178&amp;" " &amp; "V "</f>
        <v xml:space="preserve">Tennessee Southern, University Of V </v>
      </c>
      <c r="C171" s="1" t="str">
        <f>Roster_Selection_Men!AD178</f>
        <v>11-472102</v>
      </c>
      <c r="D171" s="1" t="str">
        <f>Roster_Selection_Men!AE178</f>
        <v>Jalen Pass</v>
      </c>
      <c r="E171" s="23"/>
      <c r="F171" s="1" t="str">
        <f>IF(ISERROR(Baker_Scores_Men_Var!E171), " ", IF(Baker_Scores_Men_Var!E171 = "Yes", "Yes", "  "))</f>
        <v xml:space="preserve">  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9">
        <f t="shared" si="48"/>
        <v>0</v>
      </c>
      <c r="N171" s="29">
        <f t="shared" si="49"/>
        <v>0</v>
      </c>
      <c r="O171" s="29">
        <f t="shared" si="50"/>
        <v>0</v>
      </c>
    </row>
    <row r="172" spans="2:15" s="1" customFormat="1" ht="13.95" customHeight="1" x14ac:dyDescent="0.25">
      <c r="B172" s="1" t="str">
        <f>Roster_Selection_Men!AB179&amp;" " &amp; "V "</f>
        <v xml:space="preserve">Tennessee Southern, University Of V </v>
      </c>
      <c r="C172" s="1" t="str">
        <f>Roster_Selection_Men!AD179</f>
        <v>11-231885</v>
      </c>
      <c r="D172" s="1" t="str">
        <f>Roster_Selection_Men!AE179</f>
        <v>Kevin Brown</v>
      </c>
      <c r="E172" s="23" t="s">
        <v>525</v>
      </c>
      <c r="F172" s="1" t="str">
        <f>IF(ISERROR(Baker_Scores_Men_Var!E172), " ", IF(Baker_Scores_Men_Var!E172 = "Yes", "Yes", "  "))</f>
        <v xml:space="preserve">  </v>
      </c>
      <c r="G172" s="28">
        <v>193</v>
      </c>
      <c r="H172" s="28">
        <v>224</v>
      </c>
      <c r="I172" s="28">
        <v>234</v>
      </c>
      <c r="J172" s="28">
        <v>235</v>
      </c>
      <c r="K172" s="28">
        <v>195</v>
      </c>
      <c r="L172" s="28">
        <v>224</v>
      </c>
      <c r="M172" s="29">
        <f t="shared" si="48"/>
        <v>1305</v>
      </c>
      <c r="N172" s="29">
        <f t="shared" si="49"/>
        <v>6</v>
      </c>
      <c r="O172" s="29">
        <f t="shared" si="50"/>
        <v>217.5</v>
      </c>
    </row>
    <row r="173" spans="2:15" s="1" customFormat="1" ht="13.95" customHeight="1" x14ac:dyDescent="0.25">
      <c r="B173" s="1" t="str">
        <f>Roster_Selection_Men!AB180&amp;" " &amp; "V "</f>
        <v xml:space="preserve">Tennessee Southern, University Of V </v>
      </c>
      <c r="C173" s="1" t="str">
        <f>Roster_Selection_Men!AD180</f>
        <v>11-189058</v>
      </c>
      <c r="D173" s="1" t="str">
        <f>Roster_Selection_Men!AE180</f>
        <v>Nathan Samuels</v>
      </c>
      <c r="E173" s="23" t="s">
        <v>525</v>
      </c>
      <c r="F173" s="1" t="str">
        <f>IF(ISERROR(Baker_Scores_Men_Var!E173), " ", IF(Baker_Scores_Men_Var!E173 = "Yes", "Yes", "  "))</f>
        <v xml:space="preserve">  </v>
      </c>
      <c r="G173" s="28">
        <v>0</v>
      </c>
      <c r="H173" s="28">
        <v>208</v>
      </c>
      <c r="I173" s="28">
        <v>204</v>
      </c>
      <c r="J173" s="28">
        <v>195</v>
      </c>
      <c r="K173" s="28">
        <v>213</v>
      </c>
      <c r="L173" s="28">
        <v>192</v>
      </c>
      <c r="M173" s="29">
        <f t="shared" si="48"/>
        <v>1012</v>
      </c>
      <c r="N173" s="29">
        <f t="shared" si="49"/>
        <v>5</v>
      </c>
      <c r="O173" s="29">
        <f t="shared" si="50"/>
        <v>202.4</v>
      </c>
    </row>
    <row r="174" spans="2:15" s="1" customFormat="1" ht="13.95" customHeight="1" x14ac:dyDescent="0.25">
      <c r="B174" s="1" t="str">
        <f>Roster_Selection_Men!AB181&amp;" " &amp; "V "</f>
        <v xml:space="preserve">Tennessee Southern, University Of V </v>
      </c>
      <c r="C174" s="1" t="str">
        <f>Roster_Selection_Men!AD181</f>
        <v>7914-49186</v>
      </c>
      <c r="D174" s="1" t="str">
        <f>Roster_Selection_Men!AE181</f>
        <v>Tyler Betz</v>
      </c>
      <c r="E174" s="23" t="s">
        <v>525</v>
      </c>
      <c r="F174" s="1" t="str">
        <f>IF(ISERROR(Baker_Scores_Men_Var!E174), " ", IF(Baker_Scores_Men_Var!E174 = "Yes", "Yes", "  "))</f>
        <v xml:space="preserve">  </v>
      </c>
      <c r="G174" s="28">
        <v>0</v>
      </c>
      <c r="H174" s="28">
        <v>0</v>
      </c>
      <c r="I174" s="28">
        <v>223</v>
      </c>
      <c r="J174" s="28">
        <v>210</v>
      </c>
      <c r="K174" s="28">
        <v>196</v>
      </c>
      <c r="L174" s="28">
        <v>225</v>
      </c>
      <c r="M174" s="29">
        <f t="shared" si="48"/>
        <v>854</v>
      </c>
      <c r="N174" s="29">
        <f t="shared" si="49"/>
        <v>4</v>
      </c>
      <c r="O174" s="29">
        <f t="shared" si="50"/>
        <v>213.5</v>
      </c>
    </row>
    <row r="175" spans="2:15" s="1" customFormat="1" ht="13.95" customHeight="1" x14ac:dyDescent="0.25">
      <c r="B175" s="1" t="str">
        <f>Roster_Selection_Men!AB182&amp;" " &amp; "V "</f>
        <v xml:space="preserve">Tennessee Southern, University Of V </v>
      </c>
      <c r="C175" s="1" t="str">
        <f>Roster_Selection_Men!AD182</f>
        <v>7914-9550</v>
      </c>
      <c r="D175" s="1" t="str">
        <f>Roster_Selection_Men!AE182</f>
        <v>Xavier Powell-Short</v>
      </c>
      <c r="E175" s="23" t="s">
        <v>525</v>
      </c>
      <c r="F175" s="1" t="str">
        <f>IF(ISERROR(Baker_Scores_Men_Var!E175), " ", IF(Baker_Scores_Men_Var!E175 = "Yes", "Yes", "  "))</f>
        <v xml:space="preserve">  </v>
      </c>
      <c r="G175" s="28">
        <v>179</v>
      </c>
      <c r="H175" s="28">
        <v>0</v>
      </c>
      <c r="I175" s="28">
        <v>0</v>
      </c>
      <c r="J175" s="28">
        <v>223</v>
      </c>
      <c r="K175" s="28">
        <v>217</v>
      </c>
      <c r="L175" s="28">
        <v>0</v>
      </c>
      <c r="M175" s="29">
        <f t="shared" si="48"/>
        <v>619</v>
      </c>
      <c r="N175" s="29">
        <f t="shared" si="49"/>
        <v>3</v>
      </c>
      <c r="O175" s="29">
        <f t="shared" si="50"/>
        <v>206.33333333333334</v>
      </c>
    </row>
    <row r="176" spans="2:15" s="1" customFormat="1" ht="13.95" customHeight="1" x14ac:dyDescent="0.25">
      <c r="B176" s="1" t="s">
        <v>548</v>
      </c>
      <c r="C176" s="30" t="s">
        <v>536</v>
      </c>
      <c r="D176" s="23" t="s">
        <v>536</v>
      </c>
      <c r="E176" s="23"/>
      <c r="F176" s="23"/>
      <c r="G176" s="28"/>
      <c r="H176" s="28"/>
      <c r="I176" s="28"/>
      <c r="J176" s="28"/>
      <c r="K176" s="28"/>
      <c r="L176" s="28"/>
      <c r="M176" s="29">
        <f t="shared" si="48"/>
        <v>0</v>
      </c>
      <c r="N176" s="29">
        <f t="shared" si="49"/>
        <v>0</v>
      </c>
      <c r="O176" s="29">
        <f t="shared" si="50"/>
        <v>0</v>
      </c>
    </row>
    <row r="177" spans="2:15" s="1" customFormat="1" ht="13.95" customHeight="1" x14ac:dyDescent="0.25">
      <c r="B177" s="1" t="s">
        <v>548</v>
      </c>
      <c r="C177" s="30" t="s">
        <v>536</v>
      </c>
      <c r="D177" s="23" t="s">
        <v>536</v>
      </c>
      <c r="E177" s="23"/>
      <c r="F177" s="23"/>
      <c r="G177" s="28"/>
      <c r="H177" s="28"/>
      <c r="I177" s="28"/>
      <c r="J177" s="28"/>
      <c r="K177" s="28"/>
      <c r="L177" s="28"/>
      <c r="M177" s="29">
        <f t="shared" si="48"/>
        <v>0</v>
      </c>
      <c r="N177" s="29">
        <f t="shared" si="49"/>
        <v>0</v>
      </c>
      <c r="O177" s="29">
        <f t="shared" si="50"/>
        <v>0</v>
      </c>
    </row>
    <row r="178" spans="2:15" s="1" customFormat="1" ht="13.95" customHeight="1" x14ac:dyDescent="0.25">
      <c r="B178" s="1" t="s">
        <v>548</v>
      </c>
      <c r="C178" s="30" t="s">
        <v>536</v>
      </c>
      <c r="D178" s="23" t="s">
        <v>536</v>
      </c>
      <c r="E178" s="23"/>
      <c r="F178" s="23"/>
      <c r="G178" s="31"/>
      <c r="H178" s="31"/>
      <c r="I178" s="31"/>
      <c r="J178" s="31"/>
      <c r="K178" s="31"/>
      <c r="L178" s="31"/>
      <c r="M178" s="32">
        <f t="shared" si="48"/>
        <v>0</v>
      </c>
      <c r="N178" s="32">
        <f t="shared" si="49"/>
        <v>0</v>
      </c>
      <c r="O178" s="29">
        <f t="shared" si="50"/>
        <v>0</v>
      </c>
    </row>
    <row r="179" spans="2:15" s="1" customFormat="1" ht="13.95" customHeight="1" x14ac:dyDescent="0.3">
      <c r="B179" s="33"/>
      <c r="G179" s="29">
        <f t="shared" ref="G179:N179" si="51">SUM(G168:G178)</f>
        <v>1039</v>
      </c>
      <c r="H179" s="29">
        <f t="shared" si="51"/>
        <v>1041</v>
      </c>
      <c r="I179" s="29">
        <f t="shared" si="51"/>
        <v>1128</v>
      </c>
      <c r="J179" s="29">
        <f t="shared" si="51"/>
        <v>1065</v>
      </c>
      <c r="K179" s="29">
        <f t="shared" si="51"/>
        <v>1100</v>
      </c>
      <c r="L179" s="29">
        <f t="shared" si="51"/>
        <v>1018</v>
      </c>
      <c r="M179" s="34">
        <f t="shared" si="51"/>
        <v>6391</v>
      </c>
      <c r="N179" s="34">
        <f t="shared" si="51"/>
        <v>30</v>
      </c>
    </row>
    <row r="180" spans="2:15" s="1" customFormat="1" ht="13.95" customHeight="1" x14ac:dyDescent="0.25"/>
    <row r="181" spans="2:15" s="1" customFormat="1" ht="13.95" customHeight="1" x14ac:dyDescent="0.25">
      <c r="B181" s="1" t="str">
        <f>Roster_Selection_Men!AB193&amp;" " &amp; "V "</f>
        <v xml:space="preserve">Tennessee Wesleyan University V </v>
      </c>
      <c r="C181" s="1" t="str">
        <f>Roster_Selection_Men!AD193</f>
        <v>15-5216</v>
      </c>
      <c r="D181" s="1" t="str">
        <f>Roster_Selection_Men!AE193</f>
        <v>Andrew Martin</v>
      </c>
      <c r="E181" s="23" t="s">
        <v>525</v>
      </c>
      <c r="F181" s="1" t="str">
        <f>IF(ISERROR(Baker_Scores_Men_Var!E181), " ", IF(Baker_Scores_Men_Var!E181 = "Yes", "Yes", "  "))</f>
        <v xml:space="preserve">  </v>
      </c>
      <c r="G181" s="28">
        <v>212</v>
      </c>
      <c r="H181" s="28">
        <v>223</v>
      </c>
      <c r="I181" s="28">
        <v>206</v>
      </c>
      <c r="J181" s="28">
        <v>182</v>
      </c>
      <c r="K181" s="28">
        <v>0</v>
      </c>
      <c r="L181" s="28">
        <v>195</v>
      </c>
      <c r="M181" s="29">
        <f t="shared" ref="M181:M191" si="52">SUM(G181:L181)</f>
        <v>1018</v>
      </c>
      <c r="N181" s="29">
        <f t="shared" ref="N181:N191" si="53">COUNTIF(G181:L181, "&gt;0" )</f>
        <v>5</v>
      </c>
      <c r="O181" s="29">
        <f t="shared" ref="O181:O191" si="54">IF(N181=0,0,M181/N181)</f>
        <v>203.6</v>
      </c>
    </row>
    <row r="182" spans="2:15" s="1" customFormat="1" ht="13.95" customHeight="1" x14ac:dyDescent="0.25">
      <c r="B182" s="1" t="str">
        <f>Roster_Selection_Men!AB194&amp;" " &amp; "V "</f>
        <v xml:space="preserve">Tennessee Wesleyan University V </v>
      </c>
      <c r="C182" s="1" t="str">
        <f>Roster_Selection_Men!AD194</f>
        <v>11-230862</v>
      </c>
      <c r="D182" s="1" t="str">
        <f>Roster_Selection_Men!AE194</f>
        <v>Devean Littlejohn</v>
      </c>
      <c r="E182" s="23" t="s">
        <v>525</v>
      </c>
      <c r="F182" s="1" t="str">
        <f>IF(ISERROR(Baker_Scores_Men_Var!E182), " ", IF(Baker_Scores_Men_Var!E182 = "Yes", "Yes", "  "))</f>
        <v xml:space="preserve">  </v>
      </c>
      <c r="G182" s="28">
        <v>181</v>
      </c>
      <c r="H182" s="28">
        <v>0</v>
      </c>
      <c r="I182" s="28">
        <v>0</v>
      </c>
      <c r="J182" s="28">
        <v>0</v>
      </c>
      <c r="K182" s="28">
        <v>163</v>
      </c>
      <c r="L182" s="28">
        <v>204</v>
      </c>
      <c r="M182" s="29">
        <f t="shared" si="52"/>
        <v>548</v>
      </c>
      <c r="N182" s="29">
        <f t="shared" si="53"/>
        <v>3</v>
      </c>
      <c r="O182" s="29">
        <f t="shared" si="54"/>
        <v>182.66666666666666</v>
      </c>
    </row>
    <row r="183" spans="2:15" s="1" customFormat="1" ht="13.95" customHeight="1" x14ac:dyDescent="0.25">
      <c r="B183" s="1" t="str">
        <f>Roster_Selection_Men!AB195&amp;" " &amp; "V "</f>
        <v xml:space="preserve">Tennessee Wesleyan University V </v>
      </c>
      <c r="C183" s="1" t="str">
        <f>Roster_Selection_Men!AD195</f>
        <v>11-349432</v>
      </c>
      <c r="D183" s="1" t="str">
        <f>Roster_Selection_Men!AE195</f>
        <v>Duane Jones</v>
      </c>
      <c r="E183" s="23"/>
      <c r="F183" s="1" t="str">
        <f>IF(ISERROR(Baker_Scores_Men_Var!E183), " ", IF(Baker_Scores_Men_Var!E183 = "Yes", "Yes", "  "))</f>
        <v xml:space="preserve">  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9">
        <f t="shared" si="52"/>
        <v>0</v>
      </c>
      <c r="N183" s="29">
        <f t="shared" si="53"/>
        <v>0</v>
      </c>
      <c r="O183" s="29">
        <f t="shared" si="54"/>
        <v>0</v>
      </c>
    </row>
    <row r="184" spans="2:15" s="1" customFormat="1" ht="13.95" customHeight="1" x14ac:dyDescent="0.25">
      <c r="B184" s="1" t="str">
        <f>Roster_Selection_Men!AB196&amp;" " &amp; "V "</f>
        <v xml:space="preserve">Tennessee Wesleyan University V </v>
      </c>
      <c r="C184" s="1" t="str">
        <f>Roster_Selection_Men!AD196</f>
        <v>15-190184</v>
      </c>
      <c r="D184" s="1" t="str">
        <f>Roster_Selection_Men!AE196</f>
        <v>Jacob Watts</v>
      </c>
      <c r="E184" s="23" t="s">
        <v>525</v>
      </c>
      <c r="F184" s="1" t="str">
        <f>IF(ISERROR(Baker_Scores_Men_Var!E184), " ", IF(Baker_Scores_Men_Var!E184 = "Yes", "Yes", "  "))</f>
        <v xml:space="preserve">  </v>
      </c>
      <c r="G184" s="28">
        <v>228</v>
      </c>
      <c r="H184" s="28">
        <v>221</v>
      </c>
      <c r="I184" s="28">
        <v>226</v>
      </c>
      <c r="J184" s="28">
        <v>235</v>
      </c>
      <c r="K184" s="28">
        <v>269</v>
      </c>
      <c r="L184" s="28">
        <v>257</v>
      </c>
      <c r="M184" s="29">
        <f t="shared" si="52"/>
        <v>1436</v>
      </c>
      <c r="N184" s="29">
        <f t="shared" si="53"/>
        <v>6</v>
      </c>
      <c r="O184" s="29">
        <f t="shared" si="54"/>
        <v>239.33333333333334</v>
      </c>
    </row>
    <row r="185" spans="2:15" s="1" customFormat="1" ht="13.95" customHeight="1" x14ac:dyDescent="0.25">
      <c r="B185" s="1" t="str">
        <f>Roster_Selection_Men!AB197&amp;" " &amp; "V "</f>
        <v xml:space="preserve">Tennessee Wesleyan University V </v>
      </c>
      <c r="C185" s="1" t="str">
        <f>Roster_Selection_Men!AD197</f>
        <v>11-241908</v>
      </c>
      <c r="D185" s="1" t="str">
        <f>Roster_Selection_Men!AE197</f>
        <v>Kory Driver</v>
      </c>
      <c r="E185" s="23" t="s">
        <v>525</v>
      </c>
      <c r="F185" s="1" t="str">
        <f>IF(ISERROR(Baker_Scores_Men_Var!E185), " ", IF(Baker_Scores_Men_Var!E185 = "Yes", "Yes", "  "))</f>
        <v xml:space="preserve">  </v>
      </c>
      <c r="G185" s="28">
        <v>223</v>
      </c>
      <c r="H185" s="28">
        <v>195</v>
      </c>
      <c r="I185" s="28">
        <v>203</v>
      </c>
      <c r="J185" s="28">
        <v>199</v>
      </c>
      <c r="K185" s="28">
        <v>253</v>
      </c>
      <c r="L185" s="28">
        <v>189</v>
      </c>
      <c r="M185" s="29">
        <f t="shared" si="52"/>
        <v>1262</v>
      </c>
      <c r="N185" s="29">
        <f t="shared" si="53"/>
        <v>6</v>
      </c>
      <c r="O185" s="29">
        <f t="shared" si="54"/>
        <v>210.33333333333334</v>
      </c>
    </row>
    <row r="186" spans="2:15" s="1" customFormat="1" ht="13.95" customHeight="1" x14ac:dyDescent="0.25">
      <c r="B186" s="1" t="str">
        <f>Roster_Selection_Men!AB198&amp;" " &amp; "V "</f>
        <v xml:space="preserve">Tennessee Wesleyan University V </v>
      </c>
      <c r="C186" s="1" t="str">
        <f>Roster_Selection_Men!AD198</f>
        <v>7914-3412</v>
      </c>
      <c r="D186" s="1" t="str">
        <f>Roster_Selection_Men!AE198</f>
        <v>Oliver Lawson</v>
      </c>
      <c r="E186" s="23" t="s">
        <v>525</v>
      </c>
      <c r="F186" s="1" t="str">
        <f>IF(ISERROR(Baker_Scores_Men_Var!E186), " ", IF(Baker_Scores_Men_Var!E186 = "Yes", "Yes", "  "))</f>
        <v xml:space="preserve">  </v>
      </c>
      <c r="G186" s="28">
        <v>0</v>
      </c>
      <c r="H186" s="28">
        <v>222</v>
      </c>
      <c r="I186" s="28">
        <v>234</v>
      </c>
      <c r="J186" s="28">
        <v>254</v>
      </c>
      <c r="K186" s="28">
        <v>179</v>
      </c>
      <c r="L186" s="28">
        <v>0</v>
      </c>
      <c r="M186" s="29">
        <f t="shared" si="52"/>
        <v>889</v>
      </c>
      <c r="N186" s="29">
        <f t="shared" si="53"/>
        <v>4</v>
      </c>
      <c r="O186" s="29">
        <f t="shared" si="54"/>
        <v>222.25</v>
      </c>
    </row>
    <row r="187" spans="2:15" s="1" customFormat="1" ht="13.95" customHeight="1" x14ac:dyDescent="0.25">
      <c r="B187" s="1" t="str">
        <f>Roster_Selection_Men!AB199&amp;" " &amp; "V "</f>
        <v xml:space="preserve">Tennessee Wesleyan University V </v>
      </c>
      <c r="C187" s="1" t="str">
        <f>Roster_Selection_Men!AD199</f>
        <v>15-106936</v>
      </c>
      <c r="D187" s="1" t="str">
        <f>Roster_Selection_Men!AE199</f>
        <v>Quinn Collins</v>
      </c>
      <c r="E187" s="23" t="s">
        <v>525</v>
      </c>
      <c r="F187" s="1" t="str">
        <f>IF(ISERROR(Baker_Scores_Men_Var!E187), " ", IF(Baker_Scores_Men_Var!E187 = "Yes", "Yes", "  "))</f>
        <v xml:space="preserve">  </v>
      </c>
      <c r="G187" s="28">
        <v>220</v>
      </c>
      <c r="H187" s="28">
        <v>222</v>
      </c>
      <c r="I187" s="28">
        <v>214</v>
      </c>
      <c r="J187" s="28">
        <v>187</v>
      </c>
      <c r="K187" s="28">
        <v>197</v>
      </c>
      <c r="L187" s="28">
        <v>190</v>
      </c>
      <c r="M187" s="29">
        <f t="shared" si="52"/>
        <v>1230</v>
      </c>
      <c r="N187" s="29">
        <f t="shared" si="53"/>
        <v>6</v>
      </c>
      <c r="O187" s="29">
        <f t="shared" si="54"/>
        <v>205</v>
      </c>
    </row>
    <row r="188" spans="2:15" s="1" customFormat="1" ht="13.95" customHeight="1" x14ac:dyDescent="0.25">
      <c r="B188" s="1" t="str">
        <f>Roster_Selection_Men!AB200&amp;" " &amp; "V "</f>
        <v xml:space="preserve"> V </v>
      </c>
      <c r="C188" s="1" t="str">
        <f>Roster_Selection_Men!AD200</f>
        <v/>
      </c>
      <c r="D188" s="1" t="str">
        <f>Roster_Selection_Men!AE200</f>
        <v/>
      </c>
      <c r="E188" s="23" t="s">
        <v>525</v>
      </c>
      <c r="F188" s="1" t="str">
        <f>IF(ISERROR(Baker_Scores_Men_Var!E188), " ", IF(Baker_Scores_Men_Var!E188 = "Yes", "Yes", "  "))</f>
        <v xml:space="preserve">  </v>
      </c>
      <c r="G188" s="28">
        <v>0</v>
      </c>
      <c r="H188" s="28">
        <v>0</v>
      </c>
      <c r="I188" s="28">
        <v>0</v>
      </c>
      <c r="J188" s="28">
        <v>0</v>
      </c>
      <c r="K188" s="28">
        <v>0</v>
      </c>
      <c r="L188" s="28">
        <v>0</v>
      </c>
      <c r="M188" s="29">
        <f t="shared" si="52"/>
        <v>0</v>
      </c>
      <c r="N188" s="29">
        <f t="shared" si="53"/>
        <v>0</v>
      </c>
      <c r="O188" s="29">
        <f t="shared" si="54"/>
        <v>0</v>
      </c>
    </row>
    <row r="189" spans="2:15" s="1" customFormat="1" ht="13.95" customHeight="1" x14ac:dyDescent="0.25">
      <c r="B189" s="1" t="s">
        <v>549</v>
      </c>
      <c r="C189" s="30" t="s">
        <v>536</v>
      </c>
      <c r="D189" s="23" t="s">
        <v>536</v>
      </c>
      <c r="E189" s="23"/>
      <c r="F189" s="23"/>
      <c r="G189" s="28"/>
      <c r="H189" s="28"/>
      <c r="I189" s="28"/>
      <c r="J189" s="28"/>
      <c r="K189" s="28"/>
      <c r="L189" s="28"/>
      <c r="M189" s="29">
        <f t="shared" si="52"/>
        <v>0</v>
      </c>
      <c r="N189" s="29">
        <f t="shared" si="53"/>
        <v>0</v>
      </c>
      <c r="O189" s="29">
        <f t="shared" si="54"/>
        <v>0</v>
      </c>
    </row>
    <row r="190" spans="2:15" s="1" customFormat="1" ht="13.95" customHeight="1" x14ac:dyDescent="0.25">
      <c r="B190" s="1" t="s">
        <v>549</v>
      </c>
      <c r="C190" s="30" t="s">
        <v>536</v>
      </c>
      <c r="D190" s="23" t="s">
        <v>536</v>
      </c>
      <c r="E190" s="23"/>
      <c r="F190" s="23"/>
      <c r="G190" s="28"/>
      <c r="H190" s="28"/>
      <c r="I190" s="28"/>
      <c r="J190" s="28"/>
      <c r="K190" s="28"/>
      <c r="L190" s="28"/>
      <c r="M190" s="29">
        <f t="shared" si="52"/>
        <v>0</v>
      </c>
      <c r="N190" s="29">
        <f t="shared" si="53"/>
        <v>0</v>
      </c>
      <c r="O190" s="29">
        <f t="shared" si="54"/>
        <v>0</v>
      </c>
    </row>
    <row r="191" spans="2:15" s="1" customFormat="1" ht="13.95" customHeight="1" x14ac:dyDescent="0.25">
      <c r="B191" s="1" t="s">
        <v>549</v>
      </c>
      <c r="C191" s="30" t="s">
        <v>536</v>
      </c>
      <c r="D191" s="23" t="s">
        <v>536</v>
      </c>
      <c r="E191" s="23"/>
      <c r="F191" s="23"/>
      <c r="G191" s="31"/>
      <c r="H191" s="31"/>
      <c r="I191" s="31"/>
      <c r="J191" s="31"/>
      <c r="K191" s="31"/>
      <c r="L191" s="31"/>
      <c r="M191" s="32">
        <f t="shared" si="52"/>
        <v>0</v>
      </c>
      <c r="N191" s="32">
        <f t="shared" si="53"/>
        <v>0</v>
      </c>
      <c r="O191" s="29">
        <f t="shared" si="54"/>
        <v>0</v>
      </c>
    </row>
    <row r="192" spans="2:15" s="1" customFormat="1" ht="13.95" customHeight="1" x14ac:dyDescent="0.3">
      <c r="B192" s="33"/>
      <c r="G192" s="29">
        <f t="shared" ref="G192:N192" si="55">SUM(G181:G191)</f>
        <v>1064</v>
      </c>
      <c r="H192" s="29">
        <f t="shared" si="55"/>
        <v>1083</v>
      </c>
      <c r="I192" s="29">
        <f t="shared" si="55"/>
        <v>1083</v>
      </c>
      <c r="J192" s="29">
        <f t="shared" si="55"/>
        <v>1057</v>
      </c>
      <c r="K192" s="29">
        <f t="shared" si="55"/>
        <v>1061</v>
      </c>
      <c r="L192" s="29">
        <f t="shared" si="55"/>
        <v>1035</v>
      </c>
      <c r="M192" s="34">
        <f t="shared" si="55"/>
        <v>6383</v>
      </c>
      <c r="N192" s="34">
        <f t="shared" si="55"/>
        <v>30</v>
      </c>
    </row>
    <row r="193" spans="2:15" s="1" customFormat="1" ht="13.95" customHeight="1" x14ac:dyDescent="0.25"/>
    <row r="194" spans="2:15" s="1" customFormat="1" ht="13.95" customHeight="1" x14ac:dyDescent="0.25">
      <c r="B194" s="1" t="str">
        <f>Roster_Selection_Men!AB205&amp;" " &amp; "V "</f>
        <v xml:space="preserve">Thomas More University V </v>
      </c>
      <c r="C194" s="1" t="str">
        <f>Roster_Selection_Men!AD205</f>
        <v>21-3763</v>
      </c>
      <c r="D194" s="1" t="str">
        <f>Roster_Selection_Men!AE205</f>
        <v>Carter Wahl</v>
      </c>
      <c r="E194" s="23" t="s">
        <v>525</v>
      </c>
      <c r="F194" s="1" t="str">
        <f>IF(ISERROR(Baker_Scores_Men_Var!E194), " ", IF(Baker_Scores_Men_Var!E194 = "Yes", "Yes", "  "))</f>
        <v xml:space="preserve">  </v>
      </c>
      <c r="G194" s="28">
        <v>0</v>
      </c>
      <c r="H194" s="28">
        <v>173</v>
      </c>
      <c r="I194" s="28">
        <v>181</v>
      </c>
      <c r="J194" s="28">
        <v>123</v>
      </c>
      <c r="K194" s="28">
        <v>0</v>
      </c>
      <c r="L194" s="28">
        <v>0</v>
      </c>
      <c r="M194" s="29">
        <f t="shared" ref="M194:M204" si="56">SUM(G194:L194)</f>
        <v>477</v>
      </c>
      <c r="N194" s="29">
        <f t="shared" ref="N194:N204" si="57">COUNTIF(G194:L194, "&gt;0" )</f>
        <v>3</v>
      </c>
      <c r="O194" s="29">
        <f t="shared" ref="O194:O204" si="58">IF(N194=0,0,M194/N194)</f>
        <v>159</v>
      </c>
    </row>
    <row r="195" spans="2:15" s="1" customFormat="1" ht="13.95" customHeight="1" x14ac:dyDescent="0.25">
      <c r="B195" s="1" t="str">
        <f>Roster_Selection_Men!AB206&amp;" " &amp; "V "</f>
        <v xml:space="preserve">Thomas More University V </v>
      </c>
      <c r="C195" s="1" t="str">
        <f>Roster_Selection_Men!AD206</f>
        <v>17-88966</v>
      </c>
      <c r="D195" s="1" t="str">
        <f>Roster_Selection_Men!AE206</f>
        <v>Cole Arsenault</v>
      </c>
      <c r="E195" s="23" t="s">
        <v>525</v>
      </c>
      <c r="F195" s="1" t="str">
        <f>IF(ISERROR(Baker_Scores_Men_Var!E195), " ", IF(Baker_Scores_Men_Var!E195 = "Yes", "Yes", "  "))</f>
        <v xml:space="preserve">  </v>
      </c>
      <c r="G195" s="28">
        <v>203</v>
      </c>
      <c r="H195" s="28">
        <v>203</v>
      </c>
      <c r="I195" s="28">
        <v>188</v>
      </c>
      <c r="J195" s="28">
        <v>176</v>
      </c>
      <c r="K195" s="28">
        <v>199</v>
      </c>
      <c r="L195" s="28">
        <v>171</v>
      </c>
      <c r="M195" s="29">
        <f t="shared" si="56"/>
        <v>1140</v>
      </c>
      <c r="N195" s="29">
        <f t="shared" si="57"/>
        <v>6</v>
      </c>
      <c r="O195" s="29">
        <f t="shared" si="58"/>
        <v>190</v>
      </c>
    </row>
    <row r="196" spans="2:15" s="1" customFormat="1" ht="13.95" customHeight="1" x14ac:dyDescent="0.25">
      <c r="B196" s="1" t="str">
        <f>Roster_Selection_Men!AB207&amp;" " &amp; "V "</f>
        <v xml:space="preserve">Thomas More University V </v>
      </c>
      <c r="C196" s="1" t="str">
        <f>Roster_Selection_Men!AD207</f>
        <v>19-86415</v>
      </c>
      <c r="D196" s="1" t="str">
        <f>Roster_Selection_Men!AE207</f>
        <v>Drake Scallon</v>
      </c>
      <c r="E196" s="23" t="s">
        <v>525</v>
      </c>
      <c r="F196" s="1" t="str">
        <f>IF(ISERROR(Baker_Scores_Men_Var!E196), " ", IF(Baker_Scores_Men_Var!E196 = "Yes", "Yes", "  "))</f>
        <v xml:space="preserve">  </v>
      </c>
      <c r="G196" s="28">
        <v>182</v>
      </c>
      <c r="H196" s="28">
        <v>192</v>
      </c>
      <c r="I196" s="28">
        <v>269</v>
      </c>
      <c r="J196" s="28">
        <v>188</v>
      </c>
      <c r="K196" s="28">
        <v>189</v>
      </c>
      <c r="L196" s="28">
        <v>202</v>
      </c>
      <c r="M196" s="29">
        <f t="shared" si="56"/>
        <v>1222</v>
      </c>
      <c r="N196" s="29">
        <f t="shared" si="57"/>
        <v>6</v>
      </c>
      <c r="O196" s="29">
        <f t="shared" si="58"/>
        <v>203.66666666666666</v>
      </c>
    </row>
    <row r="197" spans="2:15" s="1" customFormat="1" ht="13.95" customHeight="1" x14ac:dyDescent="0.25">
      <c r="B197" s="1" t="str">
        <f>Roster_Selection_Men!AB208&amp;" " &amp; "V "</f>
        <v xml:space="preserve">Thomas More University V </v>
      </c>
      <c r="C197" s="1" t="str">
        <f>Roster_Selection_Men!AD208</f>
        <v>7914-54161</v>
      </c>
      <c r="D197" s="1" t="str">
        <f>Roster_Selection_Men!AE208</f>
        <v>Ethan Boyers</v>
      </c>
      <c r="E197" s="23" t="s">
        <v>525</v>
      </c>
      <c r="F197" s="1" t="str">
        <f>IF(ISERROR(Baker_Scores_Men_Var!E197), " ", IF(Baker_Scores_Men_Var!E197 = "Yes", "Yes", "  "))</f>
        <v xml:space="preserve">  </v>
      </c>
      <c r="G197" s="28">
        <v>147</v>
      </c>
      <c r="H197" s="28">
        <v>0</v>
      </c>
      <c r="I197" s="28">
        <v>0</v>
      </c>
      <c r="J197" s="28">
        <v>0</v>
      </c>
      <c r="K197" s="28">
        <v>172</v>
      </c>
      <c r="L197" s="28">
        <v>194</v>
      </c>
      <c r="M197" s="29">
        <f t="shared" si="56"/>
        <v>513</v>
      </c>
      <c r="N197" s="29">
        <f t="shared" si="57"/>
        <v>3</v>
      </c>
      <c r="O197" s="29">
        <f t="shared" si="58"/>
        <v>171</v>
      </c>
    </row>
    <row r="198" spans="2:15" s="1" customFormat="1" ht="13.95" customHeight="1" x14ac:dyDescent="0.25">
      <c r="B198" s="1" t="str">
        <f>Roster_Selection_Men!AB209&amp;" " &amp; "V "</f>
        <v xml:space="preserve">Thomas More University V </v>
      </c>
      <c r="C198" s="1" t="str">
        <f>Roster_Selection_Men!AD209</f>
        <v>15-81945</v>
      </c>
      <c r="D198" s="1" t="str">
        <f>Roster_Selection_Men!AE209</f>
        <v>Ethan Rowe</v>
      </c>
      <c r="E198" s="23"/>
      <c r="F198" s="1" t="str">
        <f>IF(ISERROR(Baker_Scores_Men_Var!E198), " ", IF(Baker_Scores_Men_Var!E198 = "Yes", "Yes", "  "))</f>
        <v xml:space="preserve">  </v>
      </c>
      <c r="G198" s="28">
        <v>0</v>
      </c>
      <c r="H198" s="28">
        <v>0</v>
      </c>
      <c r="I198" s="28">
        <v>0</v>
      </c>
      <c r="J198" s="28">
        <v>0</v>
      </c>
      <c r="K198" s="28">
        <v>0</v>
      </c>
      <c r="L198" s="28">
        <v>0</v>
      </c>
      <c r="M198" s="29">
        <f t="shared" si="56"/>
        <v>0</v>
      </c>
      <c r="N198" s="29">
        <f t="shared" si="57"/>
        <v>0</v>
      </c>
      <c r="O198" s="29">
        <f t="shared" si="58"/>
        <v>0</v>
      </c>
    </row>
    <row r="199" spans="2:15" s="1" customFormat="1" ht="13.95" customHeight="1" x14ac:dyDescent="0.25">
      <c r="B199" s="1" t="str">
        <f>Roster_Selection_Men!AB210&amp;" " &amp; "V "</f>
        <v xml:space="preserve">Thomas More University V </v>
      </c>
      <c r="C199" s="1" t="str">
        <f>Roster_Selection_Men!AD210</f>
        <v>16-163150</v>
      </c>
      <c r="D199" s="1" t="str">
        <f>Roster_Selection_Men!AE210</f>
        <v>Evan Williams</v>
      </c>
      <c r="E199" s="23" t="s">
        <v>525</v>
      </c>
      <c r="F199" s="1" t="str">
        <f>IF(ISERROR(Baker_Scores_Men_Var!E199), " ", IF(Baker_Scores_Men_Var!E199 = "Yes", "Yes", "  "))</f>
        <v xml:space="preserve">  </v>
      </c>
      <c r="G199" s="28">
        <v>252</v>
      </c>
      <c r="H199" s="28">
        <v>193</v>
      </c>
      <c r="I199" s="28">
        <v>201</v>
      </c>
      <c r="J199" s="28">
        <v>177</v>
      </c>
      <c r="K199" s="28">
        <v>169</v>
      </c>
      <c r="L199" s="28">
        <v>215</v>
      </c>
      <c r="M199" s="29">
        <f t="shared" si="56"/>
        <v>1207</v>
      </c>
      <c r="N199" s="29">
        <f t="shared" si="57"/>
        <v>6</v>
      </c>
      <c r="O199" s="29">
        <f t="shared" si="58"/>
        <v>201.16666666666666</v>
      </c>
    </row>
    <row r="200" spans="2:15" s="1" customFormat="1" ht="13.95" customHeight="1" x14ac:dyDescent="0.25">
      <c r="B200" s="1" t="str">
        <f>Roster_Selection_Men!AB211&amp;" " &amp; "V "</f>
        <v xml:space="preserve">Thomas More University V </v>
      </c>
      <c r="C200" s="1" t="str">
        <f>Roster_Selection_Men!AD211</f>
        <v>18-35004</v>
      </c>
      <c r="D200" s="1" t="str">
        <f>Roster_Selection_Men!AE211</f>
        <v>Jacob Toelke</v>
      </c>
      <c r="E200" s="23" t="s">
        <v>525</v>
      </c>
      <c r="F200" s="1" t="str">
        <f>IF(ISERROR(Baker_Scores_Men_Var!E200), " ", IF(Baker_Scores_Men_Var!E200 = "Yes", "Yes", "  "))</f>
        <v xml:space="preserve">  </v>
      </c>
      <c r="G200" s="28">
        <v>213</v>
      </c>
      <c r="H200" s="28">
        <v>178</v>
      </c>
      <c r="I200" s="28">
        <v>233</v>
      </c>
      <c r="J200" s="28">
        <v>246</v>
      </c>
      <c r="K200" s="28">
        <v>179</v>
      </c>
      <c r="L200" s="28">
        <v>168</v>
      </c>
      <c r="M200" s="29">
        <f t="shared" si="56"/>
        <v>1217</v>
      </c>
      <c r="N200" s="29">
        <f t="shared" si="57"/>
        <v>6</v>
      </c>
      <c r="O200" s="29">
        <f t="shared" si="58"/>
        <v>202.83333333333334</v>
      </c>
    </row>
    <row r="201" spans="2:15" s="1" customFormat="1" ht="13.95" customHeight="1" x14ac:dyDescent="0.25">
      <c r="B201" s="1" t="str">
        <f>Roster_Selection_Men!AB212&amp;" " &amp; "V "</f>
        <v xml:space="preserve"> V </v>
      </c>
      <c r="C201" s="1" t="str">
        <f>Roster_Selection_Men!AD212</f>
        <v/>
      </c>
      <c r="D201" s="1" t="str">
        <f>Roster_Selection_Men!AE212</f>
        <v/>
      </c>
      <c r="E201" s="23"/>
      <c r="F201" s="1" t="str">
        <f>IF(ISERROR(Baker_Scores_Men_Var!E201), " ", IF(Baker_Scores_Men_Var!E201 = "Yes", "Yes", "  "))</f>
        <v xml:space="preserve">  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9">
        <f t="shared" si="56"/>
        <v>0</v>
      </c>
      <c r="N201" s="29">
        <f t="shared" si="57"/>
        <v>0</v>
      </c>
      <c r="O201" s="29">
        <f t="shared" si="58"/>
        <v>0</v>
      </c>
    </row>
    <row r="202" spans="2:15" s="1" customFormat="1" ht="13.95" customHeight="1" x14ac:dyDescent="0.25">
      <c r="B202" s="1" t="s">
        <v>550</v>
      </c>
      <c r="C202" s="30" t="s">
        <v>536</v>
      </c>
      <c r="D202" s="23" t="s">
        <v>536</v>
      </c>
      <c r="E202" s="23"/>
      <c r="F202" s="23"/>
      <c r="G202" s="28"/>
      <c r="H202" s="28"/>
      <c r="I202" s="28"/>
      <c r="J202" s="28"/>
      <c r="K202" s="28"/>
      <c r="L202" s="28"/>
      <c r="M202" s="29">
        <f t="shared" si="56"/>
        <v>0</v>
      </c>
      <c r="N202" s="29">
        <f t="shared" si="57"/>
        <v>0</v>
      </c>
      <c r="O202" s="29">
        <f t="shared" si="58"/>
        <v>0</v>
      </c>
    </row>
    <row r="203" spans="2:15" s="1" customFormat="1" ht="13.95" customHeight="1" x14ac:dyDescent="0.25">
      <c r="B203" s="1" t="s">
        <v>550</v>
      </c>
      <c r="C203" s="30" t="s">
        <v>536</v>
      </c>
      <c r="D203" s="23" t="s">
        <v>536</v>
      </c>
      <c r="E203" s="23"/>
      <c r="F203" s="23"/>
      <c r="G203" s="28"/>
      <c r="H203" s="28"/>
      <c r="I203" s="28"/>
      <c r="J203" s="28"/>
      <c r="K203" s="28"/>
      <c r="L203" s="28"/>
      <c r="M203" s="29">
        <f t="shared" si="56"/>
        <v>0</v>
      </c>
      <c r="N203" s="29">
        <f t="shared" si="57"/>
        <v>0</v>
      </c>
      <c r="O203" s="29">
        <f t="shared" si="58"/>
        <v>0</v>
      </c>
    </row>
    <row r="204" spans="2:15" s="1" customFormat="1" ht="13.95" customHeight="1" x14ac:dyDescent="0.25">
      <c r="B204" s="1" t="s">
        <v>550</v>
      </c>
      <c r="C204" s="30" t="s">
        <v>536</v>
      </c>
      <c r="D204" s="23" t="s">
        <v>536</v>
      </c>
      <c r="E204" s="23"/>
      <c r="F204" s="23"/>
      <c r="G204" s="31"/>
      <c r="H204" s="31"/>
      <c r="I204" s="31"/>
      <c r="J204" s="31"/>
      <c r="K204" s="31"/>
      <c r="L204" s="31"/>
      <c r="M204" s="32">
        <f t="shared" si="56"/>
        <v>0</v>
      </c>
      <c r="N204" s="32">
        <f t="shared" si="57"/>
        <v>0</v>
      </c>
      <c r="O204" s="29">
        <f t="shared" si="58"/>
        <v>0</v>
      </c>
    </row>
    <row r="205" spans="2:15" s="1" customFormat="1" ht="13.95" customHeight="1" x14ac:dyDescent="0.3">
      <c r="B205" s="33"/>
      <c r="G205" s="29">
        <f t="shared" ref="G205:N205" si="59">SUM(G194:G204)</f>
        <v>997</v>
      </c>
      <c r="H205" s="29">
        <f t="shared" si="59"/>
        <v>939</v>
      </c>
      <c r="I205" s="29">
        <f t="shared" si="59"/>
        <v>1072</v>
      </c>
      <c r="J205" s="29">
        <f t="shared" si="59"/>
        <v>910</v>
      </c>
      <c r="K205" s="29">
        <f t="shared" si="59"/>
        <v>908</v>
      </c>
      <c r="L205" s="29">
        <f t="shared" si="59"/>
        <v>950</v>
      </c>
      <c r="M205" s="34">
        <f t="shared" si="59"/>
        <v>5776</v>
      </c>
      <c r="N205" s="34">
        <f t="shared" si="59"/>
        <v>30</v>
      </c>
    </row>
    <row r="206" spans="2:15" s="1" customFormat="1" ht="13.95" customHeight="1" x14ac:dyDescent="0.25"/>
    <row r="207" spans="2:15" s="1" customFormat="1" ht="13.95" customHeight="1" x14ac:dyDescent="0.25">
      <c r="B207" s="1" t="str">
        <f>Roster_Selection_Men!AB220&amp;" " &amp; "V "</f>
        <v xml:space="preserve">Tusculum University V </v>
      </c>
      <c r="C207" s="1" t="str">
        <f>Roster_Selection_Men!AD220</f>
        <v>17-98616</v>
      </c>
      <c r="D207" s="1" t="str">
        <f>Roster_Selection_Men!AE220</f>
        <v>Aeron Burkhardt</v>
      </c>
      <c r="E207" s="23" t="s">
        <v>525</v>
      </c>
      <c r="F207" s="1" t="str">
        <f>IF(ISERROR(Baker_Scores_Men_Var!E207), " ", IF(Baker_Scores_Men_Var!E207 = "Yes", "Yes", "  "))</f>
        <v xml:space="preserve">  </v>
      </c>
      <c r="G207" s="28">
        <v>0</v>
      </c>
      <c r="H207" s="28">
        <v>146</v>
      </c>
      <c r="I207" s="28">
        <v>0</v>
      </c>
      <c r="J207" s="28">
        <v>0</v>
      </c>
      <c r="K207" s="28">
        <v>0</v>
      </c>
      <c r="L207" s="28">
        <v>0</v>
      </c>
      <c r="M207" s="29">
        <f t="shared" ref="M207:M217" si="60">SUM(G207:L207)</f>
        <v>146</v>
      </c>
      <c r="N207" s="29">
        <f t="shared" ref="N207:N217" si="61">COUNTIF(G207:L207, "&gt;0" )</f>
        <v>1</v>
      </c>
      <c r="O207" s="29">
        <f t="shared" ref="O207:O217" si="62">IF(N207=0,0,M207/N207)</f>
        <v>146</v>
      </c>
    </row>
    <row r="208" spans="2:15" s="1" customFormat="1" ht="13.95" customHeight="1" x14ac:dyDescent="0.25">
      <c r="B208" s="1" t="str">
        <f>Roster_Selection_Men!AB221&amp;" " &amp; "V "</f>
        <v xml:space="preserve">Tusculum University V </v>
      </c>
      <c r="C208" s="1" t="str">
        <f>Roster_Selection_Men!AD221</f>
        <v>19-25875</v>
      </c>
      <c r="D208" s="1" t="str">
        <f>Roster_Selection_Men!AE221</f>
        <v>Calvin Robinson</v>
      </c>
      <c r="E208" s="23"/>
      <c r="F208" s="1" t="str">
        <f>IF(ISERROR(Baker_Scores_Men_Var!E208), " ", IF(Baker_Scores_Men_Var!E208 = "Yes", "Yes", "  "))</f>
        <v xml:space="preserve">  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9">
        <f t="shared" si="60"/>
        <v>0</v>
      </c>
      <c r="N208" s="29">
        <f t="shared" si="61"/>
        <v>0</v>
      </c>
      <c r="O208" s="29">
        <f t="shared" si="62"/>
        <v>0</v>
      </c>
    </row>
    <row r="209" spans="2:15" s="1" customFormat="1" ht="13.95" customHeight="1" x14ac:dyDescent="0.25">
      <c r="B209" s="1" t="str">
        <f>Roster_Selection_Men!AB222&amp;" " &amp; "V "</f>
        <v xml:space="preserve">Tusculum University V </v>
      </c>
      <c r="C209" s="1" t="str">
        <f>Roster_Selection_Men!AD222</f>
        <v>11-137336</v>
      </c>
      <c r="D209" s="1" t="str">
        <f>Roster_Selection_Men!AE222</f>
        <v>Justin Rodgers</v>
      </c>
      <c r="E209" s="23" t="s">
        <v>525</v>
      </c>
      <c r="F209" s="1" t="str">
        <f>IF(ISERROR(Baker_Scores_Men_Var!E209), " ", IF(Baker_Scores_Men_Var!E209 = "Yes", "Yes", "  "))</f>
        <v xml:space="preserve">  </v>
      </c>
      <c r="G209" s="28">
        <v>144</v>
      </c>
      <c r="H209" s="28">
        <v>0</v>
      </c>
      <c r="I209" s="28">
        <v>268</v>
      </c>
      <c r="J209" s="28">
        <v>196</v>
      </c>
      <c r="K209" s="28">
        <v>192</v>
      </c>
      <c r="L209" s="28">
        <v>183</v>
      </c>
      <c r="M209" s="29">
        <f t="shared" si="60"/>
        <v>983</v>
      </c>
      <c r="N209" s="29">
        <f t="shared" si="61"/>
        <v>5</v>
      </c>
      <c r="O209" s="29">
        <f t="shared" si="62"/>
        <v>196.6</v>
      </c>
    </row>
    <row r="210" spans="2:15" s="1" customFormat="1" ht="13.95" customHeight="1" x14ac:dyDescent="0.25">
      <c r="B210" s="1" t="str">
        <f>Roster_Selection_Men!AB223&amp;" " &amp; "V "</f>
        <v xml:space="preserve">Tusculum University V </v>
      </c>
      <c r="C210" s="1" t="str">
        <f>Roster_Selection_Men!AD223</f>
        <v>11-419365</v>
      </c>
      <c r="D210" s="1" t="str">
        <f>Roster_Selection_Men!AE223</f>
        <v>Kevan Taulbee</v>
      </c>
      <c r="E210" s="23" t="s">
        <v>525</v>
      </c>
      <c r="F210" s="1" t="str">
        <f>IF(ISERROR(Baker_Scores_Men_Var!E210), " ", IF(Baker_Scores_Men_Var!E210 = "Yes", "Yes", "  "))</f>
        <v xml:space="preserve">  </v>
      </c>
      <c r="G210" s="28">
        <v>157</v>
      </c>
      <c r="H210" s="28">
        <v>192</v>
      </c>
      <c r="I210" s="28">
        <v>214</v>
      </c>
      <c r="J210" s="28">
        <v>237</v>
      </c>
      <c r="K210" s="28">
        <v>180</v>
      </c>
      <c r="L210" s="28">
        <v>182</v>
      </c>
      <c r="M210" s="29">
        <f t="shared" si="60"/>
        <v>1162</v>
      </c>
      <c r="N210" s="29">
        <f t="shared" si="61"/>
        <v>6</v>
      </c>
      <c r="O210" s="29">
        <f t="shared" si="62"/>
        <v>193.66666666666666</v>
      </c>
    </row>
    <row r="211" spans="2:15" s="1" customFormat="1" ht="13.95" customHeight="1" x14ac:dyDescent="0.25">
      <c r="B211" s="1" t="str">
        <f>Roster_Selection_Men!AB224&amp;" " &amp; "V "</f>
        <v xml:space="preserve">Tusculum University V </v>
      </c>
      <c r="C211" s="1" t="str">
        <f>Roster_Selection_Men!AD224</f>
        <v>20-38967</v>
      </c>
      <c r="D211" s="1" t="str">
        <f>Roster_Selection_Men!AE224</f>
        <v>Mason Morgan</v>
      </c>
      <c r="E211" s="23" t="s">
        <v>525</v>
      </c>
      <c r="F211" s="1" t="str">
        <f>IF(ISERROR(Baker_Scores_Men_Var!E211), " ", IF(Baker_Scores_Men_Var!E211 = "Yes", "Yes", "  "))</f>
        <v xml:space="preserve">  </v>
      </c>
      <c r="G211" s="28">
        <v>238</v>
      </c>
      <c r="H211" s="28">
        <v>213</v>
      </c>
      <c r="I211" s="28">
        <v>155</v>
      </c>
      <c r="J211" s="28">
        <v>202</v>
      </c>
      <c r="K211" s="28">
        <v>140</v>
      </c>
      <c r="L211" s="28">
        <v>184</v>
      </c>
      <c r="M211" s="29">
        <f t="shared" si="60"/>
        <v>1132</v>
      </c>
      <c r="N211" s="29">
        <f t="shared" si="61"/>
        <v>6</v>
      </c>
      <c r="O211" s="29">
        <f t="shared" si="62"/>
        <v>188.66666666666666</v>
      </c>
    </row>
    <row r="212" spans="2:15" s="1" customFormat="1" ht="13.95" customHeight="1" x14ac:dyDescent="0.25">
      <c r="B212" s="1" t="str">
        <f>Roster_Selection_Men!AB225&amp;" " &amp; "V "</f>
        <v xml:space="preserve">Tusculum University V </v>
      </c>
      <c r="C212" s="1" t="str">
        <f>Roster_Selection_Men!AD225</f>
        <v>11-369242</v>
      </c>
      <c r="D212" s="1" t="str">
        <f>Roster_Selection_Men!AE225</f>
        <v>Randall Andrews</v>
      </c>
      <c r="E212" s="23" t="s">
        <v>525</v>
      </c>
      <c r="F212" s="1" t="str">
        <f>IF(ISERROR(Baker_Scores_Men_Var!E212), " ", IF(Baker_Scores_Men_Var!E212 = "Yes", "Yes", "  "))</f>
        <v xml:space="preserve">  </v>
      </c>
      <c r="G212" s="28">
        <v>158</v>
      </c>
      <c r="H212" s="28">
        <v>198</v>
      </c>
      <c r="I212" s="28">
        <v>192</v>
      </c>
      <c r="J212" s="28">
        <v>221</v>
      </c>
      <c r="K212" s="28">
        <v>186</v>
      </c>
      <c r="L212" s="28">
        <v>160</v>
      </c>
      <c r="M212" s="29">
        <f t="shared" si="60"/>
        <v>1115</v>
      </c>
      <c r="N212" s="29">
        <f t="shared" si="61"/>
        <v>6</v>
      </c>
      <c r="O212" s="29">
        <f t="shared" si="62"/>
        <v>185.83333333333334</v>
      </c>
    </row>
    <row r="213" spans="2:15" s="1" customFormat="1" ht="13.95" customHeight="1" x14ac:dyDescent="0.25">
      <c r="B213" s="1" t="str">
        <f>Roster_Selection_Men!AB226&amp;" " &amp; "V "</f>
        <v xml:space="preserve">Tusculum University V </v>
      </c>
      <c r="C213" s="1" t="str">
        <f>Roster_Selection_Men!AD226</f>
        <v>11-270291</v>
      </c>
      <c r="D213" s="1" t="str">
        <f>Roster_Selection_Men!AE226</f>
        <v>Tucker Strack</v>
      </c>
      <c r="E213" s="23"/>
      <c r="F213" s="1" t="str">
        <f>IF(ISERROR(Baker_Scores_Men_Var!E213), " ", IF(Baker_Scores_Men_Var!E213 = "Yes", "Yes", "  "))</f>
        <v xml:space="preserve">  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9">
        <f t="shared" si="60"/>
        <v>0</v>
      </c>
      <c r="N213" s="29">
        <f t="shared" si="61"/>
        <v>0</v>
      </c>
      <c r="O213" s="29">
        <f t="shared" si="62"/>
        <v>0</v>
      </c>
    </row>
    <row r="214" spans="2:15" s="1" customFormat="1" ht="13.95" customHeight="1" x14ac:dyDescent="0.25">
      <c r="B214" s="1" t="str">
        <f>Roster_Selection_Men!AB227&amp;" " &amp; "V "</f>
        <v xml:space="preserve">Tusculum University V </v>
      </c>
      <c r="C214" s="1" t="str">
        <f>Roster_Selection_Men!AD227</f>
        <v>8663-24627</v>
      </c>
      <c r="D214" s="1" t="str">
        <f>Roster_Selection_Men!AE227</f>
        <v>Tyler Moore</v>
      </c>
      <c r="E214" s="23" t="s">
        <v>525</v>
      </c>
      <c r="F214" s="1" t="str">
        <f>IF(ISERROR(Baker_Scores_Men_Var!E214), " ", IF(Baker_Scores_Men_Var!E214 = "Yes", "Yes", "  "))</f>
        <v xml:space="preserve">  </v>
      </c>
      <c r="G214" s="28">
        <v>220</v>
      </c>
      <c r="H214" s="28">
        <v>185</v>
      </c>
      <c r="I214" s="28">
        <v>223</v>
      </c>
      <c r="J214" s="28">
        <v>217</v>
      </c>
      <c r="K214" s="28">
        <v>225</v>
      </c>
      <c r="L214" s="28">
        <v>188</v>
      </c>
      <c r="M214" s="29">
        <f t="shared" si="60"/>
        <v>1258</v>
      </c>
      <c r="N214" s="29">
        <f t="shared" si="61"/>
        <v>6</v>
      </c>
      <c r="O214" s="29">
        <f t="shared" si="62"/>
        <v>209.66666666666666</v>
      </c>
    </row>
    <row r="215" spans="2:15" s="1" customFormat="1" ht="13.95" customHeight="1" x14ac:dyDescent="0.25">
      <c r="B215" s="1" t="s">
        <v>551</v>
      </c>
      <c r="C215" s="30" t="s">
        <v>536</v>
      </c>
      <c r="D215" s="23" t="s">
        <v>536</v>
      </c>
      <c r="E215" s="23"/>
      <c r="F215" s="23"/>
      <c r="G215" s="28"/>
      <c r="H215" s="28"/>
      <c r="I215" s="28"/>
      <c r="J215" s="28"/>
      <c r="K215" s="28"/>
      <c r="L215" s="28"/>
      <c r="M215" s="29">
        <f t="shared" si="60"/>
        <v>0</v>
      </c>
      <c r="N215" s="29">
        <f t="shared" si="61"/>
        <v>0</v>
      </c>
      <c r="O215" s="29">
        <f t="shared" si="62"/>
        <v>0</v>
      </c>
    </row>
    <row r="216" spans="2:15" s="1" customFormat="1" ht="13.95" customHeight="1" x14ac:dyDescent="0.25">
      <c r="B216" s="1" t="s">
        <v>551</v>
      </c>
      <c r="C216" s="30" t="s">
        <v>536</v>
      </c>
      <c r="D216" s="23" t="s">
        <v>536</v>
      </c>
      <c r="E216" s="23"/>
      <c r="F216" s="23"/>
      <c r="G216" s="28"/>
      <c r="H216" s="28"/>
      <c r="I216" s="28"/>
      <c r="J216" s="28"/>
      <c r="K216" s="28"/>
      <c r="L216" s="28"/>
      <c r="M216" s="29">
        <f t="shared" si="60"/>
        <v>0</v>
      </c>
      <c r="N216" s="29">
        <f t="shared" si="61"/>
        <v>0</v>
      </c>
      <c r="O216" s="29">
        <f t="shared" si="62"/>
        <v>0</v>
      </c>
    </row>
    <row r="217" spans="2:15" s="1" customFormat="1" ht="13.95" customHeight="1" x14ac:dyDescent="0.25">
      <c r="B217" s="1" t="s">
        <v>551</v>
      </c>
      <c r="C217" s="30" t="s">
        <v>536</v>
      </c>
      <c r="D217" s="23" t="s">
        <v>536</v>
      </c>
      <c r="E217" s="23"/>
      <c r="F217" s="23"/>
      <c r="G217" s="31"/>
      <c r="H217" s="31"/>
      <c r="I217" s="31"/>
      <c r="J217" s="31"/>
      <c r="K217" s="31"/>
      <c r="L217" s="31"/>
      <c r="M217" s="32">
        <f t="shared" si="60"/>
        <v>0</v>
      </c>
      <c r="N217" s="32">
        <f t="shared" si="61"/>
        <v>0</v>
      </c>
      <c r="O217" s="29">
        <f t="shared" si="62"/>
        <v>0</v>
      </c>
    </row>
    <row r="218" spans="2:15" s="1" customFormat="1" ht="13.95" customHeight="1" x14ac:dyDescent="0.3">
      <c r="B218" s="33"/>
      <c r="G218" s="29">
        <f t="shared" ref="G218:N218" si="63">SUM(G207:G217)</f>
        <v>917</v>
      </c>
      <c r="H218" s="29">
        <f t="shared" si="63"/>
        <v>934</v>
      </c>
      <c r="I218" s="29">
        <f t="shared" si="63"/>
        <v>1052</v>
      </c>
      <c r="J218" s="29">
        <f t="shared" si="63"/>
        <v>1073</v>
      </c>
      <c r="K218" s="29">
        <f t="shared" si="63"/>
        <v>923</v>
      </c>
      <c r="L218" s="29">
        <f t="shared" si="63"/>
        <v>897</v>
      </c>
      <c r="M218" s="34">
        <f t="shared" si="63"/>
        <v>5796</v>
      </c>
      <c r="N218" s="34">
        <f t="shared" si="63"/>
        <v>30</v>
      </c>
    </row>
    <row r="219" spans="2:15" s="1" customFormat="1" ht="13.95" customHeight="1" x14ac:dyDescent="0.25"/>
    <row r="220" spans="2:15" s="1" customFormat="1" ht="13.95" customHeight="1" x14ac:dyDescent="0.25">
      <c r="B220" s="1" t="str">
        <f>Roster_Selection_Men!AB229&amp;" " &amp; "V "</f>
        <v xml:space="preserve">Union College V </v>
      </c>
      <c r="C220" s="1" t="str">
        <f>Roster_Selection_Men!AD229</f>
        <v>11-182949</v>
      </c>
      <c r="D220" s="1" t="str">
        <f>Roster_Selection_Men!AE229</f>
        <v>Charles Goguen</v>
      </c>
      <c r="E220" s="23" t="s">
        <v>525</v>
      </c>
      <c r="F220" s="1" t="str">
        <f>IF(ISERROR(Baker_Scores_Men_Var!E220), " ", IF(Baker_Scores_Men_Var!E220 = "Yes", "Yes", "  "))</f>
        <v xml:space="preserve">  </v>
      </c>
      <c r="G220" s="28">
        <v>169</v>
      </c>
      <c r="H220" s="28">
        <v>139</v>
      </c>
      <c r="I220" s="28">
        <v>0</v>
      </c>
      <c r="J220" s="28">
        <v>218</v>
      </c>
      <c r="K220" s="28">
        <v>179</v>
      </c>
      <c r="L220" s="28">
        <v>168</v>
      </c>
      <c r="M220" s="29">
        <f t="shared" ref="M220:M230" si="64">SUM(G220:L220)</f>
        <v>873</v>
      </c>
      <c r="N220" s="29">
        <f t="shared" ref="N220:N230" si="65">COUNTIF(G220:L220, "&gt;0" )</f>
        <v>5</v>
      </c>
      <c r="O220" s="29">
        <f t="shared" ref="O220:O230" si="66">IF(N220=0,0,M220/N220)</f>
        <v>174.6</v>
      </c>
    </row>
    <row r="221" spans="2:15" s="1" customFormat="1" ht="13.95" customHeight="1" x14ac:dyDescent="0.25">
      <c r="B221" s="1" t="str">
        <f>Roster_Selection_Men!AB230&amp;" " &amp; "V "</f>
        <v xml:space="preserve">Union College V </v>
      </c>
      <c r="C221" s="1" t="str">
        <f>Roster_Selection_Men!AD230</f>
        <v>11-430517</v>
      </c>
      <c r="D221" s="1" t="str">
        <f>Roster_Selection_Men!AE230</f>
        <v>David Painter</v>
      </c>
      <c r="E221" s="23" t="s">
        <v>525</v>
      </c>
      <c r="F221" s="1" t="str">
        <f>IF(ISERROR(Baker_Scores_Men_Var!E221), " ", IF(Baker_Scores_Men_Var!E221 = "Yes", "Yes", "  "))</f>
        <v xml:space="preserve">  </v>
      </c>
      <c r="G221" s="28">
        <v>208</v>
      </c>
      <c r="H221" s="28">
        <v>146</v>
      </c>
      <c r="I221" s="28">
        <v>226</v>
      </c>
      <c r="J221" s="28">
        <v>172</v>
      </c>
      <c r="K221" s="28">
        <v>195</v>
      </c>
      <c r="L221" s="28">
        <v>191</v>
      </c>
      <c r="M221" s="29">
        <f t="shared" si="64"/>
        <v>1138</v>
      </c>
      <c r="N221" s="29">
        <f t="shared" si="65"/>
        <v>6</v>
      </c>
      <c r="O221" s="29">
        <f t="shared" si="66"/>
        <v>189.66666666666666</v>
      </c>
    </row>
    <row r="222" spans="2:15" s="1" customFormat="1" ht="13.95" customHeight="1" x14ac:dyDescent="0.25">
      <c r="B222" s="1" t="str">
        <f>Roster_Selection_Men!AB231&amp;" " &amp; "V "</f>
        <v xml:space="preserve">Union College V </v>
      </c>
      <c r="C222" s="1" t="str">
        <f>Roster_Selection_Men!AD231</f>
        <v>11-262432</v>
      </c>
      <c r="D222" s="1" t="str">
        <f>Roster_Selection_Men!AE231</f>
        <v>Dyan Barhdoll</v>
      </c>
      <c r="E222" s="23" t="s">
        <v>525</v>
      </c>
      <c r="F222" s="1" t="str">
        <f>IF(ISERROR(Baker_Scores_Men_Var!E222), " ", IF(Baker_Scores_Men_Var!E222 = "Yes", "Yes", "  "))</f>
        <v xml:space="preserve">  </v>
      </c>
      <c r="G222" s="28">
        <v>190</v>
      </c>
      <c r="H222" s="28">
        <v>202</v>
      </c>
      <c r="I222" s="28">
        <v>226</v>
      </c>
      <c r="J222" s="28">
        <v>180</v>
      </c>
      <c r="K222" s="28">
        <v>168</v>
      </c>
      <c r="L222" s="28">
        <v>169</v>
      </c>
      <c r="M222" s="29">
        <f t="shared" si="64"/>
        <v>1135</v>
      </c>
      <c r="N222" s="29">
        <f t="shared" si="65"/>
        <v>6</v>
      </c>
      <c r="O222" s="29">
        <f t="shared" si="66"/>
        <v>189.16666666666666</v>
      </c>
    </row>
    <row r="223" spans="2:15" s="1" customFormat="1" ht="13.95" customHeight="1" x14ac:dyDescent="0.25">
      <c r="B223" s="1" t="str">
        <f>Roster_Selection_Men!AB232&amp;" " &amp; "V "</f>
        <v xml:space="preserve">Union College V </v>
      </c>
      <c r="C223" s="1" t="str">
        <f>Roster_Selection_Men!AD232</f>
        <v>4860-813</v>
      </c>
      <c r="D223" s="1" t="str">
        <f>Roster_Selection_Men!AE232</f>
        <v>Jeffrey Carter</v>
      </c>
      <c r="E223" s="23" t="s">
        <v>525</v>
      </c>
      <c r="F223" s="1" t="str">
        <f>IF(ISERROR(Baker_Scores_Men_Var!E223), " ", IF(Baker_Scores_Men_Var!E223 = "Yes", "Yes", "  "))</f>
        <v xml:space="preserve">  </v>
      </c>
      <c r="G223" s="28">
        <v>201</v>
      </c>
      <c r="H223" s="28">
        <v>182</v>
      </c>
      <c r="I223" s="28">
        <v>185</v>
      </c>
      <c r="J223" s="28">
        <v>210</v>
      </c>
      <c r="K223" s="28">
        <v>202</v>
      </c>
      <c r="L223" s="28">
        <v>203</v>
      </c>
      <c r="M223" s="29">
        <f t="shared" si="64"/>
        <v>1183</v>
      </c>
      <c r="N223" s="29">
        <f t="shared" si="65"/>
        <v>6</v>
      </c>
      <c r="O223" s="29">
        <f t="shared" si="66"/>
        <v>197.16666666666666</v>
      </c>
    </row>
    <row r="224" spans="2:15" s="1" customFormat="1" ht="13.95" customHeight="1" x14ac:dyDescent="0.25">
      <c r="B224" s="1" t="str">
        <f>Roster_Selection_Men!AB233&amp;" " &amp; "V "</f>
        <v xml:space="preserve">Union College V </v>
      </c>
      <c r="C224" s="1" t="str">
        <f>Roster_Selection_Men!AD233</f>
        <v>20-21971</v>
      </c>
      <c r="D224" s="1" t="str">
        <f>Roster_Selection_Men!AE233</f>
        <v>Michael Dixon</v>
      </c>
      <c r="E224" s="23" t="s">
        <v>525</v>
      </c>
      <c r="F224" s="1" t="str">
        <f>IF(ISERROR(Baker_Scores_Men_Var!E224), " ", IF(Baker_Scores_Men_Var!E224 = "Yes", "Yes", "  "))</f>
        <v xml:space="preserve">  </v>
      </c>
      <c r="G224" s="28">
        <v>0</v>
      </c>
      <c r="H224" s="28">
        <v>0</v>
      </c>
      <c r="I224" s="28">
        <v>0</v>
      </c>
      <c r="J224" s="28">
        <v>151</v>
      </c>
      <c r="K224" s="28">
        <v>0</v>
      </c>
      <c r="L224" s="28">
        <v>0</v>
      </c>
      <c r="M224" s="29">
        <f t="shared" si="64"/>
        <v>151</v>
      </c>
      <c r="N224" s="29">
        <f t="shared" si="65"/>
        <v>1</v>
      </c>
      <c r="O224" s="29">
        <f t="shared" si="66"/>
        <v>151</v>
      </c>
    </row>
    <row r="225" spans="2:15" s="1" customFormat="1" ht="13.95" customHeight="1" x14ac:dyDescent="0.25">
      <c r="B225" s="1" t="str">
        <f>Roster_Selection_Men!AB234&amp;" " &amp; "V "</f>
        <v xml:space="preserve">Union College V </v>
      </c>
      <c r="C225" s="1" t="str">
        <f>Roster_Selection_Men!AD234</f>
        <v>15-128090</v>
      </c>
      <c r="D225" s="1" t="str">
        <f>Roster_Selection_Men!AE234</f>
        <v>Rieley Ulanday</v>
      </c>
      <c r="E225" s="23" t="s">
        <v>525</v>
      </c>
      <c r="F225" s="1" t="str">
        <f>IF(ISERROR(Baker_Scores_Men_Var!E225), " ", IF(Baker_Scores_Men_Var!E225 = "Yes", "Yes", "  "))</f>
        <v xml:space="preserve">  </v>
      </c>
      <c r="G225" s="28">
        <v>166</v>
      </c>
      <c r="H225" s="28">
        <v>191</v>
      </c>
      <c r="I225" s="28">
        <v>158</v>
      </c>
      <c r="J225" s="28">
        <v>0</v>
      </c>
      <c r="K225" s="28">
        <v>242</v>
      </c>
      <c r="L225" s="28">
        <v>176</v>
      </c>
      <c r="M225" s="29">
        <f t="shared" si="64"/>
        <v>933</v>
      </c>
      <c r="N225" s="29">
        <f t="shared" si="65"/>
        <v>5</v>
      </c>
      <c r="O225" s="29">
        <f t="shared" si="66"/>
        <v>186.6</v>
      </c>
    </row>
    <row r="226" spans="2:15" s="1" customFormat="1" ht="13.95" customHeight="1" x14ac:dyDescent="0.25">
      <c r="B226" s="1" t="str">
        <f>Roster_Selection_Men!AB235&amp;" " &amp; "V "</f>
        <v xml:space="preserve">Union College V </v>
      </c>
      <c r="C226" s="1" t="str">
        <f>Roster_Selection_Men!AD235</f>
        <v>19-39497</v>
      </c>
      <c r="D226" s="1" t="str">
        <f>Roster_Selection_Men!AE235</f>
        <v>Zack Lipson</v>
      </c>
      <c r="E226" s="23" t="s">
        <v>525</v>
      </c>
      <c r="F226" s="1" t="str">
        <f>IF(ISERROR(Baker_Scores_Men_Var!E226), " ", IF(Baker_Scores_Men_Var!E226 = "Yes", "Yes", "  "))</f>
        <v xml:space="preserve">  </v>
      </c>
      <c r="G226" s="28">
        <v>0</v>
      </c>
      <c r="H226" s="28">
        <v>0</v>
      </c>
      <c r="I226" s="28">
        <v>144</v>
      </c>
      <c r="J226" s="28">
        <v>0</v>
      </c>
      <c r="K226" s="28">
        <v>0</v>
      </c>
      <c r="L226" s="28">
        <v>0</v>
      </c>
      <c r="M226" s="29">
        <f t="shared" si="64"/>
        <v>144</v>
      </c>
      <c r="N226" s="29">
        <f t="shared" si="65"/>
        <v>1</v>
      </c>
      <c r="O226" s="29">
        <f t="shared" si="66"/>
        <v>144</v>
      </c>
    </row>
    <row r="227" spans="2:15" s="1" customFormat="1" ht="13.95" customHeight="1" x14ac:dyDescent="0.25">
      <c r="B227" s="1" t="str">
        <f>Roster_Selection_Men!AB236&amp;" " &amp; "V "</f>
        <v xml:space="preserve"> V </v>
      </c>
      <c r="C227" s="1" t="str">
        <f>Roster_Selection_Men!AD236</f>
        <v/>
      </c>
      <c r="D227" s="1" t="str">
        <f>Roster_Selection_Men!AE236</f>
        <v/>
      </c>
      <c r="E227" s="23"/>
      <c r="F227" s="1" t="str">
        <f>IF(ISERROR(Baker_Scores_Men_Var!E227), " ", IF(Baker_Scores_Men_Var!E227 = "Yes", "Yes", "  "))</f>
        <v xml:space="preserve">  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9">
        <f t="shared" si="64"/>
        <v>0</v>
      </c>
      <c r="N227" s="29">
        <f t="shared" si="65"/>
        <v>0</v>
      </c>
      <c r="O227" s="29">
        <f t="shared" si="66"/>
        <v>0</v>
      </c>
    </row>
    <row r="228" spans="2:15" s="1" customFormat="1" ht="13.95" customHeight="1" x14ac:dyDescent="0.25">
      <c r="B228" s="1" t="s">
        <v>552</v>
      </c>
      <c r="C228" s="30" t="s">
        <v>536</v>
      </c>
      <c r="D228" s="23" t="s">
        <v>536</v>
      </c>
      <c r="E228" s="23"/>
      <c r="F228" s="23"/>
      <c r="G228" s="28"/>
      <c r="H228" s="28"/>
      <c r="I228" s="28"/>
      <c r="J228" s="28"/>
      <c r="K228" s="28"/>
      <c r="L228" s="28"/>
      <c r="M228" s="29">
        <f t="shared" si="64"/>
        <v>0</v>
      </c>
      <c r="N228" s="29">
        <f t="shared" si="65"/>
        <v>0</v>
      </c>
      <c r="O228" s="29">
        <f t="shared" si="66"/>
        <v>0</v>
      </c>
    </row>
    <row r="229" spans="2:15" s="1" customFormat="1" ht="13.95" customHeight="1" x14ac:dyDescent="0.25">
      <c r="B229" s="1" t="s">
        <v>552</v>
      </c>
      <c r="C229" s="30" t="s">
        <v>536</v>
      </c>
      <c r="D229" s="23" t="s">
        <v>536</v>
      </c>
      <c r="E229" s="23"/>
      <c r="F229" s="23"/>
      <c r="G229" s="28"/>
      <c r="H229" s="28"/>
      <c r="I229" s="28"/>
      <c r="J229" s="28"/>
      <c r="K229" s="28"/>
      <c r="L229" s="28"/>
      <c r="M229" s="29">
        <f t="shared" si="64"/>
        <v>0</v>
      </c>
      <c r="N229" s="29">
        <f t="shared" si="65"/>
        <v>0</v>
      </c>
      <c r="O229" s="29">
        <f t="shared" si="66"/>
        <v>0</v>
      </c>
    </row>
    <row r="230" spans="2:15" s="1" customFormat="1" ht="13.95" customHeight="1" x14ac:dyDescent="0.25">
      <c r="B230" s="1" t="s">
        <v>552</v>
      </c>
      <c r="C230" s="30" t="s">
        <v>536</v>
      </c>
      <c r="D230" s="23" t="s">
        <v>536</v>
      </c>
      <c r="E230" s="23"/>
      <c r="F230" s="23"/>
      <c r="G230" s="31"/>
      <c r="H230" s="31"/>
      <c r="I230" s="31"/>
      <c r="J230" s="31"/>
      <c r="K230" s="31"/>
      <c r="L230" s="31"/>
      <c r="M230" s="32">
        <f t="shared" si="64"/>
        <v>0</v>
      </c>
      <c r="N230" s="32">
        <f t="shared" si="65"/>
        <v>0</v>
      </c>
      <c r="O230" s="29">
        <f t="shared" si="66"/>
        <v>0</v>
      </c>
    </row>
    <row r="231" spans="2:15" s="1" customFormat="1" ht="13.95" customHeight="1" x14ac:dyDescent="0.3">
      <c r="B231" s="33"/>
      <c r="G231" s="29">
        <f t="shared" ref="G231:N231" si="67">SUM(G220:G230)</f>
        <v>934</v>
      </c>
      <c r="H231" s="29">
        <f t="shared" si="67"/>
        <v>860</v>
      </c>
      <c r="I231" s="29">
        <f t="shared" si="67"/>
        <v>939</v>
      </c>
      <c r="J231" s="29">
        <f t="shared" si="67"/>
        <v>931</v>
      </c>
      <c r="K231" s="29">
        <f t="shared" si="67"/>
        <v>986</v>
      </c>
      <c r="L231" s="29">
        <f t="shared" si="67"/>
        <v>907</v>
      </c>
      <c r="M231" s="34">
        <f t="shared" si="67"/>
        <v>5557</v>
      </c>
      <c r="N231" s="34">
        <f t="shared" si="67"/>
        <v>30</v>
      </c>
    </row>
    <row r="232" spans="2:15" s="1" customFormat="1" ht="13.95" customHeight="1" x14ac:dyDescent="0.25"/>
    <row r="233" spans="2:15" s="1" customFormat="1" ht="13.95" customHeight="1" x14ac:dyDescent="0.25">
      <c r="B233" s="1" t="str">
        <f>Roster_Selection_Men!AB238&amp;" " &amp; "V "</f>
        <v xml:space="preserve">University of the Cumberlands V </v>
      </c>
      <c r="C233" s="1" t="str">
        <f>Roster_Selection_Men!AD238</f>
        <v>18-2834</v>
      </c>
      <c r="D233" s="1" t="str">
        <f>Roster_Selection_Men!AE238</f>
        <v>Austin Hale</v>
      </c>
      <c r="E233" s="23" t="s">
        <v>525</v>
      </c>
      <c r="F233" s="1" t="str">
        <f>IF(ISERROR(Baker_Scores_Men_Var!E233), " ", IF(Baker_Scores_Men_Var!E233 = "Yes", "Yes", "  "))</f>
        <v xml:space="preserve">  </v>
      </c>
      <c r="G233" s="28">
        <v>167</v>
      </c>
      <c r="H233" s="28">
        <v>210</v>
      </c>
      <c r="I233" s="28">
        <v>257</v>
      </c>
      <c r="J233" s="28">
        <v>199</v>
      </c>
      <c r="K233" s="28">
        <v>257</v>
      </c>
      <c r="L233" s="28">
        <v>207</v>
      </c>
      <c r="M233" s="29">
        <f t="shared" ref="M233:M243" si="68">SUM(G233:L233)</f>
        <v>1297</v>
      </c>
      <c r="N233" s="29">
        <f t="shared" ref="N233:N243" si="69">COUNTIF(G233:L233, "&gt;0" )</f>
        <v>6</v>
      </c>
      <c r="O233" s="29">
        <f t="shared" ref="O233:O243" si="70">IF(N233=0,0,M233/N233)</f>
        <v>216.16666666666666</v>
      </c>
    </row>
    <row r="234" spans="2:15" s="1" customFormat="1" ht="13.95" customHeight="1" x14ac:dyDescent="0.25">
      <c r="B234" s="1" t="str">
        <f>Roster_Selection_Men!AB239&amp;" " &amp; "V "</f>
        <v xml:space="preserve">University of the Cumberlands V </v>
      </c>
      <c r="C234" s="1" t="str">
        <f>Roster_Selection_Men!AD239</f>
        <v>11-739593</v>
      </c>
      <c r="D234" s="1" t="str">
        <f>Roster_Selection_Men!AE239</f>
        <v>Bryce Frantz</v>
      </c>
      <c r="E234" s="23" t="s">
        <v>525</v>
      </c>
      <c r="F234" s="1" t="str">
        <f>IF(ISERROR(Baker_Scores_Men_Var!E234), " ", IF(Baker_Scores_Men_Var!E234 = "Yes", "Yes", "  "))</f>
        <v xml:space="preserve">  </v>
      </c>
      <c r="G234" s="28">
        <v>210</v>
      </c>
      <c r="H234" s="28">
        <v>197</v>
      </c>
      <c r="I234" s="28">
        <v>235</v>
      </c>
      <c r="J234" s="28">
        <v>194</v>
      </c>
      <c r="K234" s="28">
        <v>239</v>
      </c>
      <c r="L234" s="28">
        <v>180</v>
      </c>
      <c r="M234" s="29">
        <f t="shared" si="68"/>
        <v>1255</v>
      </c>
      <c r="N234" s="29">
        <f t="shared" si="69"/>
        <v>6</v>
      </c>
      <c r="O234" s="29">
        <f t="shared" si="70"/>
        <v>209.16666666666666</v>
      </c>
    </row>
    <row r="235" spans="2:15" s="1" customFormat="1" ht="13.95" customHeight="1" x14ac:dyDescent="0.25">
      <c r="B235" s="1" t="str">
        <f>Roster_Selection_Men!AB240&amp;" " &amp; "V "</f>
        <v xml:space="preserve">University of the Cumberlands V </v>
      </c>
      <c r="C235" s="1" t="str">
        <f>Roster_Selection_Men!AD240</f>
        <v>11-746126</v>
      </c>
      <c r="D235" s="1" t="str">
        <f>Roster_Selection_Men!AE240</f>
        <v>Charles Wilken</v>
      </c>
      <c r="E235" s="23" t="s">
        <v>525</v>
      </c>
      <c r="F235" s="1" t="str">
        <f>IF(ISERROR(Baker_Scores_Men_Var!E235), " ", IF(Baker_Scores_Men_Var!E235 = "Yes", "Yes", "  "))</f>
        <v xml:space="preserve">  </v>
      </c>
      <c r="G235" s="28">
        <v>204</v>
      </c>
      <c r="H235" s="28">
        <v>184</v>
      </c>
      <c r="I235" s="28">
        <v>222</v>
      </c>
      <c r="J235" s="28">
        <v>191</v>
      </c>
      <c r="K235" s="28">
        <v>264</v>
      </c>
      <c r="L235" s="28">
        <v>157</v>
      </c>
      <c r="M235" s="29">
        <f t="shared" si="68"/>
        <v>1222</v>
      </c>
      <c r="N235" s="29">
        <f t="shared" si="69"/>
        <v>6</v>
      </c>
      <c r="O235" s="29">
        <f t="shared" si="70"/>
        <v>203.66666666666666</v>
      </c>
    </row>
    <row r="236" spans="2:15" s="1" customFormat="1" ht="13.95" customHeight="1" x14ac:dyDescent="0.25">
      <c r="B236" s="1" t="str">
        <f>Roster_Selection_Men!AB241&amp;" " &amp; "V "</f>
        <v xml:space="preserve">University of the Cumberlands V </v>
      </c>
      <c r="C236" s="1" t="str">
        <f>Roster_Selection_Men!AD241</f>
        <v>8069-30719</v>
      </c>
      <c r="D236" s="1" t="str">
        <f>Roster_Selection_Men!AE241</f>
        <v>Liam Mcnamara</v>
      </c>
      <c r="E236" s="23"/>
      <c r="F236" s="1" t="str">
        <f>IF(ISERROR(Baker_Scores_Men_Var!E236), " ", IF(Baker_Scores_Men_Var!E236 = "Yes", "Yes", "  "))</f>
        <v xml:space="preserve">  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9">
        <f t="shared" si="68"/>
        <v>0</v>
      </c>
      <c r="N236" s="29">
        <f t="shared" si="69"/>
        <v>0</v>
      </c>
      <c r="O236" s="29">
        <f t="shared" si="70"/>
        <v>0</v>
      </c>
    </row>
    <row r="237" spans="2:15" s="1" customFormat="1" ht="13.95" customHeight="1" x14ac:dyDescent="0.25">
      <c r="B237" s="1" t="str">
        <f>Roster_Selection_Men!AB242&amp;" " &amp; "V "</f>
        <v xml:space="preserve">University of the Cumberlands V </v>
      </c>
      <c r="C237" s="1" t="str">
        <f>Roster_Selection_Men!AD242</f>
        <v>11-155607</v>
      </c>
      <c r="D237" s="1" t="str">
        <f>Roster_Selection_Men!AE242</f>
        <v>Robert Borowski</v>
      </c>
      <c r="E237" s="23" t="s">
        <v>525</v>
      </c>
      <c r="F237" s="1" t="str">
        <f>IF(ISERROR(Baker_Scores_Men_Var!E237), " ", IF(Baker_Scores_Men_Var!E237 = "Yes", "Yes", "  "))</f>
        <v xml:space="preserve">  </v>
      </c>
      <c r="G237" s="28">
        <v>180</v>
      </c>
      <c r="H237" s="28">
        <v>247</v>
      </c>
      <c r="I237" s="28">
        <v>164</v>
      </c>
      <c r="J237" s="28">
        <v>206</v>
      </c>
      <c r="K237" s="28">
        <v>202</v>
      </c>
      <c r="L237" s="28">
        <v>224</v>
      </c>
      <c r="M237" s="29">
        <f t="shared" si="68"/>
        <v>1223</v>
      </c>
      <c r="N237" s="29">
        <f t="shared" si="69"/>
        <v>6</v>
      </c>
      <c r="O237" s="29">
        <f t="shared" si="70"/>
        <v>203.83333333333334</v>
      </c>
    </row>
    <row r="238" spans="2:15" s="1" customFormat="1" ht="13.95" customHeight="1" x14ac:dyDescent="0.25">
      <c r="B238" s="1" t="str">
        <f>Roster_Selection_Men!AB243&amp;" " &amp; "V "</f>
        <v xml:space="preserve">University of the Cumberlands V </v>
      </c>
      <c r="C238" s="1" t="str">
        <f>Roster_Selection_Men!AD243</f>
        <v>18-64010</v>
      </c>
      <c r="D238" s="1" t="str">
        <f>Roster_Selection_Men!AE243</f>
        <v>Stephen Simmons</v>
      </c>
      <c r="E238" s="23" t="s">
        <v>525</v>
      </c>
      <c r="F238" s="1" t="str">
        <f>IF(ISERROR(Baker_Scores_Men_Var!E238), " ", IF(Baker_Scores_Men_Var!E238 = "Yes", "Yes", "  "))</f>
        <v xml:space="preserve">  </v>
      </c>
      <c r="G238" s="28">
        <v>179</v>
      </c>
      <c r="H238" s="28">
        <v>144</v>
      </c>
      <c r="I238" s="28">
        <v>190</v>
      </c>
      <c r="J238" s="28">
        <v>201</v>
      </c>
      <c r="K238" s="28">
        <v>191</v>
      </c>
      <c r="L238" s="28">
        <v>155</v>
      </c>
      <c r="M238" s="29">
        <f t="shared" si="68"/>
        <v>1060</v>
      </c>
      <c r="N238" s="29">
        <f t="shared" si="69"/>
        <v>6</v>
      </c>
      <c r="O238" s="29">
        <f t="shared" si="70"/>
        <v>176.66666666666666</v>
      </c>
    </row>
    <row r="239" spans="2:15" s="1" customFormat="1" ht="13.95" customHeight="1" x14ac:dyDescent="0.25">
      <c r="B239" s="1" t="str">
        <f>Roster_Selection_Men!AB244&amp;" " &amp; "V "</f>
        <v xml:space="preserve"> V </v>
      </c>
      <c r="C239" s="1" t="str">
        <f>Roster_Selection_Men!AD244</f>
        <v/>
      </c>
      <c r="D239" s="1" t="str">
        <f>Roster_Selection_Men!AE244</f>
        <v/>
      </c>
      <c r="E239" s="23"/>
      <c r="F239" s="1" t="str">
        <f>IF(ISERROR(Baker_Scores_Men_Var!E239), " ", IF(Baker_Scores_Men_Var!E239 = "Yes", "Yes", "  "))</f>
        <v xml:space="preserve">  </v>
      </c>
      <c r="G239" s="28">
        <v>0</v>
      </c>
      <c r="H239" s="28">
        <v>0</v>
      </c>
      <c r="I239" s="28">
        <v>0</v>
      </c>
      <c r="J239" s="28">
        <v>0</v>
      </c>
      <c r="K239" s="28">
        <v>0</v>
      </c>
      <c r="L239" s="28">
        <v>0</v>
      </c>
      <c r="M239" s="29">
        <f t="shared" si="68"/>
        <v>0</v>
      </c>
      <c r="N239" s="29">
        <f t="shared" si="69"/>
        <v>0</v>
      </c>
      <c r="O239" s="29">
        <f t="shared" si="70"/>
        <v>0</v>
      </c>
    </row>
    <row r="240" spans="2:15" s="1" customFormat="1" ht="13.95" customHeight="1" x14ac:dyDescent="0.25">
      <c r="B240" s="1" t="str">
        <f>Roster_Selection_Men!AB245&amp;" " &amp; "V "</f>
        <v xml:space="preserve"> V </v>
      </c>
      <c r="C240" s="1" t="str">
        <f>Roster_Selection_Men!AD245</f>
        <v/>
      </c>
      <c r="D240" s="1" t="str">
        <f>Roster_Selection_Men!AE245</f>
        <v/>
      </c>
      <c r="E240" s="23"/>
      <c r="F240" s="1" t="str">
        <f>IF(ISERROR(Baker_Scores_Men_Var!E240), " ", IF(Baker_Scores_Men_Var!E240 = "Yes", "Yes", "  "))</f>
        <v xml:space="preserve">  </v>
      </c>
      <c r="G240" s="28">
        <v>0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29">
        <f t="shared" si="68"/>
        <v>0</v>
      </c>
      <c r="N240" s="29">
        <f t="shared" si="69"/>
        <v>0</v>
      </c>
      <c r="O240" s="29">
        <f t="shared" si="70"/>
        <v>0</v>
      </c>
    </row>
    <row r="241" spans="2:52" s="1" customFormat="1" ht="13.95" customHeight="1" x14ac:dyDescent="0.25">
      <c r="B241" s="1" t="s">
        <v>553</v>
      </c>
      <c r="C241" s="30" t="s">
        <v>536</v>
      </c>
      <c r="D241" s="23" t="s">
        <v>536</v>
      </c>
      <c r="E241" s="23"/>
      <c r="F241" s="23"/>
      <c r="G241" s="28"/>
      <c r="H241" s="28"/>
      <c r="I241" s="28"/>
      <c r="J241" s="28"/>
      <c r="K241" s="28"/>
      <c r="L241" s="28"/>
      <c r="M241" s="29">
        <f t="shared" si="68"/>
        <v>0</v>
      </c>
      <c r="N241" s="29">
        <f t="shared" si="69"/>
        <v>0</v>
      </c>
      <c r="O241" s="29">
        <f t="shared" si="70"/>
        <v>0</v>
      </c>
    </row>
    <row r="242" spans="2:52" s="1" customFormat="1" ht="13.95" customHeight="1" x14ac:dyDescent="0.25">
      <c r="B242" s="1" t="s">
        <v>553</v>
      </c>
      <c r="C242" s="30" t="s">
        <v>536</v>
      </c>
      <c r="D242" s="23" t="s">
        <v>536</v>
      </c>
      <c r="E242" s="23"/>
      <c r="F242" s="23"/>
      <c r="G242" s="28"/>
      <c r="H242" s="28"/>
      <c r="I242" s="28"/>
      <c r="J242" s="28"/>
      <c r="K242" s="28"/>
      <c r="L242" s="28"/>
      <c r="M242" s="29">
        <f t="shared" si="68"/>
        <v>0</v>
      </c>
      <c r="N242" s="29">
        <f t="shared" si="69"/>
        <v>0</v>
      </c>
      <c r="O242" s="29">
        <f t="shared" si="70"/>
        <v>0</v>
      </c>
    </row>
    <row r="243" spans="2:52" s="1" customFormat="1" ht="13.95" customHeight="1" x14ac:dyDescent="0.25">
      <c r="B243" s="1" t="s">
        <v>553</v>
      </c>
      <c r="C243" s="30" t="s">
        <v>536</v>
      </c>
      <c r="D243" s="23" t="s">
        <v>536</v>
      </c>
      <c r="E243" s="23"/>
      <c r="F243" s="23"/>
      <c r="G243" s="31"/>
      <c r="H243" s="31"/>
      <c r="I243" s="31"/>
      <c r="J243" s="31"/>
      <c r="K243" s="31"/>
      <c r="L243" s="31"/>
      <c r="M243" s="32">
        <f t="shared" si="68"/>
        <v>0</v>
      </c>
      <c r="N243" s="32">
        <f t="shared" si="69"/>
        <v>0</v>
      </c>
      <c r="O243" s="29">
        <f t="shared" si="70"/>
        <v>0</v>
      </c>
    </row>
    <row r="244" spans="2:52" s="1" customFormat="1" ht="13.95" customHeight="1" x14ac:dyDescent="0.3">
      <c r="B244" s="33"/>
      <c r="G244" s="29">
        <f t="shared" ref="G244:N244" si="71">SUM(G233:G243)</f>
        <v>940</v>
      </c>
      <c r="H244" s="29">
        <f t="shared" si="71"/>
        <v>982</v>
      </c>
      <c r="I244" s="29">
        <f t="shared" si="71"/>
        <v>1068</v>
      </c>
      <c r="J244" s="29">
        <f t="shared" si="71"/>
        <v>991</v>
      </c>
      <c r="K244" s="29">
        <f t="shared" si="71"/>
        <v>1153</v>
      </c>
      <c r="L244" s="29">
        <f t="shared" si="71"/>
        <v>923</v>
      </c>
      <c r="M244" s="34">
        <f t="shared" si="71"/>
        <v>6057</v>
      </c>
      <c r="N244" s="34">
        <f t="shared" si="71"/>
        <v>30</v>
      </c>
    </row>
    <row r="245" spans="2:52" s="1" customFormat="1" ht="13.95" customHeight="1" x14ac:dyDescent="0.25"/>
    <row r="246" spans="2:52" s="1" customFormat="1" ht="13.95" customHeight="1" x14ac:dyDescent="0.25"/>
    <row r="247" spans="2:52" s="1" customFormat="1" ht="13.95" customHeight="1" x14ac:dyDescent="0.25"/>
    <row r="248" spans="2:52" s="1" customFormat="1" ht="13.95" customHeight="1" x14ac:dyDescent="0.25"/>
    <row r="249" spans="2:52" s="1" customFormat="1" ht="13.95" customHeight="1" x14ac:dyDescent="0.3">
      <c r="E249" s="35" t="s">
        <v>554</v>
      </c>
      <c r="F249" s="36"/>
      <c r="G249" s="37">
        <f t="shared" ref="G249:N249" si="72">SUM(G23,G36,G49,G62,G75,G88,G101,G114,G127,G140,G153,G166,G179,G192,G205,G218,G231,G244)</f>
        <v>17112</v>
      </c>
      <c r="H249" s="37">
        <f t="shared" si="72"/>
        <v>17230</v>
      </c>
      <c r="I249" s="37">
        <f t="shared" si="72"/>
        <v>18158</v>
      </c>
      <c r="J249" s="37">
        <f t="shared" si="72"/>
        <v>17883</v>
      </c>
      <c r="K249" s="37">
        <f t="shared" si="72"/>
        <v>17410</v>
      </c>
      <c r="L249" s="37">
        <f t="shared" si="72"/>
        <v>17116</v>
      </c>
      <c r="M249" s="38">
        <f t="shared" si="72"/>
        <v>104909</v>
      </c>
      <c r="N249" s="39">
        <f t="shared" si="72"/>
        <v>540</v>
      </c>
      <c r="AZ249" s="13" t="s">
        <v>555</v>
      </c>
    </row>
    <row r="250" spans="2:52" s="1" customFormat="1" ht="13.95" customHeight="1" x14ac:dyDescent="0.25">
      <c r="E250" s="40" t="s">
        <v>556</v>
      </c>
      <c r="F250" s="41"/>
      <c r="G250" s="42">
        <f t="shared" ref="G250:L250" si="73">SUM(G249/(18))</f>
        <v>950.66666666666663</v>
      </c>
      <c r="H250" s="42">
        <f t="shared" si="73"/>
        <v>957.22222222222217</v>
      </c>
      <c r="I250" s="42">
        <f t="shared" si="73"/>
        <v>1008.7777777777778</v>
      </c>
      <c r="J250" s="42">
        <f t="shared" si="73"/>
        <v>993.5</v>
      </c>
      <c r="K250" s="42">
        <f t="shared" si="73"/>
        <v>967.22222222222217</v>
      </c>
      <c r="L250" s="42">
        <f t="shared" si="73"/>
        <v>950.88888888888891</v>
      </c>
      <c r="M250" s="41"/>
      <c r="N250" s="43"/>
    </row>
    <row r="251" spans="2:52" s="1" customFormat="1" ht="13.95" customHeight="1" x14ac:dyDescent="0.25"/>
    <row r="252" spans="2:52" s="1" customFormat="1" ht="13.95" customHeight="1" x14ac:dyDescent="0.25"/>
    <row r="253" spans="2:52" s="1" customFormat="1" ht="13.95" customHeight="1" x14ac:dyDescent="0.25"/>
    <row r="254" spans="2:52" s="1" customFormat="1" ht="13.95" customHeight="1" x14ac:dyDescent="0.25"/>
    <row r="255" spans="2:52" s="1" customFormat="1" ht="13.95" customHeight="1" x14ac:dyDescent="0.25"/>
    <row r="256" spans="2:52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L22 G233:L243 G220:L230 G207:L217 G194:L204 G181:L191 G168:L178 G155:L165 G142:L152 G129:L139 G116:L126 G103:L113 G90:L100 G77:L87 G64:L74 G51:L61 G38:L48 G25:L35" xr:uid="{00000000-0002-0000-01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="85" zoomScaleNormal="85" workbookViewId="0">
      <pane ySplit="11" topLeftCell="A117" activePane="bottomLeft" state="frozen"/>
      <selection pane="bottomLeft" activeCell="E149" sqref="E149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1" t="s">
        <v>524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54" s="4" customFormat="1" ht="16.2" customHeight="1" x14ac:dyDescent="0.3">
      <c r="AZ2" s="4" t="s">
        <v>525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526</v>
      </c>
    </row>
    <row r="4" spans="1:54" s="4" customFormat="1" ht="17.399999999999999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9" t="s">
        <v>10</v>
      </c>
    </row>
    <row r="5" spans="1:54" s="4" customFormat="1" ht="17.399999999999999" hidden="1" customHeight="1" x14ac:dyDescent="0.3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7.399999999999999" hidden="1" customHeight="1" x14ac:dyDescent="0.3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527</v>
      </c>
      <c r="H10" s="5" t="s">
        <v>527</v>
      </c>
      <c r="I10" s="5" t="s">
        <v>527</v>
      </c>
      <c r="J10" s="5" t="s">
        <v>527</v>
      </c>
      <c r="K10" s="5" t="s">
        <v>527</v>
      </c>
      <c r="L10" s="5" t="s">
        <v>527</v>
      </c>
      <c r="M10" s="18"/>
      <c r="N10" s="18" t="s">
        <v>528</v>
      </c>
      <c r="O10" s="18" t="s">
        <v>529</v>
      </c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530</v>
      </c>
      <c r="C11" s="19" t="s">
        <v>24</v>
      </c>
      <c r="D11" s="19" t="s">
        <v>25</v>
      </c>
      <c r="E11" s="19" t="s">
        <v>531</v>
      </c>
      <c r="F11" s="19" t="s">
        <v>532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533</v>
      </c>
      <c r="N11" s="5" t="s">
        <v>531</v>
      </c>
      <c r="O11" s="5" t="s">
        <v>534</v>
      </c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A12" s="24"/>
      <c r="B12" s="1" t="str">
        <f>Roster_Selection_Men!AF52&amp;" " &amp; "JV1 "</f>
        <v xml:space="preserve">Cumberland University JV1 </v>
      </c>
      <c r="C12" s="1" t="str">
        <f>Roster_Selection_Men!AH52</f>
        <v>21-31966</v>
      </c>
      <c r="D12" s="1" t="str">
        <f>Roster_Selection_Men!AI52</f>
        <v>Benson Montini</v>
      </c>
      <c r="E12" s="23" t="s">
        <v>525</v>
      </c>
      <c r="F12" s="1" t="str">
        <f>IF(ISERROR(Baker_Scores_Men_JV!E12), " ", IF(Baker_Scores_Men_JV!E12 = "Yes", "Yes", "  "))</f>
        <v xml:space="preserve">  </v>
      </c>
      <c r="G12" s="44">
        <v>146</v>
      </c>
      <c r="H12" s="44">
        <v>133</v>
      </c>
      <c r="I12" s="44">
        <v>131</v>
      </c>
      <c r="J12" s="44">
        <v>132</v>
      </c>
      <c r="K12" s="44">
        <v>140</v>
      </c>
      <c r="L12" s="44">
        <v>177</v>
      </c>
      <c r="M12" s="19">
        <f t="shared" ref="M12:M22" si="0">SUM(G12:L12)</f>
        <v>859</v>
      </c>
      <c r="N12" s="19">
        <f t="shared" ref="N12:N22" si="1">COUNTIF(G12:L12, "&gt;0" )</f>
        <v>6</v>
      </c>
      <c r="O12" s="19">
        <f t="shared" ref="O12:O22" si="2">IF(N12=0,0,M12/N12)</f>
        <v>143.16666666666666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5" customHeight="1" x14ac:dyDescent="0.25">
      <c r="A13" s="24"/>
      <c r="B13" s="1" t="str">
        <f>Roster_Selection_Men!AF53&amp;" " &amp; "JV1 "</f>
        <v xml:space="preserve">Cumberland University JV1 </v>
      </c>
      <c r="C13" s="1" t="str">
        <f>Roster_Selection_Men!AH53</f>
        <v>20-36721</v>
      </c>
      <c r="D13" s="1" t="str">
        <f>Roster_Selection_Men!AI53</f>
        <v>Connor Adams</v>
      </c>
      <c r="E13" s="23" t="s">
        <v>525</v>
      </c>
      <c r="F13" s="1" t="str">
        <f>IF(ISERROR(Baker_Scores_Men_JV!E13), " ", IF(Baker_Scores_Men_JV!E13 = "Yes", "Yes", "  "))</f>
        <v xml:space="preserve">  </v>
      </c>
      <c r="G13" s="44">
        <v>209</v>
      </c>
      <c r="H13" s="44">
        <v>133</v>
      </c>
      <c r="I13" s="44">
        <v>222</v>
      </c>
      <c r="J13" s="44">
        <v>210</v>
      </c>
      <c r="K13" s="44">
        <v>159</v>
      </c>
      <c r="L13" s="44">
        <v>147</v>
      </c>
      <c r="M13" s="19">
        <f t="shared" si="0"/>
        <v>1080</v>
      </c>
      <c r="N13" s="19">
        <f t="shared" si="1"/>
        <v>6</v>
      </c>
      <c r="O13" s="19">
        <f t="shared" si="2"/>
        <v>180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5" customHeight="1" x14ac:dyDescent="0.25">
      <c r="A14" s="24"/>
      <c r="B14" s="1" t="str">
        <f>Roster_Selection_Men!AF54&amp;" " &amp; "JV1 "</f>
        <v xml:space="preserve">Cumberland University JV1 </v>
      </c>
      <c r="C14" s="1" t="str">
        <f>Roster_Selection_Men!AH54</f>
        <v>18-52843</v>
      </c>
      <c r="D14" s="1" t="str">
        <f>Roster_Selection_Men!AI54</f>
        <v>Grayson Hemontolor</v>
      </c>
      <c r="E14" s="23" t="s">
        <v>525</v>
      </c>
      <c r="F14" s="1" t="str">
        <f>IF(ISERROR(Baker_Scores_Men_JV!E14), " ", IF(Baker_Scores_Men_JV!E14 = "Yes", "Yes", "  "))</f>
        <v xml:space="preserve">  </v>
      </c>
      <c r="G14" s="44">
        <v>169</v>
      </c>
      <c r="H14" s="44">
        <v>191</v>
      </c>
      <c r="I14" s="44">
        <v>184</v>
      </c>
      <c r="J14" s="44">
        <v>170</v>
      </c>
      <c r="K14" s="44">
        <v>193</v>
      </c>
      <c r="L14" s="44">
        <v>223</v>
      </c>
      <c r="M14" s="19">
        <f t="shared" si="0"/>
        <v>1130</v>
      </c>
      <c r="N14" s="19">
        <f t="shared" si="1"/>
        <v>6</v>
      </c>
      <c r="O14" s="19">
        <f t="shared" si="2"/>
        <v>188.33333333333334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5" customHeight="1" x14ac:dyDescent="0.25">
      <c r="A15" s="24"/>
      <c r="B15" s="1" t="str">
        <f>Roster_Selection_Men!AF55&amp;" " &amp; "JV1 "</f>
        <v xml:space="preserve">Cumberland University JV1 </v>
      </c>
      <c r="C15" s="1" t="str">
        <f>Roster_Selection_Men!AH55</f>
        <v>21-60491</v>
      </c>
      <c r="D15" s="1" t="str">
        <f>Roster_Selection_Men!AI55</f>
        <v>Konner Russell</v>
      </c>
      <c r="E15" s="23" t="s">
        <v>525</v>
      </c>
      <c r="F15" s="1" t="str">
        <f>IF(ISERROR(Baker_Scores_Men_JV!E15), " ", IF(Baker_Scores_Men_JV!E15 = "Yes", "Yes", "  "))</f>
        <v xml:space="preserve">  </v>
      </c>
      <c r="G15" s="44">
        <v>148</v>
      </c>
      <c r="H15" s="44">
        <v>223</v>
      </c>
      <c r="I15" s="44">
        <v>127</v>
      </c>
      <c r="J15" s="44">
        <v>169</v>
      </c>
      <c r="K15" s="44">
        <v>173</v>
      </c>
      <c r="L15" s="44">
        <v>152</v>
      </c>
      <c r="M15" s="19">
        <f t="shared" si="0"/>
        <v>992</v>
      </c>
      <c r="N15" s="19">
        <f t="shared" si="1"/>
        <v>6</v>
      </c>
      <c r="O15" s="19">
        <f t="shared" si="2"/>
        <v>165.33333333333334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5" customHeight="1" x14ac:dyDescent="0.25">
      <c r="A16" s="24"/>
      <c r="B16" s="1" t="str">
        <f>Roster_Selection_Men!AF56&amp;" " &amp; "JV1 "</f>
        <v xml:space="preserve">Cumberland University JV1 </v>
      </c>
      <c r="C16" s="1" t="str">
        <f>Roster_Selection_Men!AH56</f>
        <v>20-33136</v>
      </c>
      <c r="D16" s="1" t="str">
        <f>Roster_Selection_Men!AI56</f>
        <v>Mason Adcok</v>
      </c>
      <c r="E16" s="23" t="s">
        <v>525</v>
      </c>
      <c r="F16" s="1" t="str">
        <f>IF(ISERROR(Baker_Scores_Men_JV!E16), " ", IF(Baker_Scores_Men_JV!E16 = "Yes", "Yes", "  "))</f>
        <v xml:space="preserve">  </v>
      </c>
      <c r="G16" s="44">
        <v>147</v>
      </c>
      <c r="H16" s="44">
        <v>145</v>
      </c>
      <c r="I16" s="44">
        <v>138</v>
      </c>
      <c r="J16" s="44">
        <v>140</v>
      </c>
      <c r="K16" s="44">
        <v>139</v>
      </c>
      <c r="L16" s="44">
        <v>168</v>
      </c>
      <c r="M16" s="19">
        <f t="shared" si="0"/>
        <v>877</v>
      </c>
      <c r="N16" s="19">
        <f t="shared" si="1"/>
        <v>6</v>
      </c>
      <c r="O16" s="19">
        <f t="shared" si="2"/>
        <v>146.16666666666666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5" customHeight="1" x14ac:dyDescent="0.25">
      <c r="A17" s="24"/>
      <c r="B17" s="1" t="str">
        <f>Roster_Selection_Men!AF57&amp;" " &amp; "JV1 "</f>
        <v xml:space="preserve"> JV1 </v>
      </c>
      <c r="C17" s="1" t="str">
        <f>Roster_Selection_Men!AH57</f>
        <v/>
      </c>
      <c r="D17" s="1" t="str">
        <f>Roster_Selection_Men!AI57</f>
        <v/>
      </c>
      <c r="E17" s="23"/>
      <c r="F17" s="1" t="str">
        <f>IF(ISERROR(Baker_Scores_Men_JV!E17), " ", IF(Baker_Scores_Men_JV!E17 = "Yes", "Yes", "  "))</f>
        <v xml:space="preserve">  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19">
        <f t="shared" si="0"/>
        <v>0</v>
      </c>
      <c r="N17" s="19">
        <f t="shared" si="1"/>
        <v>0</v>
      </c>
      <c r="O17" s="19">
        <f t="shared" si="2"/>
        <v>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5" customHeight="1" x14ac:dyDescent="0.25">
      <c r="A18" s="24"/>
      <c r="B18" s="1" t="str">
        <f>Roster_Selection_Men!AF58&amp;" " &amp; "JV1 "</f>
        <v xml:space="preserve"> JV1 </v>
      </c>
      <c r="C18" s="1" t="str">
        <f>Roster_Selection_Men!AH58</f>
        <v/>
      </c>
      <c r="D18" s="1" t="str">
        <f>Roster_Selection_Men!AI58</f>
        <v/>
      </c>
      <c r="E18" s="23"/>
      <c r="F18" s="1" t="str">
        <f>IF(ISERROR(Baker_Scores_Men_JV!E18), " ", IF(Baker_Scores_Men_JV!E18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19">
        <f t="shared" si="0"/>
        <v>0</v>
      </c>
      <c r="N18" s="19">
        <f t="shared" si="1"/>
        <v>0</v>
      </c>
      <c r="O18" s="19">
        <f t="shared" si="2"/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5" customHeight="1" x14ac:dyDescent="0.25">
      <c r="A19" s="24"/>
      <c r="B19" s="1" t="str">
        <f>Roster_Selection_Men!AF59&amp;" " &amp; "JV1 "</f>
        <v xml:space="preserve"> JV1 </v>
      </c>
      <c r="C19" s="1" t="str">
        <f>Roster_Selection_Men!AH59</f>
        <v/>
      </c>
      <c r="D19" s="1" t="str">
        <f>Roster_Selection_Men!AI59</f>
        <v/>
      </c>
      <c r="E19" s="23"/>
      <c r="F19" s="1" t="str">
        <f>IF(ISERROR(Baker_Scores_Men_JV!E19), " ", IF(Baker_Scores_Men_JV!E19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19">
        <f t="shared" si="0"/>
        <v>0</v>
      </c>
      <c r="N19" s="19">
        <f t="shared" si="1"/>
        <v>0</v>
      </c>
      <c r="O19" s="19">
        <f t="shared" si="2"/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5" customHeight="1" x14ac:dyDescent="0.25">
      <c r="A20" s="24"/>
      <c r="B20" s="1" t="s">
        <v>557</v>
      </c>
      <c r="C20" s="30" t="s">
        <v>536</v>
      </c>
      <c r="D20" s="23" t="s">
        <v>536</v>
      </c>
      <c r="E20" s="23"/>
      <c r="F20" s="23"/>
      <c r="G20" s="44"/>
      <c r="H20" s="44"/>
      <c r="I20" s="44"/>
      <c r="J20" s="44"/>
      <c r="K20" s="44"/>
      <c r="L20" s="44"/>
      <c r="M20" s="19">
        <f t="shared" si="0"/>
        <v>0</v>
      </c>
      <c r="N20" s="19">
        <f t="shared" si="1"/>
        <v>0</v>
      </c>
      <c r="O20" s="19">
        <f t="shared" si="2"/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5" customHeight="1" x14ac:dyDescent="0.25">
      <c r="A21" s="24"/>
      <c r="B21" s="1" t="s">
        <v>557</v>
      </c>
      <c r="C21" s="30" t="s">
        <v>536</v>
      </c>
      <c r="D21" s="23" t="s">
        <v>536</v>
      </c>
      <c r="E21" s="23"/>
      <c r="F21" s="23"/>
      <c r="G21" s="44"/>
      <c r="H21" s="44"/>
      <c r="I21" s="44"/>
      <c r="J21" s="44"/>
      <c r="K21" s="44"/>
      <c r="L21" s="44"/>
      <c r="M21" s="19">
        <f t="shared" si="0"/>
        <v>0</v>
      </c>
      <c r="N21" s="19">
        <f t="shared" si="1"/>
        <v>0</v>
      </c>
      <c r="O21" s="19">
        <f t="shared" si="2"/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5" customHeight="1" x14ac:dyDescent="0.25">
      <c r="A22" s="24"/>
      <c r="B22" s="1" t="s">
        <v>557</v>
      </c>
      <c r="C22" s="30" t="s">
        <v>536</v>
      </c>
      <c r="D22" s="23" t="s">
        <v>536</v>
      </c>
      <c r="E22" s="23"/>
      <c r="F22" s="23"/>
      <c r="G22" s="47"/>
      <c r="H22" s="47"/>
      <c r="I22" s="47"/>
      <c r="J22" s="47"/>
      <c r="K22" s="47"/>
      <c r="L22" s="47"/>
      <c r="M22" s="48">
        <f t="shared" si="0"/>
        <v>0</v>
      </c>
      <c r="N22" s="48">
        <f t="shared" si="1"/>
        <v>0</v>
      </c>
      <c r="O22" s="19">
        <f t="shared" si="2"/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5" customHeight="1" x14ac:dyDescent="0.3">
      <c r="A23" s="24"/>
      <c r="B23" s="33"/>
      <c r="G23" s="19">
        <f t="shared" ref="G23:N23" si="3">SUM(G12:G22)</f>
        <v>819</v>
      </c>
      <c r="H23" s="19">
        <f t="shared" si="3"/>
        <v>825</v>
      </c>
      <c r="I23" s="19">
        <f t="shared" si="3"/>
        <v>802</v>
      </c>
      <c r="J23" s="19">
        <f t="shared" si="3"/>
        <v>821</v>
      </c>
      <c r="K23" s="19">
        <f t="shared" si="3"/>
        <v>804</v>
      </c>
      <c r="L23" s="19">
        <f t="shared" si="3"/>
        <v>867</v>
      </c>
      <c r="M23" s="49">
        <f t="shared" si="3"/>
        <v>4938</v>
      </c>
      <c r="N23" s="49">
        <f t="shared" si="3"/>
        <v>30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5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5" customHeight="1" x14ac:dyDescent="0.25">
      <c r="A25" s="24"/>
      <c r="B25" s="1" t="str">
        <f>Roster_Selection_Men!AF67&amp;" " &amp; "JV1 "</f>
        <v xml:space="preserve">Emmanuel College JV1 </v>
      </c>
      <c r="C25" s="1" t="str">
        <f>Roster_Selection_Men!AH67</f>
        <v>11-399731</v>
      </c>
      <c r="D25" s="1" t="str">
        <f>Roster_Selection_Men!AI67</f>
        <v>David Brock</v>
      </c>
      <c r="E25" s="23" t="s">
        <v>525</v>
      </c>
      <c r="F25" s="1" t="str">
        <f>IF(ISERROR(Baker_Scores_Men_JV!E25), " ", IF(Baker_Scores_Men_JV!E25 = "Yes", "Yes", "  "))</f>
        <v xml:space="preserve">  </v>
      </c>
      <c r="G25" s="44">
        <v>161</v>
      </c>
      <c r="H25" s="44">
        <v>244</v>
      </c>
      <c r="I25" s="44">
        <v>224</v>
      </c>
      <c r="J25" s="44">
        <v>202</v>
      </c>
      <c r="K25" s="44">
        <v>181</v>
      </c>
      <c r="L25" s="44">
        <v>215</v>
      </c>
      <c r="M25" s="19">
        <f t="shared" ref="M25:M35" si="4">SUM(G25:L25)</f>
        <v>1227</v>
      </c>
      <c r="N25" s="19">
        <f t="shared" ref="N25:N35" si="5">COUNTIF(G25:L25, "&gt;0" )</f>
        <v>6</v>
      </c>
      <c r="O25" s="19">
        <f t="shared" ref="O25:O35" si="6">IF(N25=0,0,M25/N25)</f>
        <v>204.5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5" customHeight="1" x14ac:dyDescent="0.25">
      <c r="A26" s="24"/>
      <c r="B26" s="1" t="str">
        <f>Roster_Selection_Men!AF68&amp;" " &amp; "JV1 "</f>
        <v xml:space="preserve">Emmanuel College JV1 </v>
      </c>
      <c r="C26" s="1" t="str">
        <f>Roster_Selection_Men!AH68</f>
        <v>22-5841</v>
      </c>
      <c r="D26" s="1" t="str">
        <f>Roster_Selection_Men!AI68</f>
        <v>Joseph Agustin</v>
      </c>
      <c r="E26" s="23" t="s">
        <v>525</v>
      </c>
      <c r="F26" s="1" t="str">
        <f>IF(ISERROR(Baker_Scores_Men_JV!E26), " ", IF(Baker_Scores_Men_JV!E26 = "Yes", "Yes", "  "))</f>
        <v xml:space="preserve">  </v>
      </c>
      <c r="G26" s="44">
        <v>0</v>
      </c>
      <c r="H26" s="44">
        <v>180</v>
      </c>
      <c r="I26" s="44">
        <v>160</v>
      </c>
      <c r="J26" s="44">
        <v>137</v>
      </c>
      <c r="K26" s="44">
        <v>0</v>
      </c>
      <c r="L26" s="44">
        <v>0</v>
      </c>
      <c r="M26" s="19">
        <f t="shared" si="4"/>
        <v>477</v>
      </c>
      <c r="N26" s="19">
        <f t="shared" si="5"/>
        <v>3</v>
      </c>
      <c r="O26" s="19">
        <f t="shared" si="6"/>
        <v>159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5" customHeight="1" x14ac:dyDescent="0.25">
      <c r="A27" s="24"/>
      <c r="B27" s="1" t="str">
        <f>Roster_Selection_Men!AF69&amp;" " &amp; "JV1 "</f>
        <v xml:space="preserve">Emmanuel College JV1 </v>
      </c>
      <c r="C27" s="1" t="str">
        <f>Roster_Selection_Men!AH69</f>
        <v>8869-1526</v>
      </c>
      <c r="D27" s="1" t="str">
        <f>Roster_Selection_Men!AI69</f>
        <v>Michael Wagoner</v>
      </c>
      <c r="E27" s="23" t="s">
        <v>525</v>
      </c>
      <c r="F27" s="1" t="str">
        <f>IF(ISERROR(Baker_Scores_Men_JV!E27), " ", IF(Baker_Scores_Men_JV!E27 = "Yes", "Yes", "  "))</f>
        <v xml:space="preserve">  </v>
      </c>
      <c r="G27" s="44">
        <v>137</v>
      </c>
      <c r="H27" s="44">
        <v>0</v>
      </c>
      <c r="I27" s="44">
        <v>0</v>
      </c>
      <c r="J27" s="44">
        <v>171</v>
      </c>
      <c r="K27" s="44">
        <v>181</v>
      </c>
      <c r="L27" s="44">
        <v>202</v>
      </c>
      <c r="M27" s="19">
        <f t="shared" si="4"/>
        <v>691</v>
      </c>
      <c r="N27" s="19">
        <f t="shared" si="5"/>
        <v>4</v>
      </c>
      <c r="O27" s="19">
        <f t="shared" si="6"/>
        <v>172.75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5" customHeight="1" x14ac:dyDescent="0.25">
      <c r="A28" s="24"/>
      <c r="B28" s="1" t="str">
        <f>Roster_Selection_Men!AF70&amp;" " &amp; "JV1 "</f>
        <v xml:space="preserve">Emmanuel College JV1 </v>
      </c>
      <c r="C28" s="1" t="str">
        <f>Roster_Selection_Men!AH70</f>
        <v>22-5846</v>
      </c>
      <c r="D28" s="1" t="str">
        <f>Roster_Selection_Men!AI70</f>
        <v>Nate Gordon</v>
      </c>
      <c r="E28" s="23" t="s">
        <v>525</v>
      </c>
      <c r="F28" s="1" t="str">
        <f>IF(ISERROR(Baker_Scores_Men_JV!E28), " ", IF(Baker_Scores_Men_JV!E28 = "Yes", "Yes", "  "))</f>
        <v xml:space="preserve">  </v>
      </c>
      <c r="G28" s="44">
        <v>152</v>
      </c>
      <c r="H28" s="44">
        <v>175</v>
      </c>
      <c r="I28" s="44">
        <v>192</v>
      </c>
      <c r="J28" s="44">
        <v>161</v>
      </c>
      <c r="K28" s="44">
        <v>156</v>
      </c>
      <c r="L28" s="44">
        <v>132</v>
      </c>
      <c r="M28" s="19">
        <f t="shared" si="4"/>
        <v>968</v>
      </c>
      <c r="N28" s="19">
        <f t="shared" si="5"/>
        <v>6</v>
      </c>
      <c r="O28" s="19">
        <f t="shared" si="6"/>
        <v>161.33333333333334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5" customHeight="1" x14ac:dyDescent="0.25">
      <c r="A29" s="24"/>
      <c r="B29" s="1" t="str">
        <f>Roster_Selection_Men!AF71&amp;" " &amp; "JV1 "</f>
        <v xml:space="preserve">Emmanuel College JV1 </v>
      </c>
      <c r="C29" s="1" t="str">
        <f>Roster_Selection_Men!AH71</f>
        <v>11-186499</v>
      </c>
      <c r="D29" s="1" t="str">
        <f>Roster_Selection_Men!AI71</f>
        <v>Spencer Song</v>
      </c>
      <c r="E29" s="23" t="s">
        <v>525</v>
      </c>
      <c r="F29" s="1" t="str">
        <f>IF(ISERROR(Baker_Scores_Men_JV!E29), " ", IF(Baker_Scores_Men_JV!E29 = "Yes", "Yes", "  "))</f>
        <v xml:space="preserve">  </v>
      </c>
      <c r="G29" s="44">
        <v>161</v>
      </c>
      <c r="H29" s="44">
        <v>169</v>
      </c>
      <c r="I29" s="44">
        <v>126</v>
      </c>
      <c r="J29" s="44">
        <v>0</v>
      </c>
      <c r="K29" s="44">
        <v>145</v>
      </c>
      <c r="L29" s="44">
        <v>191</v>
      </c>
      <c r="M29" s="19">
        <f t="shared" si="4"/>
        <v>792</v>
      </c>
      <c r="N29" s="19">
        <f t="shared" si="5"/>
        <v>5</v>
      </c>
      <c r="O29" s="19">
        <f t="shared" si="6"/>
        <v>158.4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5" customHeight="1" x14ac:dyDescent="0.25">
      <c r="A30" s="24"/>
      <c r="B30" s="1" t="str">
        <f>Roster_Selection_Men!AF72&amp;" " &amp; "JV1 "</f>
        <v xml:space="preserve">Emmanuel College JV1 </v>
      </c>
      <c r="C30" s="1" t="str">
        <f>Roster_Selection_Men!AH72</f>
        <v>5615-490</v>
      </c>
      <c r="D30" s="1" t="str">
        <f>Roster_Selection_Men!AI72</f>
        <v>Tristan Rock-Rolison</v>
      </c>
      <c r="E30" s="23" t="s">
        <v>525</v>
      </c>
      <c r="F30" s="1" t="str">
        <f>IF(ISERROR(Baker_Scores_Men_JV!E30), " ", IF(Baker_Scores_Men_JV!E30 = "Yes", "Yes", "  "))</f>
        <v xml:space="preserve">  </v>
      </c>
      <c r="G30" s="44">
        <v>180</v>
      </c>
      <c r="H30" s="44">
        <v>176</v>
      </c>
      <c r="I30" s="44">
        <v>166</v>
      </c>
      <c r="J30" s="44">
        <v>247</v>
      </c>
      <c r="K30" s="44">
        <v>195</v>
      </c>
      <c r="L30" s="44">
        <v>226</v>
      </c>
      <c r="M30" s="19">
        <f t="shared" si="4"/>
        <v>1190</v>
      </c>
      <c r="N30" s="19">
        <f t="shared" si="5"/>
        <v>6</v>
      </c>
      <c r="O30" s="19">
        <f t="shared" si="6"/>
        <v>198.33333333333334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5" customHeight="1" x14ac:dyDescent="0.25">
      <c r="A31" s="24"/>
      <c r="B31" s="1" t="str">
        <f>Roster_Selection_Men!AF73&amp;" " &amp; "JV1 "</f>
        <v xml:space="preserve"> JV1 </v>
      </c>
      <c r="C31" s="1" t="str">
        <f>Roster_Selection_Men!AH73</f>
        <v/>
      </c>
      <c r="D31" s="1" t="str">
        <f>Roster_Selection_Men!AI73</f>
        <v/>
      </c>
      <c r="E31" s="23"/>
      <c r="F31" s="1" t="str">
        <f>IF(ISERROR(Baker_Scores_Men_JV!E31), " ", IF(Baker_Scores_Men_JV!E31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0</v>
      </c>
      <c r="M31" s="19">
        <f t="shared" si="4"/>
        <v>0</v>
      </c>
      <c r="N31" s="19">
        <f t="shared" si="5"/>
        <v>0</v>
      </c>
      <c r="O31" s="19">
        <f t="shared" si="6"/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5" customHeight="1" x14ac:dyDescent="0.25">
      <c r="A32" s="24"/>
      <c r="B32" s="1" t="str">
        <f>Roster_Selection_Men!AF74&amp;" " &amp; "JV1 "</f>
        <v xml:space="preserve"> JV1 </v>
      </c>
      <c r="C32" s="1" t="str">
        <f>Roster_Selection_Men!AH74</f>
        <v/>
      </c>
      <c r="D32" s="1" t="str">
        <f>Roster_Selection_Men!AI74</f>
        <v/>
      </c>
      <c r="E32" s="23"/>
      <c r="F32" s="1" t="str">
        <f>IF(ISERROR(Baker_Scores_Men_JV!E32), " ", IF(Baker_Scores_Men_JV!E32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19">
        <f t="shared" si="4"/>
        <v>0</v>
      </c>
      <c r="N32" s="19">
        <f t="shared" si="5"/>
        <v>0</v>
      </c>
      <c r="O32" s="19">
        <f t="shared" si="6"/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/>
      <c r="B33" s="1" t="s">
        <v>558</v>
      </c>
      <c r="C33" s="30" t="s">
        <v>536</v>
      </c>
      <c r="D33" s="23" t="s">
        <v>536</v>
      </c>
      <c r="E33" s="23"/>
      <c r="F33" s="23"/>
      <c r="G33" s="44"/>
      <c r="H33" s="44"/>
      <c r="I33" s="44"/>
      <c r="J33" s="44"/>
      <c r="K33" s="44"/>
      <c r="L33" s="44"/>
      <c r="M33" s="19">
        <f t="shared" si="4"/>
        <v>0</v>
      </c>
      <c r="N33" s="19">
        <f t="shared" si="5"/>
        <v>0</v>
      </c>
      <c r="O33" s="19">
        <f t="shared" si="6"/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/>
      <c r="B34" s="1" t="s">
        <v>558</v>
      </c>
      <c r="C34" s="30" t="s">
        <v>536</v>
      </c>
      <c r="D34" s="23" t="s">
        <v>536</v>
      </c>
      <c r="E34" s="23"/>
      <c r="F34" s="23"/>
      <c r="G34" s="44"/>
      <c r="H34" s="44"/>
      <c r="I34" s="44"/>
      <c r="J34" s="44"/>
      <c r="K34" s="44"/>
      <c r="L34" s="44"/>
      <c r="M34" s="19">
        <f t="shared" si="4"/>
        <v>0</v>
      </c>
      <c r="N34" s="19">
        <f t="shared" si="5"/>
        <v>0</v>
      </c>
      <c r="O34" s="19">
        <f t="shared" si="6"/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/>
      <c r="B35" s="1" t="s">
        <v>558</v>
      </c>
      <c r="C35" s="30" t="s">
        <v>536</v>
      </c>
      <c r="D35" s="23" t="s">
        <v>536</v>
      </c>
      <c r="E35" s="23"/>
      <c r="F35" s="23"/>
      <c r="G35" s="47"/>
      <c r="H35" s="47"/>
      <c r="I35" s="47"/>
      <c r="J35" s="47"/>
      <c r="K35" s="47"/>
      <c r="L35" s="47"/>
      <c r="M35" s="48">
        <f t="shared" si="4"/>
        <v>0</v>
      </c>
      <c r="N35" s="48">
        <f t="shared" si="5"/>
        <v>0</v>
      </c>
      <c r="O35" s="19">
        <f t="shared" si="6"/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3">
      <c r="A36" s="24"/>
      <c r="B36" s="33"/>
      <c r="G36" s="19">
        <f t="shared" ref="G36:N36" si="7">SUM(G25:G35)</f>
        <v>791</v>
      </c>
      <c r="H36" s="19">
        <f t="shared" si="7"/>
        <v>944</v>
      </c>
      <c r="I36" s="19">
        <f t="shared" si="7"/>
        <v>868</v>
      </c>
      <c r="J36" s="19">
        <f t="shared" si="7"/>
        <v>918</v>
      </c>
      <c r="K36" s="19">
        <f t="shared" si="7"/>
        <v>858</v>
      </c>
      <c r="L36" s="19">
        <f t="shared" si="7"/>
        <v>966</v>
      </c>
      <c r="M36" s="49">
        <f t="shared" si="7"/>
        <v>5345</v>
      </c>
      <c r="N36" s="49">
        <f t="shared" si="7"/>
        <v>30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/>
      <c r="B38" s="1" t="str">
        <f>Roster_Selection_Men!AF90&amp;" " &amp; "JV1 "</f>
        <v xml:space="preserve">Midway University JV1 </v>
      </c>
      <c r="C38" s="1" t="str">
        <f>Roster_Selection_Men!AH90</f>
        <v>17-25988</v>
      </c>
      <c r="D38" s="1" t="str">
        <f>Roster_Selection_Men!AI90</f>
        <v>Daekwon Christopher</v>
      </c>
      <c r="E38" s="23" t="s">
        <v>525</v>
      </c>
      <c r="F38" s="1" t="str">
        <f>IF(ISERROR(Baker_Scores_Men_JV!E38), " ", IF(Baker_Scores_Men_JV!E38 = "Yes", "Yes", "  "))</f>
        <v xml:space="preserve">  </v>
      </c>
      <c r="G38" s="44">
        <v>0</v>
      </c>
      <c r="H38" s="44">
        <v>0</v>
      </c>
      <c r="I38" s="44">
        <v>0</v>
      </c>
      <c r="J38" s="44">
        <v>191</v>
      </c>
      <c r="K38" s="44">
        <v>199</v>
      </c>
      <c r="L38" s="44">
        <v>195</v>
      </c>
      <c r="M38" s="19">
        <f t="shared" ref="M38:M48" si="8">SUM(G38:L38)</f>
        <v>585</v>
      </c>
      <c r="N38" s="19">
        <f t="shared" ref="N38:N48" si="9">COUNTIF(G38:L38, "&gt;0" )</f>
        <v>3</v>
      </c>
      <c r="O38" s="19">
        <f t="shared" ref="O38:O48" si="10">IF(N38=0,0,M38/N38)</f>
        <v>195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/>
      <c r="B39" s="1" t="str">
        <f>Roster_Selection_Men!AF91&amp;" " &amp; "JV1 "</f>
        <v xml:space="preserve">Midway University JV1 </v>
      </c>
      <c r="C39" s="1" t="str">
        <f>Roster_Selection_Men!AH91</f>
        <v>18-21217</v>
      </c>
      <c r="D39" s="1" t="str">
        <f>Roster_Selection_Men!AI91</f>
        <v>Deven Hooper</v>
      </c>
      <c r="E39" s="23" t="s">
        <v>525</v>
      </c>
      <c r="F39" s="1" t="str">
        <f>IF(ISERROR(Baker_Scores_Men_JV!E39), " ", IF(Baker_Scores_Men_JV!E39 = "Yes", "Yes", "  "))</f>
        <v xml:space="preserve">  </v>
      </c>
      <c r="G39" s="44">
        <v>171</v>
      </c>
      <c r="H39" s="44">
        <v>225</v>
      </c>
      <c r="I39" s="44">
        <v>134</v>
      </c>
      <c r="J39" s="44">
        <v>202</v>
      </c>
      <c r="K39" s="44">
        <v>204</v>
      </c>
      <c r="L39" s="44">
        <v>235</v>
      </c>
      <c r="M39" s="19">
        <f t="shared" si="8"/>
        <v>1171</v>
      </c>
      <c r="N39" s="19">
        <f t="shared" si="9"/>
        <v>6</v>
      </c>
      <c r="O39" s="19">
        <f t="shared" si="10"/>
        <v>195.16666666666666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/>
      <c r="B40" s="1" t="str">
        <f>Roster_Selection_Men!AF92&amp;" " &amp; "JV1 "</f>
        <v xml:space="preserve">Midway University JV1 </v>
      </c>
      <c r="C40" s="1" t="str">
        <f>Roster_Selection_Men!AH92</f>
        <v>18-30569</v>
      </c>
      <c r="D40" s="1" t="str">
        <f>Roster_Selection_Men!AI92</f>
        <v>Isiah Gordon</v>
      </c>
      <c r="E40" s="23" t="s">
        <v>525</v>
      </c>
      <c r="F40" s="1" t="str">
        <f>IF(ISERROR(Baker_Scores_Men_JV!E40), " ", IF(Baker_Scores_Men_JV!E40 = "Yes", "Yes", "  "))</f>
        <v xml:space="preserve">  </v>
      </c>
      <c r="G40" s="44">
        <v>127</v>
      </c>
      <c r="H40" s="44">
        <v>0</v>
      </c>
      <c r="I40" s="44">
        <v>0</v>
      </c>
      <c r="J40" s="44">
        <v>165</v>
      </c>
      <c r="K40" s="44">
        <v>199</v>
      </c>
      <c r="L40" s="44">
        <v>192</v>
      </c>
      <c r="M40" s="19">
        <f t="shared" si="8"/>
        <v>683</v>
      </c>
      <c r="N40" s="19">
        <f t="shared" si="9"/>
        <v>4</v>
      </c>
      <c r="O40" s="19">
        <f t="shared" si="10"/>
        <v>170.75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/>
      <c r="B41" s="1" t="str">
        <f>Roster_Selection_Men!AF93&amp;" " &amp; "JV1 "</f>
        <v xml:space="preserve">Midway University JV1 </v>
      </c>
      <c r="C41" s="1" t="str">
        <f>Roster_Selection_Men!AH93</f>
        <v>11-600526</v>
      </c>
      <c r="D41" s="1" t="str">
        <f>Roster_Selection_Men!AI93</f>
        <v>Kevin Allen</v>
      </c>
      <c r="E41" s="23" t="s">
        <v>525</v>
      </c>
      <c r="F41" s="1" t="str">
        <f>IF(ISERROR(Baker_Scores_Men_JV!E41), " ", IF(Baker_Scores_Men_JV!E41 = "Yes", "Yes", "  "))</f>
        <v xml:space="preserve">  </v>
      </c>
      <c r="G41" s="44">
        <v>0</v>
      </c>
      <c r="H41" s="44">
        <v>158</v>
      </c>
      <c r="I41" s="44">
        <v>165</v>
      </c>
      <c r="J41" s="44">
        <v>0</v>
      </c>
      <c r="K41" s="44">
        <v>0</v>
      </c>
      <c r="L41" s="44">
        <v>0</v>
      </c>
      <c r="M41" s="19">
        <f t="shared" si="8"/>
        <v>323</v>
      </c>
      <c r="N41" s="19">
        <f t="shared" si="9"/>
        <v>2</v>
      </c>
      <c r="O41" s="19">
        <f t="shared" si="10"/>
        <v>161.5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/>
      <c r="B42" s="1" t="str">
        <f>Roster_Selection_Men!AF94&amp;" " &amp; "JV1 "</f>
        <v xml:space="preserve">Midway University JV1 </v>
      </c>
      <c r="C42" s="1" t="str">
        <f>Roster_Selection_Men!AH94</f>
        <v>11-700332</v>
      </c>
      <c r="D42" s="1" t="str">
        <f>Roster_Selection_Men!AI94</f>
        <v>Logan Shaner</v>
      </c>
      <c r="E42" s="23" t="s">
        <v>525</v>
      </c>
      <c r="F42" s="1" t="str">
        <f>IF(ISERROR(Baker_Scores_Men_JV!E42), " ", IF(Baker_Scores_Men_JV!E42 = "Yes", "Yes", "  "))</f>
        <v xml:space="preserve">  </v>
      </c>
      <c r="G42" s="44">
        <v>0</v>
      </c>
      <c r="H42" s="44">
        <v>176</v>
      </c>
      <c r="I42" s="44">
        <v>134</v>
      </c>
      <c r="J42" s="44">
        <v>0</v>
      </c>
      <c r="K42" s="44">
        <v>203</v>
      </c>
      <c r="L42" s="44">
        <v>195</v>
      </c>
      <c r="M42" s="19">
        <f t="shared" si="8"/>
        <v>708</v>
      </c>
      <c r="N42" s="19">
        <f t="shared" si="9"/>
        <v>4</v>
      </c>
      <c r="O42" s="19">
        <f t="shared" si="10"/>
        <v>177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/>
      <c r="B43" s="1" t="str">
        <f>Roster_Selection_Men!AF95&amp;" " &amp; "JV1 "</f>
        <v xml:space="preserve">Midway University JV1 </v>
      </c>
      <c r="C43" s="1" t="str">
        <f>Roster_Selection_Men!AH95</f>
        <v>11-168335</v>
      </c>
      <c r="D43" s="1" t="str">
        <f>Roster_Selection_Men!AI95</f>
        <v>Nathan Shannon</v>
      </c>
      <c r="E43" s="23" t="s">
        <v>525</v>
      </c>
      <c r="F43" s="1" t="str">
        <f>IF(ISERROR(Baker_Scores_Men_JV!E43), " ", IF(Baker_Scores_Men_JV!E43 = "Yes", "Yes", "  "))</f>
        <v xml:space="preserve">  </v>
      </c>
      <c r="G43" s="44">
        <v>203</v>
      </c>
      <c r="H43" s="44">
        <v>159</v>
      </c>
      <c r="I43" s="44">
        <v>190</v>
      </c>
      <c r="J43" s="44">
        <v>168</v>
      </c>
      <c r="K43" s="44">
        <v>0</v>
      </c>
      <c r="L43" s="44">
        <v>0</v>
      </c>
      <c r="M43" s="19">
        <f t="shared" si="8"/>
        <v>720</v>
      </c>
      <c r="N43" s="19">
        <f t="shared" si="9"/>
        <v>4</v>
      </c>
      <c r="O43" s="19">
        <f t="shared" si="10"/>
        <v>180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/>
      <c r="B44" s="1" t="str">
        <f>Roster_Selection_Men!AF96&amp;" " &amp; "JV1 "</f>
        <v xml:space="preserve">Midway University JV1 </v>
      </c>
      <c r="C44" s="1" t="str">
        <f>Roster_Selection_Men!AH96</f>
        <v>11-746293</v>
      </c>
      <c r="D44" s="1" t="str">
        <f>Roster_Selection_Men!AI96</f>
        <v>Patrick Harmon</v>
      </c>
      <c r="E44" s="23" t="s">
        <v>525</v>
      </c>
      <c r="F44" s="1" t="str">
        <f>IF(ISERROR(Baker_Scores_Men_JV!E44), " ", IF(Baker_Scores_Men_JV!E44 = "Yes", "Yes", "  "))</f>
        <v xml:space="preserve">  </v>
      </c>
      <c r="G44" s="44">
        <v>158</v>
      </c>
      <c r="H44" s="44">
        <v>181</v>
      </c>
      <c r="I44" s="44">
        <v>136</v>
      </c>
      <c r="J44" s="44">
        <v>169</v>
      </c>
      <c r="K44" s="44">
        <v>191</v>
      </c>
      <c r="L44" s="44">
        <v>198</v>
      </c>
      <c r="M44" s="19">
        <f t="shared" si="8"/>
        <v>1033</v>
      </c>
      <c r="N44" s="19">
        <f t="shared" si="9"/>
        <v>6</v>
      </c>
      <c r="O44" s="19">
        <f t="shared" si="10"/>
        <v>172.16666666666666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/>
      <c r="B45" s="1" t="str">
        <f>Roster_Selection_Men!AF97&amp;" " &amp; "JV1 "</f>
        <v xml:space="preserve">Midway University JV1 </v>
      </c>
      <c r="C45" s="1" t="str">
        <f>Roster_Selection_Men!AH97</f>
        <v>11-304847</v>
      </c>
      <c r="D45" s="1" t="str">
        <f>Roster_Selection_Men!AI97</f>
        <v>Troy Lund</v>
      </c>
      <c r="E45" s="23" t="s">
        <v>525</v>
      </c>
      <c r="F45" s="1" t="str">
        <f>IF(ISERROR(Baker_Scores_Men_JV!E45), " ", IF(Baker_Scores_Men_JV!E45 = "Yes", "Yes", "  "))</f>
        <v xml:space="preserve">  </v>
      </c>
      <c r="G45" s="44">
        <v>141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19">
        <f t="shared" si="8"/>
        <v>141</v>
      </c>
      <c r="N45" s="19">
        <f t="shared" si="9"/>
        <v>1</v>
      </c>
      <c r="O45" s="19">
        <f t="shared" si="10"/>
        <v>141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/>
      <c r="B46" s="1" t="s">
        <v>559</v>
      </c>
      <c r="C46" s="30" t="s">
        <v>536</v>
      </c>
      <c r="D46" s="23" t="s">
        <v>536</v>
      </c>
      <c r="E46" s="23"/>
      <c r="F46" s="23"/>
      <c r="G46" s="44"/>
      <c r="H46" s="44"/>
      <c r="I46" s="44"/>
      <c r="J46" s="44"/>
      <c r="K46" s="44"/>
      <c r="L46" s="44"/>
      <c r="M46" s="19">
        <f t="shared" si="8"/>
        <v>0</v>
      </c>
      <c r="N46" s="19">
        <f t="shared" si="9"/>
        <v>0</v>
      </c>
      <c r="O46" s="19">
        <f t="shared" si="10"/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/>
      <c r="B47" s="1" t="s">
        <v>559</v>
      </c>
      <c r="C47" s="30" t="s">
        <v>536</v>
      </c>
      <c r="D47" s="23" t="s">
        <v>536</v>
      </c>
      <c r="E47" s="23"/>
      <c r="F47" s="23"/>
      <c r="G47" s="44"/>
      <c r="H47" s="44"/>
      <c r="I47" s="44"/>
      <c r="J47" s="44"/>
      <c r="K47" s="44"/>
      <c r="L47" s="44"/>
      <c r="M47" s="19">
        <f t="shared" si="8"/>
        <v>0</v>
      </c>
      <c r="N47" s="19">
        <f t="shared" si="9"/>
        <v>0</v>
      </c>
      <c r="O47" s="19">
        <f t="shared" si="10"/>
        <v>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/>
      <c r="B48" s="1" t="s">
        <v>559</v>
      </c>
      <c r="C48" s="30" t="s">
        <v>536</v>
      </c>
      <c r="D48" s="23" t="s">
        <v>536</v>
      </c>
      <c r="E48" s="23"/>
      <c r="F48" s="23"/>
      <c r="G48" s="47"/>
      <c r="H48" s="47"/>
      <c r="I48" s="47"/>
      <c r="J48" s="47"/>
      <c r="K48" s="47"/>
      <c r="L48" s="47"/>
      <c r="M48" s="48">
        <f t="shared" si="8"/>
        <v>0</v>
      </c>
      <c r="N48" s="48">
        <f t="shared" si="9"/>
        <v>0</v>
      </c>
      <c r="O48" s="19">
        <f t="shared" si="10"/>
        <v>0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3">
      <c r="A49" s="24"/>
      <c r="B49" s="33"/>
      <c r="G49" s="19">
        <f t="shared" ref="G49:N49" si="11">SUM(G38:G48)</f>
        <v>800</v>
      </c>
      <c r="H49" s="19">
        <f t="shared" si="11"/>
        <v>899</v>
      </c>
      <c r="I49" s="19">
        <f t="shared" si="11"/>
        <v>759</v>
      </c>
      <c r="J49" s="19">
        <f t="shared" si="11"/>
        <v>895</v>
      </c>
      <c r="K49" s="19">
        <f t="shared" si="11"/>
        <v>996</v>
      </c>
      <c r="L49" s="19">
        <f t="shared" si="11"/>
        <v>1015</v>
      </c>
      <c r="M49" s="49">
        <f t="shared" si="11"/>
        <v>5364</v>
      </c>
      <c r="N49" s="49">
        <f t="shared" si="11"/>
        <v>30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/>
      <c r="B51" s="1" t="str">
        <f>Roster_Selection_Men!AJ90&amp;" " &amp; "JV2 "</f>
        <v xml:space="preserve"> JV2 </v>
      </c>
      <c r="C51" s="1" t="str">
        <f>Roster_Selection_Men!AL90</f>
        <v/>
      </c>
      <c r="D51" s="1" t="str">
        <f>Roster_Selection_Men!AM90</f>
        <v/>
      </c>
      <c r="E51" s="23"/>
      <c r="F51" s="1" t="str">
        <f>IF(ISERROR(Baker_Scores_Men_JV!E51), " ", IF(Baker_Scores_Men_JV!E51 = "Yes", "Yes", "  "))</f>
        <v xml:space="preserve">  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19">
        <f t="shared" ref="M51:M61" si="12">SUM(G51:L51)</f>
        <v>0</v>
      </c>
      <c r="N51" s="19">
        <f t="shared" ref="N51:N61" si="13">COUNTIF(G51:L51, "&gt;0" )</f>
        <v>0</v>
      </c>
      <c r="O51" s="19">
        <f t="shared" ref="O51:O61" si="14">IF(N51=0,0,M51/N51)</f>
        <v>0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/>
      <c r="B52" s="1" t="str">
        <f>Roster_Selection_Men!AJ91&amp;" " &amp; "JV2 "</f>
        <v xml:space="preserve"> JV2 </v>
      </c>
      <c r="C52" s="1" t="str">
        <f>Roster_Selection_Men!AL91</f>
        <v/>
      </c>
      <c r="D52" s="1" t="str">
        <f>Roster_Selection_Men!AM91</f>
        <v/>
      </c>
      <c r="E52" s="23"/>
      <c r="F52" s="1" t="str">
        <f>IF(ISERROR(Baker_Scores_Men_JV!E52), " ", IF(Baker_Scores_Men_JV!E52 = "Yes", "Yes", "  "))</f>
        <v xml:space="preserve">  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19">
        <f t="shared" si="12"/>
        <v>0</v>
      </c>
      <c r="N52" s="19">
        <f t="shared" si="13"/>
        <v>0</v>
      </c>
      <c r="O52" s="19">
        <f t="shared" si="14"/>
        <v>0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/>
      <c r="B53" s="1" t="str">
        <f>Roster_Selection_Men!AJ92&amp;" " &amp; "JV2 "</f>
        <v xml:space="preserve"> JV2 </v>
      </c>
      <c r="C53" s="1" t="str">
        <f>Roster_Selection_Men!AL92</f>
        <v/>
      </c>
      <c r="D53" s="1" t="str">
        <f>Roster_Selection_Men!AM92</f>
        <v/>
      </c>
      <c r="E53" s="23"/>
      <c r="F53" s="1" t="str">
        <f>IF(ISERROR(Baker_Scores_Men_JV!E53), " ", IF(Baker_Scores_Men_JV!E53 = "Yes", "Yes", "  "))</f>
        <v xml:space="preserve">  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19">
        <f t="shared" si="12"/>
        <v>0</v>
      </c>
      <c r="N53" s="19">
        <f t="shared" si="13"/>
        <v>0</v>
      </c>
      <c r="O53" s="19">
        <f t="shared" si="14"/>
        <v>0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/>
      <c r="B54" s="1" t="str">
        <f>Roster_Selection_Men!AJ93&amp;" " &amp; "JV2 "</f>
        <v xml:space="preserve"> JV2 </v>
      </c>
      <c r="C54" s="1" t="str">
        <f>Roster_Selection_Men!AL93</f>
        <v/>
      </c>
      <c r="D54" s="1" t="str">
        <f>Roster_Selection_Men!AM93</f>
        <v/>
      </c>
      <c r="E54" s="23"/>
      <c r="F54" s="1" t="str">
        <f>IF(ISERROR(Baker_Scores_Men_JV!E54), " ", IF(Baker_Scores_Men_JV!E54 = "Yes", "Yes", "  "))</f>
        <v xml:space="preserve">  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19">
        <f t="shared" si="12"/>
        <v>0</v>
      </c>
      <c r="N54" s="19">
        <f t="shared" si="13"/>
        <v>0</v>
      </c>
      <c r="O54" s="19">
        <f t="shared" si="14"/>
        <v>0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/>
      <c r="B55" s="1" t="str">
        <f>Roster_Selection_Men!AJ94&amp;" " &amp; "JV2 "</f>
        <v xml:space="preserve"> JV2 </v>
      </c>
      <c r="C55" s="1" t="str">
        <f>Roster_Selection_Men!AL94</f>
        <v/>
      </c>
      <c r="D55" s="1" t="str">
        <f>Roster_Selection_Men!AM94</f>
        <v/>
      </c>
      <c r="E55" s="23"/>
      <c r="F55" s="1" t="str">
        <f>IF(ISERROR(Baker_Scores_Men_JV!E55), " ", IF(Baker_Scores_Men_JV!E55 = "Yes", "Yes", "  "))</f>
        <v xml:space="preserve">  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19">
        <f t="shared" si="12"/>
        <v>0</v>
      </c>
      <c r="N55" s="19">
        <f t="shared" si="13"/>
        <v>0</v>
      </c>
      <c r="O55" s="19">
        <f t="shared" si="14"/>
        <v>0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/>
      <c r="B56" s="1" t="str">
        <f>Roster_Selection_Men!AJ95&amp;" " &amp; "JV2 "</f>
        <v xml:space="preserve"> JV2 </v>
      </c>
      <c r="C56" s="1" t="str">
        <f>Roster_Selection_Men!AL95</f>
        <v/>
      </c>
      <c r="D56" s="1" t="str">
        <f>Roster_Selection_Men!AM95</f>
        <v/>
      </c>
      <c r="E56" s="23"/>
      <c r="F56" s="1" t="str">
        <f>IF(ISERROR(Baker_Scores_Men_JV!E56), " ", IF(Baker_Scores_Men_JV!E56 = "Yes", "Yes", "  "))</f>
        <v xml:space="preserve">  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19">
        <f t="shared" si="12"/>
        <v>0</v>
      </c>
      <c r="N56" s="19">
        <f t="shared" si="13"/>
        <v>0</v>
      </c>
      <c r="O56" s="19">
        <f t="shared" si="14"/>
        <v>0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/>
      <c r="B57" s="1" t="str">
        <f>Roster_Selection_Men!AJ96&amp;" " &amp; "JV2 "</f>
        <v xml:space="preserve"> JV2 </v>
      </c>
      <c r="C57" s="1" t="str">
        <f>Roster_Selection_Men!AL96</f>
        <v/>
      </c>
      <c r="D57" s="1" t="str">
        <f>Roster_Selection_Men!AM96</f>
        <v/>
      </c>
      <c r="E57" s="23"/>
      <c r="F57" s="1" t="str">
        <f>IF(ISERROR(Baker_Scores_Men_JV!E57), " ", IF(Baker_Scores_Men_JV!E57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19">
        <f t="shared" si="12"/>
        <v>0</v>
      </c>
      <c r="N57" s="19">
        <f t="shared" si="13"/>
        <v>0</v>
      </c>
      <c r="O57" s="19">
        <f t="shared" si="14"/>
        <v>0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/>
      <c r="B58" s="1" t="str">
        <f>Roster_Selection_Men!AJ97&amp;" " &amp; "JV2 "</f>
        <v xml:space="preserve"> JV2 </v>
      </c>
      <c r="C58" s="1" t="str">
        <f>Roster_Selection_Men!AL97</f>
        <v/>
      </c>
      <c r="D58" s="1" t="str">
        <f>Roster_Selection_Men!AM97</f>
        <v/>
      </c>
      <c r="E58" s="23"/>
      <c r="F58" s="1" t="str">
        <f>IF(ISERROR(Baker_Scores_Men_JV!E58), " ", IF(Baker_Scores_Men_JV!E58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19">
        <f t="shared" si="12"/>
        <v>0</v>
      </c>
      <c r="N58" s="19">
        <f t="shared" si="13"/>
        <v>0</v>
      </c>
      <c r="O58" s="19">
        <f t="shared" si="14"/>
        <v>0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/>
      <c r="B59" s="1" t="s">
        <v>560</v>
      </c>
      <c r="C59" s="30" t="s">
        <v>536</v>
      </c>
      <c r="D59" s="23" t="s">
        <v>536</v>
      </c>
      <c r="E59" s="23"/>
      <c r="F59" s="23"/>
      <c r="G59" s="44"/>
      <c r="H59" s="44"/>
      <c r="I59" s="44"/>
      <c r="J59" s="44"/>
      <c r="K59" s="44"/>
      <c r="L59" s="44"/>
      <c r="M59" s="19">
        <f t="shared" si="12"/>
        <v>0</v>
      </c>
      <c r="N59" s="19">
        <f t="shared" si="13"/>
        <v>0</v>
      </c>
      <c r="O59" s="19">
        <f t="shared" si="14"/>
        <v>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/>
      <c r="B60" s="1" t="s">
        <v>560</v>
      </c>
      <c r="C60" s="30" t="s">
        <v>536</v>
      </c>
      <c r="D60" s="23" t="s">
        <v>536</v>
      </c>
      <c r="E60" s="23"/>
      <c r="F60" s="23"/>
      <c r="G60" s="44"/>
      <c r="H60" s="44"/>
      <c r="I60" s="44"/>
      <c r="J60" s="44"/>
      <c r="K60" s="44"/>
      <c r="L60" s="44"/>
      <c r="M60" s="19">
        <f t="shared" si="12"/>
        <v>0</v>
      </c>
      <c r="N60" s="19">
        <f t="shared" si="13"/>
        <v>0</v>
      </c>
      <c r="O60" s="19">
        <f t="shared" si="14"/>
        <v>0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B61" s="1" t="s">
        <v>560</v>
      </c>
      <c r="C61" s="30" t="s">
        <v>536</v>
      </c>
      <c r="D61" s="23" t="s">
        <v>536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29">
        <f t="shared" si="14"/>
        <v>0</v>
      </c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5" customHeight="1" x14ac:dyDescent="0.3">
      <c r="B62" s="33"/>
      <c r="G62" s="29">
        <f t="shared" ref="G62:N62" si="15">SUM(G51:G61)</f>
        <v>0</v>
      </c>
      <c r="H62" s="29">
        <f t="shared" si="15"/>
        <v>0</v>
      </c>
      <c r="I62" s="29">
        <f t="shared" si="15"/>
        <v>0</v>
      </c>
      <c r="J62" s="29">
        <f t="shared" si="15"/>
        <v>0</v>
      </c>
      <c r="K62" s="29">
        <f t="shared" si="15"/>
        <v>0</v>
      </c>
      <c r="L62" s="29">
        <f t="shared" si="15"/>
        <v>0</v>
      </c>
      <c r="M62" s="34">
        <f t="shared" si="15"/>
        <v>0</v>
      </c>
      <c r="N62" s="34">
        <f t="shared" si="15"/>
        <v>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B64" s="1" t="str">
        <f>Roster_Selection_Men!AF110&amp;" " &amp; "JV1 "</f>
        <v xml:space="preserve">Milligan University JV1 </v>
      </c>
      <c r="C64" s="1" t="str">
        <f>Roster_Selection_Men!AH110</f>
        <v>16-26818</v>
      </c>
      <c r="D64" s="1" t="str">
        <f>Roster_Selection_Men!AI110</f>
        <v>Aiden Bailey</v>
      </c>
      <c r="E64" s="23" t="s">
        <v>525</v>
      </c>
      <c r="F64" s="1" t="str">
        <f>IF(ISERROR(Baker_Scores_Men_JV!E64), " ", IF(Baker_Scores_Men_JV!E64 = "Yes", "Yes", "  "))</f>
        <v xml:space="preserve">  </v>
      </c>
      <c r="G64" s="28">
        <v>181</v>
      </c>
      <c r="H64" s="28">
        <v>196</v>
      </c>
      <c r="I64" s="28">
        <v>156</v>
      </c>
      <c r="J64" s="28">
        <v>168</v>
      </c>
      <c r="K64" s="28">
        <v>159</v>
      </c>
      <c r="L64" s="28">
        <v>204</v>
      </c>
      <c r="M64" s="29">
        <f t="shared" ref="M64:M74" si="16">SUM(G64:L64)</f>
        <v>1064</v>
      </c>
      <c r="N64" s="29">
        <f t="shared" ref="N64:N74" si="17">COUNTIF(G64:L64, "&gt;0" )</f>
        <v>6</v>
      </c>
      <c r="O64" s="29">
        <f t="shared" ref="O64:O74" si="18">IF(N64=0,0,M64/N64)</f>
        <v>177.33333333333334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5" customHeight="1" x14ac:dyDescent="0.25">
      <c r="B65" s="1" t="str">
        <f>Roster_Selection_Men!AF111&amp;" " &amp; "JV1 "</f>
        <v xml:space="preserve">Milligan University JV1 </v>
      </c>
      <c r="C65" s="1" t="str">
        <f>Roster_Selection_Men!AH111</f>
        <v>19-13885</v>
      </c>
      <c r="D65" s="1" t="str">
        <f>Roster_Selection_Men!AI111</f>
        <v>Caleb McDonald</v>
      </c>
      <c r="E65" s="23" t="s">
        <v>525</v>
      </c>
      <c r="F65" s="1" t="str">
        <f>IF(ISERROR(Baker_Scores_Men_JV!E65), " ", IF(Baker_Scores_Men_JV!E65 = "Yes", "Yes", "  "))</f>
        <v xml:space="preserve">  </v>
      </c>
      <c r="G65" s="28">
        <v>201</v>
      </c>
      <c r="H65" s="28">
        <v>200</v>
      </c>
      <c r="I65" s="28">
        <v>175</v>
      </c>
      <c r="J65" s="28">
        <v>145</v>
      </c>
      <c r="K65" s="28">
        <v>146</v>
      </c>
      <c r="L65" s="28">
        <v>186</v>
      </c>
      <c r="M65" s="29">
        <f t="shared" si="16"/>
        <v>1053</v>
      </c>
      <c r="N65" s="29">
        <f t="shared" si="17"/>
        <v>6</v>
      </c>
      <c r="O65" s="29">
        <f t="shared" si="18"/>
        <v>175.5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5" customHeight="1" x14ac:dyDescent="0.25">
      <c r="B66" s="1" t="str">
        <f>Roster_Selection_Men!AF112&amp;" " &amp; "JV1 "</f>
        <v xml:space="preserve">Milligan University JV1 </v>
      </c>
      <c r="C66" s="1" t="str">
        <f>Roster_Selection_Men!AH112</f>
        <v>20-10460</v>
      </c>
      <c r="D66" s="1" t="str">
        <f>Roster_Selection_Men!AI112</f>
        <v>Cooper Baldwin</v>
      </c>
      <c r="E66" s="23" t="s">
        <v>525</v>
      </c>
      <c r="F66" s="1" t="str">
        <f>IF(ISERROR(Baker_Scores_Men_JV!E66), " ", IF(Baker_Scores_Men_JV!E66 = "Yes", "Yes", "  "))</f>
        <v xml:space="preserve">  </v>
      </c>
      <c r="G66" s="28">
        <v>146</v>
      </c>
      <c r="H66" s="28">
        <v>158</v>
      </c>
      <c r="I66" s="28">
        <v>160</v>
      </c>
      <c r="J66" s="28">
        <v>125</v>
      </c>
      <c r="K66" s="28">
        <v>110</v>
      </c>
      <c r="L66" s="28">
        <v>212</v>
      </c>
      <c r="M66" s="29">
        <f t="shared" si="16"/>
        <v>911</v>
      </c>
      <c r="N66" s="29">
        <f t="shared" si="17"/>
        <v>6</v>
      </c>
      <c r="O66" s="29">
        <f t="shared" si="18"/>
        <v>151.83333333333334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5" customHeight="1" x14ac:dyDescent="0.25">
      <c r="B67" s="1" t="str">
        <f>Roster_Selection_Men!AF113&amp;" " &amp; "JV1 "</f>
        <v xml:space="preserve">Milligan University JV1 </v>
      </c>
      <c r="C67" s="1" t="str">
        <f>Roster_Selection_Men!AH113</f>
        <v>16-88846</v>
      </c>
      <c r="D67" s="1" t="str">
        <f>Roster_Selection_Men!AI113</f>
        <v>Cooper Brackins</v>
      </c>
      <c r="E67" s="23" t="s">
        <v>525</v>
      </c>
      <c r="F67" s="1" t="str">
        <f>IF(ISERROR(Baker_Scores_Men_JV!E67), " ", IF(Baker_Scores_Men_JV!E67 = "Yes", "Yes", "  "))</f>
        <v xml:space="preserve">  </v>
      </c>
      <c r="G67" s="28">
        <v>188</v>
      </c>
      <c r="H67" s="28">
        <v>175</v>
      </c>
      <c r="I67" s="28">
        <v>153</v>
      </c>
      <c r="J67" s="28">
        <v>155</v>
      </c>
      <c r="K67" s="28">
        <v>143</v>
      </c>
      <c r="L67" s="28">
        <v>128</v>
      </c>
      <c r="M67" s="29">
        <f t="shared" si="16"/>
        <v>942</v>
      </c>
      <c r="N67" s="29">
        <f t="shared" si="17"/>
        <v>6</v>
      </c>
      <c r="O67" s="29">
        <f t="shared" si="18"/>
        <v>157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5" customHeight="1" x14ac:dyDescent="0.25">
      <c r="B68" s="1" t="str">
        <f>Roster_Selection_Men!AF114&amp;" " &amp; "JV1 "</f>
        <v xml:space="preserve"> JV1 </v>
      </c>
      <c r="C68" s="1" t="str">
        <f>Roster_Selection_Men!AH114</f>
        <v/>
      </c>
      <c r="D68" s="1" t="str">
        <f>Roster_Selection_Men!AI114</f>
        <v/>
      </c>
      <c r="E68" s="23"/>
      <c r="F68" s="1" t="str">
        <f>IF(ISERROR(Baker_Scores_Men_JV!E68), " ", IF(Baker_Scores_Men_JV!E68 = "Yes", "Yes", "  "))</f>
        <v xml:space="preserve">  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9">
        <f t="shared" si="16"/>
        <v>0</v>
      </c>
      <c r="N68" s="29">
        <f t="shared" si="17"/>
        <v>0</v>
      </c>
      <c r="O68" s="29">
        <f t="shared" si="18"/>
        <v>0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5" customHeight="1" x14ac:dyDescent="0.25">
      <c r="B69" s="1" t="str">
        <f>Roster_Selection_Men!AF115&amp;" " &amp; "JV1 "</f>
        <v xml:space="preserve"> JV1 </v>
      </c>
      <c r="C69" s="1" t="str">
        <f>Roster_Selection_Men!AH115</f>
        <v/>
      </c>
      <c r="D69" s="1" t="str">
        <f>Roster_Selection_Men!AI115</f>
        <v/>
      </c>
      <c r="E69" s="23"/>
      <c r="F69" s="1" t="str">
        <f>IF(ISERROR(Baker_Scores_Men_JV!E69), " ", IF(Baker_Scores_Men_JV!E69 = "Yes", "Yes", "  "))</f>
        <v xml:space="preserve">  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9">
        <f t="shared" si="16"/>
        <v>0</v>
      </c>
      <c r="N69" s="29">
        <f t="shared" si="17"/>
        <v>0</v>
      </c>
      <c r="O69" s="29">
        <f t="shared" si="18"/>
        <v>0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5" customHeight="1" x14ac:dyDescent="0.25">
      <c r="B70" s="1" t="str">
        <f>Roster_Selection_Men!AF116&amp;" " &amp; "JV1 "</f>
        <v xml:space="preserve"> JV1 </v>
      </c>
      <c r="C70" s="1" t="str">
        <f>Roster_Selection_Men!AH116</f>
        <v/>
      </c>
      <c r="D70" s="1" t="str">
        <f>Roster_Selection_Men!AI116</f>
        <v/>
      </c>
      <c r="E70" s="23"/>
      <c r="F70" s="1" t="str">
        <f>IF(ISERROR(Baker_Scores_Men_JV!E70), " ", IF(Baker_Scores_Men_JV!E70 = "Yes", "Yes", "  "))</f>
        <v xml:space="preserve">  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9">
        <f t="shared" si="16"/>
        <v>0</v>
      </c>
      <c r="N70" s="29">
        <f t="shared" si="17"/>
        <v>0</v>
      </c>
      <c r="O70" s="29">
        <f t="shared" si="18"/>
        <v>0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5" customHeight="1" x14ac:dyDescent="0.25">
      <c r="B71" s="1" t="str">
        <f>Roster_Selection_Men!AF117&amp;" " &amp; "JV1 "</f>
        <v xml:space="preserve"> JV1 </v>
      </c>
      <c r="C71" s="1" t="str">
        <f>Roster_Selection_Men!AH117</f>
        <v/>
      </c>
      <c r="D71" s="1" t="str">
        <f>Roster_Selection_Men!AI117</f>
        <v/>
      </c>
      <c r="E71" s="23"/>
      <c r="F71" s="1" t="str">
        <f>IF(ISERROR(Baker_Scores_Men_JV!E71), " ", IF(Baker_Scores_Men_JV!E71 = "Yes", "Yes", "  "))</f>
        <v xml:space="preserve">  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9">
        <f t="shared" si="16"/>
        <v>0</v>
      </c>
      <c r="N71" s="29">
        <f t="shared" si="17"/>
        <v>0</v>
      </c>
      <c r="O71" s="29">
        <f t="shared" si="18"/>
        <v>0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5" customHeight="1" x14ac:dyDescent="0.25">
      <c r="B72" s="1" t="s">
        <v>561</v>
      </c>
      <c r="C72" s="30" t="s">
        <v>536</v>
      </c>
      <c r="D72" s="23" t="s">
        <v>536</v>
      </c>
      <c r="E72" s="23"/>
      <c r="F72" s="23"/>
      <c r="G72" s="28"/>
      <c r="H72" s="28"/>
      <c r="I72" s="28"/>
      <c r="J72" s="28"/>
      <c r="K72" s="28"/>
      <c r="L72" s="28"/>
      <c r="M72" s="29">
        <f t="shared" si="16"/>
        <v>0</v>
      </c>
      <c r="N72" s="29">
        <f t="shared" si="17"/>
        <v>0</v>
      </c>
      <c r="O72" s="29">
        <f t="shared" si="18"/>
        <v>0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5" customHeight="1" x14ac:dyDescent="0.25">
      <c r="B73" s="1" t="s">
        <v>561</v>
      </c>
      <c r="C73" s="30" t="s">
        <v>536</v>
      </c>
      <c r="D73" s="23" t="s">
        <v>536</v>
      </c>
      <c r="E73" s="23"/>
      <c r="F73" s="23"/>
      <c r="G73" s="28"/>
      <c r="H73" s="28"/>
      <c r="I73" s="28"/>
      <c r="J73" s="28"/>
      <c r="K73" s="28"/>
      <c r="L73" s="28"/>
      <c r="M73" s="29">
        <f t="shared" si="16"/>
        <v>0</v>
      </c>
      <c r="N73" s="29">
        <f t="shared" si="17"/>
        <v>0</v>
      </c>
      <c r="O73" s="29">
        <f t="shared" si="18"/>
        <v>0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5" customHeight="1" x14ac:dyDescent="0.25">
      <c r="B74" s="1" t="s">
        <v>561</v>
      </c>
      <c r="C74" s="30" t="s">
        <v>536</v>
      </c>
      <c r="D74" s="23" t="s">
        <v>536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29">
        <f t="shared" si="18"/>
        <v>0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5" customHeight="1" x14ac:dyDescent="0.3">
      <c r="B75" s="33"/>
      <c r="G75" s="29">
        <f t="shared" ref="G75:N75" si="19">SUM(G64:G74)</f>
        <v>716</v>
      </c>
      <c r="H75" s="29">
        <f t="shared" si="19"/>
        <v>729</v>
      </c>
      <c r="I75" s="29">
        <f t="shared" si="19"/>
        <v>644</v>
      </c>
      <c r="J75" s="29">
        <f t="shared" si="19"/>
        <v>593</v>
      </c>
      <c r="K75" s="29">
        <f t="shared" si="19"/>
        <v>558</v>
      </c>
      <c r="L75" s="29">
        <f t="shared" si="19"/>
        <v>730</v>
      </c>
      <c r="M75" s="34">
        <f t="shared" si="19"/>
        <v>3970</v>
      </c>
      <c r="N75" s="34">
        <f t="shared" si="19"/>
        <v>24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5" customHeight="1" x14ac:dyDescent="0.25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5" customHeight="1" x14ac:dyDescent="0.25">
      <c r="B77" s="1" t="str">
        <f>Roster_Selection_Men!AF121&amp;" " &amp; "JV1 "</f>
        <v xml:space="preserve">Pikeville ,University Of JV1 </v>
      </c>
      <c r="C77" s="1" t="str">
        <f>Roster_Selection_Men!AH121</f>
        <v>18-93372</v>
      </c>
      <c r="D77" s="1" t="str">
        <f>Roster_Selection_Men!AI121</f>
        <v>Blake Hisle</v>
      </c>
      <c r="E77" s="23" t="s">
        <v>525</v>
      </c>
      <c r="F77" s="1" t="str">
        <f>IF(ISERROR(Baker_Scores_Men_JV!E77), " ", IF(Baker_Scores_Men_JV!E77 = "Yes", "Yes", "  "))</f>
        <v xml:space="preserve">  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213</v>
      </c>
      <c r="M77" s="29">
        <f t="shared" ref="M77:M87" si="20">SUM(G77:L77)</f>
        <v>213</v>
      </c>
      <c r="N77" s="29">
        <f t="shared" ref="N77:N87" si="21">COUNTIF(G77:L77, "&gt;0" )</f>
        <v>1</v>
      </c>
      <c r="O77" s="29">
        <f t="shared" ref="O77:O87" si="22">IF(N77=0,0,M77/N77)</f>
        <v>213</v>
      </c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5" customHeight="1" x14ac:dyDescent="0.25">
      <c r="B78" s="1" t="str">
        <f>Roster_Selection_Men!AF122&amp;" " &amp; "JV1 "</f>
        <v xml:space="preserve">Pikeville ,University Of JV1 </v>
      </c>
      <c r="C78" s="1" t="str">
        <f>Roster_Selection_Men!AH122</f>
        <v>15-168085</v>
      </c>
      <c r="D78" s="1" t="str">
        <f>Roster_Selection_Men!AI122</f>
        <v>Chris LeSueur</v>
      </c>
      <c r="E78" s="23" t="s">
        <v>525</v>
      </c>
      <c r="F78" s="1" t="str">
        <f>IF(ISERROR(Baker_Scores_Men_JV!E78), " ", IF(Baker_Scores_Men_JV!E78 = "Yes", "Yes", "  "))</f>
        <v xml:space="preserve">  </v>
      </c>
      <c r="G78" s="28">
        <v>215</v>
      </c>
      <c r="H78" s="28">
        <v>190</v>
      </c>
      <c r="I78" s="28">
        <v>213</v>
      </c>
      <c r="J78" s="28">
        <v>185</v>
      </c>
      <c r="K78" s="28">
        <v>235</v>
      </c>
      <c r="L78" s="28">
        <v>189</v>
      </c>
      <c r="M78" s="29">
        <f t="shared" si="20"/>
        <v>1227</v>
      </c>
      <c r="N78" s="29">
        <f t="shared" si="21"/>
        <v>6</v>
      </c>
      <c r="O78" s="29">
        <f t="shared" si="22"/>
        <v>204.5</v>
      </c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5" customHeight="1" x14ac:dyDescent="0.25">
      <c r="B79" s="1" t="str">
        <f>Roster_Selection_Men!AF123&amp;" " &amp; "JV1 "</f>
        <v xml:space="preserve">Pikeville ,University Of JV1 </v>
      </c>
      <c r="C79" s="1" t="str">
        <f>Roster_Selection_Men!AH123</f>
        <v>18-71233</v>
      </c>
      <c r="D79" s="1" t="str">
        <f>Roster_Selection_Men!AI123</f>
        <v>Connor Ostrowski</v>
      </c>
      <c r="E79" s="23" t="s">
        <v>525</v>
      </c>
      <c r="F79" s="1" t="str">
        <f>IF(ISERROR(Baker_Scores_Men_JV!E79), " ", IF(Baker_Scores_Men_JV!E79 = "Yes", "Yes", "  "))</f>
        <v xml:space="preserve">  </v>
      </c>
      <c r="G79" s="28">
        <v>0</v>
      </c>
      <c r="H79" s="28">
        <v>0</v>
      </c>
      <c r="I79" s="28">
        <v>0</v>
      </c>
      <c r="J79" s="28">
        <v>0</v>
      </c>
      <c r="K79" s="28">
        <v>205</v>
      </c>
      <c r="L79" s="28">
        <v>209</v>
      </c>
      <c r="M79" s="29">
        <f t="shared" si="20"/>
        <v>414</v>
      </c>
      <c r="N79" s="29">
        <f t="shared" si="21"/>
        <v>2</v>
      </c>
      <c r="O79" s="29">
        <f t="shared" si="22"/>
        <v>207</v>
      </c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5" customHeight="1" x14ac:dyDescent="0.25">
      <c r="B80" s="1" t="str">
        <f>Roster_Selection_Men!AF124&amp;" " &amp; "JV1 "</f>
        <v xml:space="preserve">Pikeville ,University Of JV1 </v>
      </c>
      <c r="C80" s="1" t="str">
        <f>Roster_Selection_Men!AH124</f>
        <v>11-144954</v>
      </c>
      <c r="D80" s="1" t="str">
        <f>Roster_Selection_Men!AI124</f>
        <v>Jeffery Dovenbarger</v>
      </c>
      <c r="E80" s="23" t="s">
        <v>525</v>
      </c>
      <c r="F80" s="1" t="str">
        <f>IF(ISERROR(Baker_Scores_Men_JV!E80), " ", IF(Baker_Scores_Men_JV!E80 = "Yes", "Yes", "  "))</f>
        <v xml:space="preserve">  </v>
      </c>
      <c r="G80" s="28">
        <v>191</v>
      </c>
      <c r="H80" s="28">
        <v>183</v>
      </c>
      <c r="I80" s="28">
        <v>223</v>
      </c>
      <c r="J80" s="28">
        <v>195</v>
      </c>
      <c r="K80" s="28">
        <v>178</v>
      </c>
      <c r="L80" s="28">
        <v>147</v>
      </c>
      <c r="M80" s="29">
        <f t="shared" si="20"/>
        <v>1117</v>
      </c>
      <c r="N80" s="29">
        <f t="shared" si="21"/>
        <v>6</v>
      </c>
      <c r="O80" s="29">
        <f t="shared" si="22"/>
        <v>186.16666666666666</v>
      </c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5" customHeight="1" x14ac:dyDescent="0.25">
      <c r="B81" s="1" t="str">
        <f>Roster_Selection_Men!AF125&amp;" " &amp; "JV1 "</f>
        <v xml:space="preserve">Pikeville ,University Of JV1 </v>
      </c>
      <c r="C81" s="1" t="str">
        <f>Roster_Selection_Men!AH125</f>
        <v>9024-106646</v>
      </c>
      <c r="D81" s="1" t="str">
        <f>Roster_Selection_Men!AI125</f>
        <v>Kesean Waldon</v>
      </c>
      <c r="E81" s="23" t="s">
        <v>525</v>
      </c>
      <c r="F81" s="1" t="str">
        <f>IF(ISERROR(Baker_Scores_Men_JV!E81), " ", IF(Baker_Scores_Men_JV!E81 = "Yes", "Yes", "  "))</f>
        <v xml:space="preserve">  </v>
      </c>
      <c r="G81" s="28">
        <v>246</v>
      </c>
      <c r="H81" s="28">
        <v>149</v>
      </c>
      <c r="I81" s="28">
        <v>171</v>
      </c>
      <c r="J81" s="28">
        <v>136</v>
      </c>
      <c r="K81" s="28">
        <v>0</v>
      </c>
      <c r="L81" s="28">
        <v>161</v>
      </c>
      <c r="M81" s="29">
        <f t="shared" si="20"/>
        <v>863</v>
      </c>
      <c r="N81" s="29">
        <f t="shared" si="21"/>
        <v>5</v>
      </c>
      <c r="O81" s="29">
        <f t="shared" si="22"/>
        <v>172.6</v>
      </c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5" customHeight="1" x14ac:dyDescent="0.25">
      <c r="B82" s="1" t="str">
        <f>Roster_Selection_Men!AF126&amp;" " &amp; "JV1 "</f>
        <v xml:space="preserve">Pikeville ,University Of JV1 </v>
      </c>
      <c r="C82" s="1" t="str">
        <f>Roster_Selection_Men!AH126</f>
        <v>6455-5066</v>
      </c>
      <c r="D82" s="1" t="str">
        <f>Roster_Selection_Men!AI126</f>
        <v>Paul Sacks</v>
      </c>
      <c r="E82" s="23" t="s">
        <v>525</v>
      </c>
      <c r="F82" s="1" t="str">
        <f>IF(ISERROR(Baker_Scores_Men_JV!E82), " ", IF(Baker_Scores_Men_JV!E82 = "Yes", "Yes", "  "))</f>
        <v xml:space="preserve">  </v>
      </c>
      <c r="G82" s="28">
        <v>190</v>
      </c>
      <c r="H82" s="28">
        <v>180</v>
      </c>
      <c r="I82" s="28">
        <v>228</v>
      </c>
      <c r="J82" s="28">
        <v>210</v>
      </c>
      <c r="K82" s="28">
        <v>161</v>
      </c>
      <c r="L82" s="28">
        <v>0</v>
      </c>
      <c r="M82" s="29">
        <f t="shared" si="20"/>
        <v>969</v>
      </c>
      <c r="N82" s="29">
        <f t="shared" si="21"/>
        <v>5</v>
      </c>
      <c r="O82" s="29">
        <f t="shared" si="22"/>
        <v>193.8</v>
      </c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5" customHeight="1" x14ac:dyDescent="0.25">
      <c r="B83" s="1" t="str">
        <f>Roster_Selection_Men!AF127&amp;" " &amp; "JV1 "</f>
        <v xml:space="preserve">Pikeville ,University Of JV1 </v>
      </c>
      <c r="C83" s="1" t="str">
        <f>Roster_Selection_Men!AH127</f>
        <v>11-649438</v>
      </c>
      <c r="D83" s="1" t="str">
        <f>Roster_Selection_Men!AI127</f>
        <v>Ryan Crawford</v>
      </c>
      <c r="E83" s="23" t="s">
        <v>525</v>
      </c>
      <c r="F83" s="1" t="str">
        <f>IF(ISERROR(Baker_Scores_Men_JV!E83), " ", IF(Baker_Scores_Men_JV!E83 = "Yes", "Yes", "  "))</f>
        <v xml:space="preserve">  </v>
      </c>
      <c r="G83" s="28">
        <v>235</v>
      </c>
      <c r="H83" s="28">
        <v>221</v>
      </c>
      <c r="I83" s="28">
        <v>201</v>
      </c>
      <c r="J83" s="28">
        <v>226</v>
      </c>
      <c r="K83" s="28">
        <v>160</v>
      </c>
      <c r="L83" s="28">
        <v>0</v>
      </c>
      <c r="M83" s="29">
        <f t="shared" si="20"/>
        <v>1043</v>
      </c>
      <c r="N83" s="29">
        <f t="shared" si="21"/>
        <v>5</v>
      </c>
      <c r="O83" s="29">
        <f t="shared" si="22"/>
        <v>208.6</v>
      </c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5" customHeight="1" x14ac:dyDescent="0.25">
      <c r="B84" s="1" t="str">
        <f>Roster_Selection_Men!AF128&amp;" " &amp; "JV1 "</f>
        <v xml:space="preserve"> JV1 </v>
      </c>
      <c r="C84" s="1" t="str">
        <f>Roster_Selection_Men!AH128</f>
        <v/>
      </c>
      <c r="D84" s="1" t="str">
        <f>Roster_Selection_Men!AI128</f>
        <v/>
      </c>
      <c r="E84" s="23"/>
      <c r="F84" s="1" t="str">
        <f>IF(ISERROR(Baker_Scores_Men_JV!E84), " ", IF(Baker_Scores_Men_JV!E84 = "Yes", "Yes", "  "))</f>
        <v xml:space="preserve">  </v>
      </c>
      <c r="G84" s="28">
        <v>0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9">
        <f t="shared" si="20"/>
        <v>0</v>
      </c>
      <c r="N84" s="29">
        <f t="shared" si="21"/>
        <v>0</v>
      </c>
      <c r="O84" s="29">
        <f t="shared" si="22"/>
        <v>0</v>
      </c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5" customHeight="1" x14ac:dyDescent="0.25">
      <c r="B85" s="1" t="s">
        <v>562</v>
      </c>
      <c r="C85" s="30" t="s">
        <v>536</v>
      </c>
      <c r="D85" s="23" t="s">
        <v>536</v>
      </c>
      <c r="E85" s="23"/>
      <c r="F85" s="23"/>
      <c r="G85" s="28"/>
      <c r="H85" s="28"/>
      <c r="I85" s="28"/>
      <c r="J85" s="28"/>
      <c r="K85" s="28"/>
      <c r="L85" s="28"/>
      <c r="M85" s="29">
        <f t="shared" si="20"/>
        <v>0</v>
      </c>
      <c r="N85" s="29">
        <f t="shared" si="21"/>
        <v>0</v>
      </c>
      <c r="O85" s="29">
        <f t="shared" si="22"/>
        <v>0</v>
      </c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5" customHeight="1" x14ac:dyDescent="0.25">
      <c r="B86" s="1" t="s">
        <v>562</v>
      </c>
      <c r="C86" s="30" t="s">
        <v>536</v>
      </c>
      <c r="D86" s="23" t="s">
        <v>536</v>
      </c>
      <c r="E86" s="23"/>
      <c r="F86" s="23"/>
      <c r="G86" s="28"/>
      <c r="H86" s="28"/>
      <c r="I86" s="28"/>
      <c r="J86" s="28"/>
      <c r="K86" s="28"/>
      <c r="L86" s="28"/>
      <c r="M86" s="29">
        <f t="shared" si="20"/>
        <v>0</v>
      </c>
      <c r="N86" s="29">
        <f t="shared" si="21"/>
        <v>0</v>
      </c>
      <c r="O86" s="29">
        <f t="shared" si="22"/>
        <v>0</v>
      </c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5" customHeight="1" x14ac:dyDescent="0.25">
      <c r="B87" s="1" t="s">
        <v>562</v>
      </c>
      <c r="C87" s="30" t="s">
        <v>536</v>
      </c>
      <c r="D87" s="23" t="s">
        <v>536</v>
      </c>
      <c r="E87" s="23"/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29">
        <f t="shared" si="22"/>
        <v>0</v>
      </c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5" customHeight="1" x14ac:dyDescent="0.3">
      <c r="B88" s="33"/>
      <c r="G88" s="29">
        <f t="shared" ref="G88:N88" si="23">SUM(G77:G87)</f>
        <v>1077</v>
      </c>
      <c r="H88" s="29">
        <f t="shared" si="23"/>
        <v>923</v>
      </c>
      <c r="I88" s="29">
        <f t="shared" si="23"/>
        <v>1036</v>
      </c>
      <c r="J88" s="29">
        <f t="shared" si="23"/>
        <v>952</v>
      </c>
      <c r="K88" s="29">
        <f t="shared" si="23"/>
        <v>939</v>
      </c>
      <c r="L88" s="29">
        <f t="shared" si="23"/>
        <v>919</v>
      </c>
      <c r="M88" s="34">
        <f t="shared" si="23"/>
        <v>5846</v>
      </c>
      <c r="N88" s="34">
        <f t="shared" si="23"/>
        <v>30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5" customHeight="1" x14ac:dyDescent="0.25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5" customHeight="1" x14ac:dyDescent="0.25">
      <c r="B90" s="1" t="str">
        <f>Roster_Selection_Men!AJ121&amp;" " &amp; "JV2 "</f>
        <v xml:space="preserve">Pikeville ,University Of JV2 </v>
      </c>
      <c r="C90" s="1" t="str">
        <f>Roster_Selection_Men!AL121</f>
        <v>18-68167</v>
      </c>
      <c r="D90" s="1" t="str">
        <f>Roster_Selection_Men!AM121</f>
        <v>John Holyfield</v>
      </c>
      <c r="E90" s="23" t="s">
        <v>525</v>
      </c>
      <c r="F90" s="1" t="str">
        <f>IF(ISERROR(Baker_Scores_Men_JV!E90), " ", IF(Baker_Scores_Men_JV!E90 = "Yes", "Yes", "  "))</f>
        <v xml:space="preserve">  </v>
      </c>
      <c r="G90" s="28">
        <v>144</v>
      </c>
      <c r="H90" s="28">
        <v>169</v>
      </c>
      <c r="I90" s="28">
        <v>153</v>
      </c>
      <c r="J90" s="28">
        <v>152</v>
      </c>
      <c r="K90" s="28">
        <v>146</v>
      </c>
      <c r="L90" s="28">
        <v>191</v>
      </c>
      <c r="M90" s="29">
        <f t="shared" ref="M90:M100" si="24">SUM(G90:L90)</f>
        <v>955</v>
      </c>
      <c r="N90" s="29">
        <f t="shared" ref="N90:N100" si="25">COUNTIF(G90:L90, "&gt;0" )</f>
        <v>6</v>
      </c>
      <c r="O90" s="29">
        <f t="shared" ref="O90:O100" si="26">IF(N90=0,0,M90/N90)</f>
        <v>159.16666666666666</v>
      </c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5" customHeight="1" x14ac:dyDescent="0.25">
      <c r="B91" s="1" t="str">
        <f>Roster_Selection_Men!AJ122&amp;" " &amp; "JV2 "</f>
        <v xml:space="preserve">Pikeville ,University Of JV2 </v>
      </c>
      <c r="C91" s="1" t="str">
        <f>Roster_Selection_Men!AL122</f>
        <v>15-41882</v>
      </c>
      <c r="D91" s="1" t="str">
        <f>Roster_Selection_Men!AM122</f>
        <v>Joshua Seymore</v>
      </c>
      <c r="E91" s="23" t="s">
        <v>525</v>
      </c>
      <c r="F91" s="1" t="str">
        <f>IF(ISERROR(Baker_Scores_Men_JV!E91), " ", IF(Baker_Scores_Men_JV!E91 = "Yes", "Yes", "  "))</f>
        <v xml:space="preserve">  </v>
      </c>
      <c r="G91" s="28">
        <v>227</v>
      </c>
      <c r="H91" s="28">
        <v>168</v>
      </c>
      <c r="I91" s="28">
        <v>160</v>
      </c>
      <c r="J91" s="28">
        <v>169</v>
      </c>
      <c r="K91" s="28">
        <v>192</v>
      </c>
      <c r="L91" s="28">
        <v>162</v>
      </c>
      <c r="M91" s="29">
        <f t="shared" si="24"/>
        <v>1078</v>
      </c>
      <c r="N91" s="29">
        <f t="shared" si="25"/>
        <v>6</v>
      </c>
      <c r="O91" s="29">
        <f t="shared" si="26"/>
        <v>179.66666666666666</v>
      </c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5" customHeight="1" x14ac:dyDescent="0.25">
      <c r="B92" s="1" t="str">
        <f>Roster_Selection_Men!AJ123&amp;" " &amp; "JV2 "</f>
        <v xml:space="preserve">Pikeville ,University Of JV2 </v>
      </c>
      <c r="C92" s="1" t="str">
        <f>Roster_Selection_Men!AL123</f>
        <v>11-279622</v>
      </c>
      <c r="D92" s="1" t="str">
        <f>Roster_Selection_Men!AM123</f>
        <v>Joshua Smith</v>
      </c>
      <c r="E92" s="23" t="s">
        <v>525</v>
      </c>
      <c r="F92" s="1" t="str">
        <f>IF(ISERROR(Baker_Scores_Men_JV!E92), " ", IF(Baker_Scores_Men_JV!E92 = "Yes", "Yes", "  "))</f>
        <v xml:space="preserve">  </v>
      </c>
      <c r="G92" s="28">
        <v>213</v>
      </c>
      <c r="H92" s="28">
        <v>179</v>
      </c>
      <c r="I92" s="28">
        <v>151</v>
      </c>
      <c r="J92" s="28">
        <v>200</v>
      </c>
      <c r="K92" s="28">
        <v>215</v>
      </c>
      <c r="L92" s="28">
        <v>181</v>
      </c>
      <c r="M92" s="29">
        <f t="shared" si="24"/>
        <v>1139</v>
      </c>
      <c r="N92" s="29">
        <f t="shared" si="25"/>
        <v>6</v>
      </c>
      <c r="O92" s="29">
        <f t="shared" si="26"/>
        <v>189.83333333333334</v>
      </c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5" customHeight="1" x14ac:dyDescent="0.25">
      <c r="B93" s="1" t="str">
        <f>Roster_Selection_Men!AJ124&amp;" " &amp; "JV2 "</f>
        <v xml:space="preserve">Pikeville ,University Of JV2 </v>
      </c>
      <c r="C93" s="1" t="str">
        <f>Roster_Selection_Men!AL124</f>
        <v>11-703329</v>
      </c>
      <c r="D93" s="1" t="str">
        <f>Roster_Selection_Men!AM124</f>
        <v>Marchello Carrossellia</v>
      </c>
      <c r="E93" s="23" t="s">
        <v>525</v>
      </c>
      <c r="F93" s="1" t="str">
        <f>IF(ISERROR(Baker_Scores_Men_JV!E93), " ", IF(Baker_Scores_Men_JV!E93 = "Yes", "Yes", "  "))</f>
        <v xml:space="preserve">  </v>
      </c>
      <c r="G93" s="28">
        <v>187</v>
      </c>
      <c r="H93" s="28">
        <v>187</v>
      </c>
      <c r="I93" s="28">
        <v>197</v>
      </c>
      <c r="J93" s="28">
        <v>192</v>
      </c>
      <c r="K93" s="28">
        <v>197</v>
      </c>
      <c r="L93" s="28">
        <v>199</v>
      </c>
      <c r="M93" s="29">
        <f t="shared" si="24"/>
        <v>1159</v>
      </c>
      <c r="N93" s="29">
        <f t="shared" si="25"/>
        <v>6</v>
      </c>
      <c r="O93" s="29">
        <f t="shared" si="26"/>
        <v>193.16666666666666</v>
      </c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5" customHeight="1" x14ac:dyDescent="0.25">
      <c r="B94" s="1" t="str">
        <f>Roster_Selection_Men!AJ125&amp;" " &amp; "JV2 "</f>
        <v xml:space="preserve">Pikeville ,University Of JV2 </v>
      </c>
      <c r="C94" s="1" t="str">
        <f>Roster_Selection_Men!AL125</f>
        <v>20-32960</v>
      </c>
      <c r="D94" s="1" t="str">
        <f>Roster_Selection_Men!AM125</f>
        <v>Matthew Mayhue</v>
      </c>
      <c r="E94" s="23"/>
      <c r="F94" s="1" t="str">
        <f>IF(ISERROR(Baker_Scores_Men_JV!E94), " ", IF(Baker_Scores_Men_JV!E94 = "Yes", "Yes", "  "))</f>
        <v xml:space="preserve">  </v>
      </c>
      <c r="G94" s="2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9">
        <f t="shared" si="24"/>
        <v>0</v>
      </c>
      <c r="N94" s="29">
        <f t="shared" si="25"/>
        <v>0</v>
      </c>
      <c r="O94" s="29">
        <f t="shared" si="26"/>
        <v>0</v>
      </c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5" customHeight="1" x14ac:dyDescent="0.25">
      <c r="B95" s="1" t="str">
        <f>Roster_Selection_Men!AJ126&amp;" " &amp; "JV2 "</f>
        <v xml:space="preserve">Pikeville ,University Of JV2 </v>
      </c>
      <c r="C95" s="1" t="str">
        <f>Roster_Selection_Men!AL126</f>
        <v>18-99877</v>
      </c>
      <c r="D95" s="1" t="str">
        <f>Roster_Selection_Men!AM126</f>
        <v>Oscar Moore</v>
      </c>
      <c r="E95" s="23" t="s">
        <v>525</v>
      </c>
      <c r="F95" s="1" t="str">
        <f>IF(ISERROR(Baker_Scores_Men_JV!E95), " ", IF(Baker_Scores_Men_JV!E95 = "Yes", "Yes", "  "))</f>
        <v xml:space="preserve">  </v>
      </c>
      <c r="G95" s="28">
        <v>169</v>
      </c>
      <c r="H95" s="28">
        <v>225</v>
      </c>
      <c r="I95" s="28">
        <v>194</v>
      </c>
      <c r="J95" s="28">
        <v>172</v>
      </c>
      <c r="K95" s="28">
        <v>206</v>
      </c>
      <c r="L95" s="28">
        <v>207</v>
      </c>
      <c r="M95" s="29">
        <f t="shared" si="24"/>
        <v>1173</v>
      </c>
      <c r="N95" s="29">
        <f t="shared" si="25"/>
        <v>6</v>
      </c>
      <c r="O95" s="29">
        <f t="shared" si="26"/>
        <v>195.5</v>
      </c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5" customHeight="1" x14ac:dyDescent="0.25">
      <c r="B96" s="1" t="str">
        <f>Roster_Selection_Men!AJ127&amp;" " &amp; "JV2 "</f>
        <v xml:space="preserve"> JV2 </v>
      </c>
      <c r="C96" s="1" t="str">
        <f>Roster_Selection_Men!AL127</f>
        <v/>
      </c>
      <c r="D96" s="1" t="str">
        <f>Roster_Selection_Men!AM127</f>
        <v/>
      </c>
      <c r="E96" s="23"/>
      <c r="F96" s="1" t="str">
        <f>IF(ISERROR(Baker_Scores_Men_JV!E96), " ", IF(Baker_Scores_Men_JV!E96 = "Yes", "Yes", "  "))</f>
        <v xml:space="preserve">  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9">
        <f t="shared" si="24"/>
        <v>0</v>
      </c>
      <c r="N96" s="29">
        <f t="shared" si="25"/>
        <v>0</v>
      </c>
      <c r="O96" s="29">
        <f t="shared" si="26"/>
        <v>0</v>
      </c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5" customHeight="1" x14ac:dyDescent="0.25">
      <c r="B97" s="1" t="str">
        <f>Roster_Selection_Men!AJ128&amp;" " &amp; "JV2 "</f>
        <v xml:space="preserve"> JV2 </v>
      </c>
      <c r="C97" s="1" t="str">
        <f>Roster_Selection_Men!AL128</f>
        <v/>
      </c>
      <c r="D97" s="1" t="str">
        <f>Roster_Selection_Men!AM128</f>
        <v/>
      </c>
      <c r="E97" s="23"/>
      <c r="F97" s="1" t="str">
        <f>IF(ISERROR(Baker_Scores_Men_JV!E97), " ", IF(Baker_Scores_Men_JV!E97 = "Yes", "Yes", "  "))</f>
        <v xml:space="preserve">  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9">
        <f t="shared" si="24"/>
        <v>0</v>
      </c>
      <c r="N97" s="29">
        <f t="shared" si="25"/>
        <v>0</v>
      </c>
      <c r="O97" s="29">
        <f t="shared" si="26"/>
        <v>0</v>
      </c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5" customHeight="1" x14ac:dyDescent="0.25">
      <c r="B98" s="1" t="s">
        <v>563</v>
      </c>
      <c r="C98" s="30" t="s">
        <v>536</v>
      </c>
      <c r="D98" s="23" t="s">
        <v>536</v>
      </c>
      <c r="E98" s="23"/>
      <c r="F98" s="23"/>
      <c r="G98" s="28"/>
      <c r="H98" s="28"/>
      <c r="I98" s="28"/>
      <c r="J98" s="28"/>
      <c r="K98" s="28"/>
      <c r="L98" s="28"/>
      <c r="M98" s="29">
        <f t="shared" si="24"/>
        <v>0</v>
      </c>
      <c r="N98" s="29">
        <f t="shared" si="25"/>
        <v>0</v>
      </c>
      <c r="O98" s="29">
        <f t="shared" si="26"/>
        <v>0</v>
      </c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5" customHeight="1" x14ac:dyDescent="0.25">
      <c r="B99" s="1" t="s">
        <v>563</v>
      </c>
      <c r="C99" s="30" t="s">
        <v>536</v>
      </c>
      <c r="D99" s="23" t="s">
        <v>536</v>
      </c>
      <c r="E99" s="23"/>
      <c r="F99" s="23"/>
      <c r="G99" s="28"/>
      <c r="H99" s="28"/>
      <c r="I99" s="28"/>
      <c r="J99" s="28"/>
      <c r="K99" s="28"/>
      <c r="L99" s="28"/>
      <c r="M99" s="29">
        <f t="shared" si="24"/>
        <v>0</v>
      </c>
      <c r="N99" s="29">
        <f t="shared" si="25"/>
        <v>0</v>
      </c>
      <c r="O99" s="29">
        <f t="shared" si="26"/>
        <v>0</v>
      </c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5" customHeight="1" x14ac:dyDescent="0.25">
      <c r="B100" s="1" t="s">
        <v>563</v>
      </c>
      <c r="C100" s="30" t="s">
        <v>536</v>
      </c>
      <c r="D100" s="23" t="s">
        <v>536</v>
      </c>
      <c r="E100" s="23"/>
      <c r="F100" s="23"/>
      <c r="G100" s="31"/>
      <c r="H100" s="31"/>
      <c r="I100" s="31"/>
      <c r="J100" s="31"/>
      <c r="K100" s="31"/>
      <c r="L100" s="31"/>
      <c r="M100" s="32">
        <f t="shared" si="24"/>
        <v>0</v>
      </c>
      <c r="N100" s="32">
        <f t="shared" si="25"/>
        <v>0</v>
      </c>
      <c r="O100" s="29">
        <f t="shared" si="26"/>
        <v>0</v>
      </c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5" customHeight="1" x14ac:dyDescent="0.3">
      <c r="B101" s="33"/>
      <c r="G101" s="29">
        <f t="shared" ref="G101:N101" si="27">SUM(G90:G100)</f>
        <v>940</v>
      </c>
      <c r="H101" s="29">
        <f t="shared" si="27"/>
        <v>928</v>
      </c>
      <c r="I101" s="29">
        <f t="shared" si="27"/>
        <v>855</v>
      </c>
      <c r="J101" s="29">
        <f t="shared" si="27"/>
        <v>885</v>
      </c>
      <c r="K101" s="29">
        <f t="shared" si="27"/>
        <v>956</v>
      </c>
      <c r="L101" s="29">
        <f t="shared" si="27"/>
        <v>940</v>
      </c>
      <c r="M101" s="34">
        <f t="shared" si="27"/>
        <v>5504</v>
      </c>
      <c r="N101" s="34">
        <f t="shared" si="27"/>
        <v>30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5" customHeight="1" x14ac:dyDescent="0.25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5" customHeight="1" x14ac:dyDescent="0.25">
      <c r="B103" s="1" t="str">
        <f>Roster_Selection_Men!AF164&amp;" " &amp; "JV1 "</f>
        <v xml:space="preserve"> JV1 </v>
      </c>
      <c r="C103" s="1" t="str">
        <f>Roster_Selection_Men!AH164</f>
        <v/>
      </c>
      <c r="D103" s="1" t="str">
        <f>Roster_Selection_Men!AI164</f>
        <v/>
      </c>
      <c r="E103" s="23"/>
      <c r="F103" s="1" t="str">
        <f>IF(ISERROR(Baker_Scores_Men_JV!E103), " ", IF(Baker_Scores_Men_JV!E103 = "Yes", "Yes", "  "))</f>
        <v xml:space="preserve">  </v>
      </c>
      <c r="G103" s="28">
        <v>0</v>
      </c>
      <c r="H103" s="28">
        <v>0</v>
      </c>
      <c r="I103" s="28">
        <v>0</v>
      </c>
      <c r="J103" s="28">
        <v>0</v>
      </c>
      <c r="K103" s="28">
        <v>0</v>
      </c>
      <c r="L103" s="28">
        <v>0</v>
      </c>
      <c r="M103" s="29">
        <f t="shared" ref="M103:M113" si="28">SUM(G103:L103)</f>
        <v>0</v>
      </c>
      <c r="N103" s="29">
        <f t="shared" ref="N103:N113" si="29">COUNTIF(G103:L103, "&gt;0" )</f>
        <v>0</v>
      </c>
      <c r="O103" s="29">
        <f t="shared" ref="O103:O113" si="30">IF(N103=0,0,M103/N103)</f>
        <v>0</v>
      </c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5" customHeight="1" x14ac:dyDescent="0.25">
      <c r="B104" s="1" t="str">
        <f>Roster_Selection_Men!AF165&amp;" " &amp; "JV1 "</f>
        <v xml:space="preserve"> JV1 </v>
      </c>
      <c r="C104" s="1" t="str">
        <f>Roster_Selection_Men!AH165</f>
        <v/>
      </c>
      <c r="D104" s="1" t="str">
        <f>Roster_Selection_Men!AI165</f>
        <v/>
      </c>
      <c r="E104" s="23"/>
      <c r="F104" s="1" t="str">
        <f>IF(ISERROR(Baker_Scores_Men_JV!E104), " ", IF(Baker_Scores_Men_JV!E104 = "Yes", "Yes", "  "))</f>
        <v xml:space="preserve">  </v>
      </c>
      <c r="G104" s="28">
        <v>0</v>
      </c>
      <c r="H104" s="28">
        <v>0</v>
      </c>
      <c r="I104" s="28">
        <v>0</v>
      </c>
      <c r="J104" s="28">
        <v>0</v>
      </c>
      <c r="K104" s="28">
        <v>0</v>
      </c>
      <c r="L104" s="28">
        <v>0</v>
      </c>
      <c r="M104" s="29">
        <f t="shared" si="28"/>
        <v>0</v>
      </c>
      <c r="N104" s="29">
        <f t="shared" si="29"/>
        <v>0</v>
      </c>
      <c r="O104" s="29">
        <f t="shared" si="30"/>
        <v>0</v>
      </c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5" customHeight="1" x14ac:dyDescent="0.25">
      <c r="B105" s="1" t="str">
        <f>Roster_Selection_Men!AF166&amp;" " &amp; "JV1 "</f>
        <v xml:space="preserve"> JV1 </v>
      </c>
      <c r="C105" s="1" t="str">
        <f>Roster_Selection_Men!AH166</f>
        <v/>
      </c>
      <c r="D105" s="1" t="str">
        <f>Roster_Selection_Men!AI166</f>
        <v/>
      </c>
      <c r="E105" s="23"/>
      <c r="F105" s="1" t="str">
        <f>IF(ISERROR(Baker_Scores_Men_JV!E105), " ", IF(Baker_Scores_Men_JV!E105 = "Yes", "Yes", "  "))</f>
        <v xml:space="preserve">  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9">
        <f t="shared" si="28"/>
        <v>0</v>
      </c>
      <c r="N105" s="29">
        <f t="shared" si="29"/>
        <v>0</v>
      </c>
      <c r="O105" s="29">
        <f t="shared" si="30"/>
        <v>0</v>
      </c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5" customHeight="1" x14ac:dyDescent="0.25">
      <c r="B106" s="1" t="str">
        <f>Roster_Selection_Men!AF167&amp;" " &amp; "JV1 "</f>
        <v xml:space="preserve"> JV1 </v>
      </c>
      <c r="C106" s="1" t="str">
        <f>Roster_Selection_Men!AH167</f>
        <v/>
      </c>
      <c r="D106" s="1" t="str">
        <f>Roster_Selection_Men!AI167</f>
        <v/>
      </c>
      <c r="E106" s="23"/>
      <c r="F106" s="1" t="str">
        <f>IF(ISERROR(Baker_Scores_Men_JV!E106), " ", IF(Baker_Scores_Men_JV!E106 = "Yes", "Yes", "  "))</f>
        <v xml:space="preserve">  </v>
      </c>
      <c r="G106" s="28">
        <v>0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9">
        <f t="shared" si="28"/>
        <v>0</v>
      </c>
      <c r="N106" s="29">
        <f t="shared" si="29"/>
        <v>0</v>
      </c>
      <c r="O106" s="29">
        <f t="shared" si="30"/>
        <v>0</v>
      </c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5" customHeight="1" x14ac:dyDescent="0.25">
      <c r="B107" s="1" t="str">
        <f>Roster_Selection_Men!AF168&amp;" " &amp; "JV1 "</f>
        <v xml:space="preserve"> JV1 </v>
      </c>
      <c r="C107" s="1" t="str">
        <f>Roster_Selection_Men!AH168</f>
        <v/>
      </c>
      <c r="D107" s="1" t="str">
        <f>Roster_Selection_Men!AI168</f>
        <v/>
      </c>
      <c r="E107" s="23"/>
      <c r="F107" s="1" t="str">
        <f>IF(ISERROR(Baker_Scores_Men_JV!E107), " ", IF(Baker_Scores_Men_JV!E107 = "Yes", "Yes", "  "))</f>
        <v xml:space="preserve">  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28">
        <v>0</v>
      </c>
      <c r="M107" s="29">
        <f t="shared" si="28"/>
        <v>0</v>
      </c>
      <c r="N107" s="29">
        <f t="shared" si="29"/>
        <v>0</v>
      </c>
      <c r="O107" s="29">
        <f t="shared" si="30"/>
        <v>0</v>
      </c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5" customHeight="1" x14ac:dyDescent="0.25">
      <c r="B108" s="1" t="str">
        <f>Roster_Selection_Men!AF169&amp;" " &amp; "JV1 "</f>
        <v xml:space="preserve"> JV1 </v>
      </c>
      <c r="C108" s="1" t="str">
        <f>Roster_Selection_Men!AH169</f>
        <v/>
      </c>
      <c r="D108" s="1" t="str">
        <f>Roster_Selection_Men!AI169</f>
        <v/>
      </c>
      <c r="E108" s="23"/>
      <c r="F108" s="1" t="str">
        <f>IF(ISERROR(Baker_Scores_Men_JV!E108), " ", IF(Baker_Scores_Men_JV!E108 = "Yes", "Yes", "  "))</f>
        <v xml:space="preserve">  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9">
        <f t="shared" si="28"/>
        <v>0</v>
      </c>
      <c r="N108" s="29">
        <f t="shared" si="29"/>
        <v>0</v>
      </c>
      <c r="O108" s="29">
        <f t="shared" si="30"/>
        <v>0</v>
      </c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5" customHeight="1" x14ac:dyDescent="0.25">
      <c r="B109" s="1" t="str">
        <f>Roster_Selection_Men!AF170&amp;" " &amp; "JV1 "</f>
        <v xml:space="preserve"> JV1 </v>
      </c>
      <c r="C109" s="1" t="str">
        <f>Roster_Selection_Men!AH170</f>
        <v/>
      </c>
      <c r="D109" s="1" t="str">
        <f>Roster_Selection_Men!AI170</f>
        <v/>
      </c>
      <c r="E109" s="23"/>
      <c r="F109" s="1" t="str">
        <f>IF(ISERROR(Baker_Scores_Men_JV!E109), " ", IF(Baker_Scores_Men_JV!E109 = "Yes", "Yes", "  "))</f>
        <v xml:space="preserve">  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9">
        <f t="shared" si="28"/>
        <v>0</v>
      </c>
      <c r="N109" s="29">
        <f t="shared" si="29"/>
        <v>0</v>
      </c>
      <c r="O109" s="29">
        <f t="shared" si="30"/>
        <v>0</v>
      </c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5" customHeight="1" x14ac:dyDescent="0.25">
      <c r="B110" s="1" t="str">
        <f>Roster_Selection_Men!AF171&amp;" " &amp; "JV1 "</f>
        <v xml:space="preserve"> JV1 </v>
      </c>
      <c r="C110" s="1" t="str">
        <f>Roster_Selection_Men!AH171</f>
        <v/>
      </c>
      <c r="D110" s="1" t="str">
        <f>Roster_Selection_Men!AI171</f>
        <v/>
      </c>
      <c r="E110" s="23"/>
      <c r="F110" s="1" t="str">
        <f>IF(ISERROR(Baker_Scores_Men_JV!E110), " ", IF(Baker_Scores_Men_JV!E110 = "Yes", "Yes", "  "))</f>
        <v xml:space="preserve">  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9">
        <f t="shared" si="28"/>
        <v>0</v>
      </c>
      <c r="N110" s="29">
        <f t="shared" si="29"/>
        <v>0</v>
      </c>
      <c r="O110" s="29">
        <f t="shared" si="30"/>
        <v>0</v>
      </c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5" customHeight="1" x14ac:dyDescent="0.25">
      <c r="B111" s="1" t="s">
        <v>564</v>
      </c>
      <c r="C111" s="30" t="s">
        <v>536</v>
      </c>
      <c r="D111" s="23" t="s">
        <v>536</v>
      </c>
      <c r="E111" s="23"/>
      <c r="F111" s="23"/>
      <c r="G111" s="28"/>
      <c r="H111" s="28"/>
      <c r="I111" s="28"/>
      <c r="J111" s="28"/>
      <c r="K111" s="28"/>
      <c r="L111" s="28"/>
      <c r="M111" s="29">
        <f t="shared" si="28"/>
        <v>0</v>
      </c>
      <c r="N111" s="29">
        <f t="shared" si="29"/>
        <v>0</v>
      </c>
      <c r="O111" s="29">
        <f t="shared" si="30"/>
        <v>0</v>
      </c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5" customHeight="1" x14ac:dyDescent="0.25">
      <c r="B112" s="1" t="s">
        <v>564</v>
      </c>
      <c r="C112" s="30" t="s">
        <v>536</v>
      </c>
      <c r="D112" s="23" t="s">
        <v>536</v>
      </c>
      <c r="E112" s="23"/>
      <c r="F112" s="23"/>
      <c r="G112" s="28"/>
      <c r="H112" s="28"/>
      <c r="I112" s="28"/>
      <c r="J112" s="28"/>
      <c r="K112" s="28"/>
      <c r="L112" s="28"/>
      <c r="M112" s="29">
        <f t="shared" si="28"/>
        <v>0</v>
      </c>
      <c r="N112" s="29">
        <f t="shared" si="29"/>
        <v>0</v>
      </c>
      <c r="O112" s="29">
        <f t="shared" si="30"/>
        <v>0</v>
      </c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5" customHeight="1" x14ac:dyDescent="0.25">
      <c r="B113" s="1" t="s">
        <v>564</v>
      </c>
      <c r="C113" s="30" t="s">
        <v>536</v>
      </c>
      <c r="D113" s="23" t="s">
        <v>536</v>
      </c>
      <c r="E113" s="23"/>
      <c r="F113" s="23"/>
      <c r="G113" s="31"/>
      <c r="H113" s="31"/>
      <c r="I113" s="31"/>
      <c r="J113" s="31"/>
      <c r="K113" s="31"/>
      <c r="L113" s="31"/>
      <c r="M113" s="32">
        <f t="shared" si="28"/>
        <v>0</v>
      </c>
      <c r="N113" s="32">
        <f t="shared" si="29"/>
        <v>0</v>
      </c>
      <c r="O113" s="29">
        <f t="shared" si="30"/>
        <v>0</v>
      </c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5" customHeight="1" x14ac:dyDescent="0.3">
      <c r="B114" s="33"/>
      <c r="G114" s="29">
        <f t="shared" ref="G114:N114" si="31">SUM(G103:G113)</f>
        <v>0</v>
      </c>
      <c r="H114" s="29">
        <f t="shared" si="31"/>
        <v>0</v>
      </c>
      <c r="I114" s="29">
        <f t="shared" si="31"/>
        <v>0</v>
      </c>
      <c r="J114" s="29">
        <f t="shared" si="31"/>
        <v>0</v>
      </c>
      <c r="K114" s="29">
        <f t="shared" si="31"/>
        <v>0</v>
      </c>
      <c r="L114" s="29">
        <f t="shared" si="31"/>
        <v>0</v>
      </c>
      <c r="M114" s="34">
        <f t="shared" si="31"/>
        <v>0</v>
      </c>
      <c r="N114" s="34">
        <f t="shared" si="31"/>
        <v>0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5" customHeight="1" x14ac:dyDescent="0.25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5" customHeight="1" x14ac:dyDescent="0.25">
      <c r="B116" s="1" t="str">
        <f>Roster_Selection_Men!AF175&amp;" " &amp; "JV1 "</f>
        <v xml:space="preserve">Tennessee Southern, University Of JV1 </v>
      </c>
      <c r="C116" s="1" t="str">
        <f>Roster_Selection_Men!AH175</f>
        <v>11-717408</v>
      </c>
      <c r="D116" s="1" t="str">
        <f>Roster_Selection_Men!AI175</f>
        <v>Brian Stinson</v>
      </c>
      <c r="E116" s="23" t="s">
        <v>525</v>
      </c>
      <c r="F116" s="1" t="str">
        <f>IF(ISERROR(Baker_Scores_Men_JV!E116), " ", IF(Baker_Scores_Men_JV!E116 = "Yes", "Yes", "  "))</f>
        <v xml:space="preserve">  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9">
        <f t="shared" ref="M116:M126" si="32">SUM(G116:L116)</f>
        <v>0</v>
      </c>
      <c r="N116" s="29">
        <f t="shared" ref="N116:N126" si="33">COUNTIF(G116:L116, "&gt;0" )</f>
        <v>0</v>
      </c>
      <c r="O116" s="29">
        <f t="shared" ref="O116:O126" si="34">IF(N116=0,0,M116/N116)</f>
        <v>0</v>
      </c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5" customHeight="1" x14ac:dyDescent="0.25">
      <c r="B117" s="1" t="str">
        <f>Roster_Selection_Men!AF176&amp;" " &amp; "JV1 "</f>
        <v xml:space="preserve">Tennessee Southern, University Of JV1 </v>
      </c>
      <c r="C117" s="1" t="str">
        <f>Roster_Selection_Men!AH176</f>
        <v>18-33800</v>
      </c>
      <c r="D117" s="1" t="str">
        <f>Roster_Selection_Men!AI176</f>
        <v>Carson Colletti</v>
      </c>
      <c r="E117" s="23" t="s">
        <v>525</v>
      </c>
      <c r="F117" s="1" t="str">
        <f>IF(ISERROR(Baker_Scores_Men_JV!E117), " ", IF(Baker_Scores_Men_JV!E117 = "Yes", "Yes", "  "))</f>
        <v xml:space="preserve">  </v>
      </c>
      <c r="G117" s="28">
        <v>169</v>
      </c>
      <c r="H117" s="28">
        <v>162</v>
      </c>
      <c r="I117" s="28">
        <v>0</v>
      </c>
      <c r="J117" s="28">
        <v>221</v>
      </c>
      <c r="K117" s="28">
        <v>177</v>
      </c>
      <c r="L117" s="28">
        <v>217</v>
      </c>
      <c r="M117" s="29">
        <f t="shared" si="32"/>
        <v>946</v>
      </c>
      <c r="N117" s="29">
        <f t="shared" si="33"/>
        <v>5</v>
      </c>
      <c r="O117" s="29">
        <f t="shared" si="34"/>
        <v>189.2</v>
      </c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5" customHeight="1" x14ac:dyDescent="0.25">
      <c r="B118" s="1" t="str">
        <f>Roster_Selection_Men!AF177&amp;" " &amp; "JV1 "</f>
        <v xml:space="preserve">Tennessee Southern, University Of JV1 </v>
      </c>
      <c r="C118" s="1" t="str">
        <f>Roster_Selection_Men!AH177</f>
        <v>11-398267</v>
      </c>
      <c r="D118" s="1" t="str">
        <f>Roster_Selection_Men!AI177</f>
        <v>Ian Fitzpatrick</v>
      </c>
      <c r="E118" s="23" t="s">
        <v>525</v>
      </c>
      <c r="F118" s="1" t="str">
        <f>IF(ISERROR(Baker_Scores_Men_JV!E118), " ", IF(Baker_Scores_Men_JV!E118 = "Yes", "Yes", "  "))</f>
        <v xml:space="preserve">  </v>
      </c>
      <c r="G118" s="28">
        <v>223</v>
      </c>
      <c r="H118" s="28">
        <v>225</v>
      </c>
      <c r="I118" s="28">
        <v>244</v>
      </c>
      <c r="J118" s="28">
        <v>166</v>
      </c>
      <c r="K118" s="28">
        <v>161</v>
      </c>
      <c r="L118" s="28">
        <v>204</v>
      </c>
      <c r="M118" s="29">
        <f t="shared" si="32"/>
        <v>1223</v>
      </c>
      <c r="N118" s="29">
        <f t="shared" si="33"/>
        <v>6</v>
      </c>
      <c r="O118" s="29">
        <f t="shared" si="34"/>
        <v>203.83333333333334</v>
      </c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5" customHeight="1" x14ac:dyDescent="0.25">
      <c r="B119" s="1" t="str">
        <f>Roster_Selection_Men!AF178&amp;" " &amp; "JV1 "</f>
        <v xml:space="preserve">Tennessee Southern, University Of JV1 </v>
      </c>
      <c r="C119" s="1" t="str">
        <f>Roster_Selection_Men!AH178</f>
        <v>8705-7138</v>
      </c>
      <c r="D119" s="1" t="str">
        <f>Roster_Selection_Men!AI178</f>
        <v>James Roberts</v>
      </c>
      <c r="E119" s="23" t="s">
        <v>525</v>
      </c>
      <c r="F119" s="1" t="str">
        <f>IF(ISERROR(Baker_Scores_Men_JV!E119), " ", IF(Baker_Scores_Men_JV!E119 = "Yes", "Yes", "  "))</f>
        <v xml:space="preserve">  </v>
      </c>
      <c r="G119" s="28">
        <v>222</v>
      </c>
      <c r="H119" s="28">
        <v>222</v>
      </c>
      <c r="I119" s="28">
        <v>243</v>
      </c>
      <c r="J119" s="28">
        <v>216</v>
      </c>
      <c r="K119" s="28">
        <v>218</v>
      </c>
      <c r="L119" s="28">
        <v>235</v>
      </c>
      <c r="M119" s="29">
        <f t="shared" si="32"/>
        <v>1356</v>
      </c>
      <c r="N119" s="29">
        <f t="shared" si="33"/>
        <v>6</v>
      </c>
      <c r="O119" s="29">
        <f t="shared" si="34"/>
        <v>226</v>
      </c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5" customHeight="1" x14ac:dyDescent="0.25">
      <c r="B120" s="1" t="str">
        <f>Roster_Selection_Men!AF179&amp;" " &amp; "JV1 "</f>
        <v xml:space="preserve">Tennessee Southern, University Of JV1 </v>
      </c>
      <c r="C120" s="1" t="str">
        <f>Roster_Selection_Men!AH179</f>
        <v>11-647684</v>
      </c>
      <c r="D120" s="1" t="str">
        <f>Roster_Selection_Men!AI179</f>
        <v>Jarren Dudden</v>
      </c>
      <c r="E120" s="23" t="s">
        <v>525</v>
      </c>
      <c r="F120" s="1" t="str">
        <f>IF(ISERROR(Baker_Scores_Men_JV!E120), " ", IF(Baker_Scores_Men_JV!E120 = "Yes", "Yes", "  "))</f>
        <v xml:space="preserve">  </v>
      </c>
      <c r="G120" s="28">
        <v>209</v>
      </c>
      <c r="H120" s="28">
        <v>148</v>
      </c>
      <c r="I120" s="28">
        <v>214</v>
      </c>
      <c r="J120" s="28">
        <v>193</v>
      </c>
      <c r="K120" s="28">
        <v>204</v>
      </c>
      <c r="L120" s="28">
        <v>234</v>
      </c>
      <c r="M120" s="29">
        <f t="shared" si="32"/>
        <v>1202</v>
      </c>
      <c r="N120" s="29">
        <f t="shared" si="33"/>
        <v>6</v>
      </c>
      <c r="O120" s="29">
        <f t="shared" si="34"/>
        <v>200.33333333333334</v>
      </c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5" customHeight="1" x14ac:dyDescent="0.25">
      <c r="B121" s="1" t="str">
        <f>Roster_Selection_Men!AF180&amp;" " &amp; "JV1 "</f>
        <v xml:space="preserve">Tennessee Southern, University Of JV1 </v>
      </c>
      <c r="C121" s="1" t="str">
        <f>Roster_Selection_Men!AH180</f>
        <v>21-60239</v>
      </c>
      <c r="D121" s="1" t="str">
        <f>Roster_Selection_Men!AI180</f>
        <v>Malik Randolph</v>
      </c>
      <c r="E121" s="23" t="s">
        <v>525</v>
      </c>
      <c r="F121" s="1" t="str">
        <f>IF(ISERROR(Baker_Scores_Men_JV!E121), " ", IF(Baker_Scores_Men_JV!E121 = "Yes", "Yes", "  "))</f>
        <v xml:space="preserve">  </v>
      </c>
      <c r="G121" s="28">
        <v>0</v>
      </c>
      <c r="H121" s="28">
        <v>0</v>
      </c>
      <c r="I121" s="28">
        <v>135</v>
      </c>
      <c r="J121" s="28">
        <v>0</v>
      </c>
      <c r="K121" s="28">
        <v>0</v>
      </c>
      <c r="L121" s="28">
        <v>0</v>
      </c>
      <c r="M121" s="29">
        <f t="shared" si="32"/>
        <v>135</v>
      </c>
      <c r="N121" s="29">
        <f t="shared" si="33"/>
        <v>1</v>
      </c>
      <c r="O121" s="29">
        <f t="shared" si="34"/>
        <v>135</v>
      </c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5" customHeight="1" x14ac:dyDescent="0.25">
      <c r="B122" s="1" t="str">
        <f>Roster_Selection_Men!AF181&amp;" " &amp; "JV1 "</f>
        <v xml:space="preserve">Tennessee Southern, University Of JV1 </v>
      </c>
      <c r="C122" s="1" t="str">
        <f>Roster_Selection_Men!AH181</f>
        <v>8851-17507</v>
      </c>
      <c r="D122" s="1" t="str">
        <f>Roster_Selection_Men!AI181</f>
        <v>Matthew Chapman</v>
      </c>
      <c r="E122" s="23" t="s">
        <v>525</v>
      </c>
      <c r="F122" s="1" t="str">
        <f>IF(ISERROR(Baker_Scores_Men_JV!E122), " ", IF(Baker_Scores_Men_JV!E122 = "Yes", "Yes", "  "))</f>
        <v xml:space="preserve">  </v>
      </c>
      <c r="G122" s="28">
        <v>194</v>
      </c>
      <c r="H122" s="28">
        <v>199</v>
      </c>
      <c r="I122" s="28">
        <v>228</v>
      </c>
      <c r="J122" s="28">
        <v>179</v>
      </c>
      <c r="K122" s="28">
        <v>247</v>
      </c>
      <c r="L122" s="28">
        <v>202</v>
      </c>
      <c r="M122" s="29">
        <f t="shared" si="32"/>
        <v>1249</v>
      </c>
      <c r="N122" s="29">
        <f t="shared" si="33"/>
        <v>6</v>
      </c>
      <c r="O122" s="29">
        <f t="shared" si="34"/>
        <v>208.16666666666666</v>
      </c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5" customHeight="1" x14ac:dyDescent="0.25">
      <c r="B123" s="1" t="str">
        <f>Roster_Selection_Men!AF182&amp;" " &amp; "JV1 "</f>
        <v xml:space="preserve"> JV1 </v>
      </c>
      <c r="C123" s="1" t="str">
        <f>Roster_Selection_Men!AH182</f>
        <v/>
      </c>
      <c r="D123" s="1" t="str">
        <f>Roster_Selection_Men!AI182</f>
        <v/>
      </c>
      <c r="E123" s="23"/>
      <c r="F123" s="1" t="str">
        <f>IF(ISERROR(Baker_Scores_Men_JV!E123), " ", IF(Baker_Scores_Men_JV!E123 = "Yes", "Yes", "  "))</f>
        <v xml:space="preserve">  </v>
      </c>
      <c r="G123" s="28">
        <v>0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9">
        <f t="shared" si="32"/>
        <v>0</v>
      </c>
      <c r="N123" s="29">
        <f t="shared" si="33"/>
        <v>0</v>
      </c>
      <c r="O123" s="29">
        <f t="shared" si="34"/>
        <v>0</v>
      </c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5" customHeight="1" x14ac:dyDescent="0.25">
      <c r="B124" s="1" t="s">
        <v>565</v>
      </c>
      <c r="C124" s="30" t="s">
        <v>536</v>
      </c>
      <c r="D124" s="23" t="s">
        <v>536</v>
      </c>
      <c r="E124" s="23"/>
      <c r="F124" s="23"/>
      <c r="G124" s="28"/>
      <c r="H124" s="28"/>
      <c r="I124" s="28"/>
      <c r="J124" s="28"/>
      <c r="K124" s="28"/>
      <c r="L124" s="28"/>
      <c r="M124" s="29">
        <f t="shared" si="32"/>
        <v>0</v>
      </c>
      <c r="N124" s="29">
        <f t="shared" si="33"/>
        <v>0</v>
      </c>
      <c r="O124" s="29">
        <f t="shared" si="34"/>
        <v>0</v>
      </c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5" customHeight="1" x14ac:dyDescent="0.25">
      <c r="B125" s="1" t="s">
        <v>565</v>
      </c>
      <c r="C125" s="30" t="s">
        <v>536</v>
      </c>
      <c r="D125" s="23" t="s">
        <v>536</v>
      </c>
      <c r="E125" s="23"/>
      <c r="F125" s="23"/>
      <c r="G125" s="28"/>
      <c r="H125" s="28"/>
      <c r="I125" s="28"/>
      <c r="J125" s="28"/>
      <c r="K125" s="28"/>
      <c r="L125" s="28"/>
      <c r="M125" s="29">
        <f t="shared" si="32"/>
        <v>0</v>
      </c>
      <c r="N125" s="29">
        <f t="shared" si="33"/>
        <v>0</v>
      </c>
      <c r="O125" s="29">
        <f t="shared" si="34"/>
        <v>0</v>
      </c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5" customHeight="1" x14ac:dyDescent="0.25">
      <c r="B126" s="1" t="s">
        <v>565</v>
      </c>
      <c r="C126" s="30" t="s">
        <v>536</v>
      </c>
      <c r="D126" s="23" t="s">
        <v>536</v>
      </c>
      <c r="E126" s="23"/>
      <c r="F126" s="23"/>
      <c r="G126" s="31"/>
      <c r="H126" s="31"/>
      <c r="I126" s="31"/>
      <c r="J126" s="31"/>
      <c r="K126" s="31"/>
      <c r="L126" s="31"/>
      <c r="M126" s="32">
        <f t="shared" si="32"/>
        <v>0</v>
      </c>
      <c r="N126" s="32">
        <f t="shared" si="33"/>
        <v>0</v>
      </c>
      <c r="O126" s="29">
        <f t="shared" si="34"/>
        <v>0</v>
      </c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5" customHeight="1" x14ac:dyDescent="0.3">
      <c r="B127" s="33"/>
      <c r="G127" s="29">
        <f t="shared" ref="G127:N127" si="35">SUM(G116:G126)</f>
        <v>1017</v>
      </c>
      <c r="H127" s="29">
        <f t="shared" si="35"/>
        <v>956</v>
      </c>
      <c r="I127" s="29">
        <f t="shared" si="35"/>
        <v>1064</v>
      </c>
      <c r="J127" s="29">
        <f t="shared" si="35"/>
        <v>975</v>
      </c>
      <c r="K127" s="29">
        <f t="shared" si="35"/>
        <v>1007</v>
      </c>
      <c r="L127" s="29">
        <f t="shared" si="35"/>
        <v>1092</v>
      </c>
      <c r="M127" s="34">
        <f t="shared" si="35"/>
        <v>6111</v>
      </c>
      <c r="N127" s="34">
        <f t="shared" si="35"/>
        <v>30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5" customHeight="1" x14ac:dyDescent="0.25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5" customHeight="1" x14ac:dyDescent="0.25">
      <c r="B129" s="1" t="str">
        <f>Roster_Selection_Men!AF193&amp;" " &amp; "JV1 "</f>
        <v xml:space="preserve">Tennessee Wesleyan University JV1 </v>
      </c>
      <c r="C129" s="1" t="str">
        <f>Roster_Selection_Men!AH193</f>
        <v>8138-9941</v>
      </c>
      <c r="D129" s="1" t="str">
        <f>Roster_Selection_Men!AI193</f>
        <v>C J Williams</v>
      </c>
      <c r="E129" s="23" t="s">
        <v>525</v>
      </c>
      <c r="F129" s="1" t="str">
        <f>IF(ISERROR(Baker_Scores_Men_JV!E129), " ", IF(Baker_Scores_Men_JV!E129 = "Yes", "Yes", "  "))</f>
        <v xml:space="preserve">  </v>
      </c>
      <c r="G129" s="28">
        <v>216</v>
      </c>
      <c r="H129" s="28">
        <v>135</v>
      </c>
      <c r="I129" s="28">
        <v>205</v>
      </c>
      <c r="J129" s="28">
        <v>193</v>
      </c>
      <c r="K129" s="28">
        <v>200</v>
      </c>
      <c r="L129" s="28">
        <v>171</v>
      </c>
      <c r="M129" s="29">
        <f t="shared" ref="M129:M139" si="36">SUM(G129:L129)</f>
        <v>1120</v>
      </c>
      <c r="N129" s="29">
        <f t="shared" ref="N129:N139" si="37">COUNTIF(G129:L129, "&gt;0" )</f>
        <v>6</v>
      </c>
      <c r="O129" s="29">
        <f t="shared" ref="O129:O139" si="38">IF(N129=0,0,M129/N129)</f>
        <v>186.66666666666666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5" customHeight="1" x14ac:dyDescent="0.25">
      <c r="B130" s="1" t="str">
        <f>Roster_Selection_Men!AF194&amp;" " &amp; "JV1 "</f>
        <v xml:space="preserve">Tennessee Wesleyan University JV1 </v>
      </c>
      <c r="C130" s="1" t="str">
        <f>Roster_Selection_Men!AH194</f>
        <v>11-33724</v>
      </c>
      <c r="D130" s="1" t="str">
        <f>Roster_Selection_Men!AI194</f>
        <v>Hunter Hardaway</v>
      </c>
      <c r="E130" s="23" t="s">
        <v>525</v>
      </c>
      <c r="F130" s="1" t="str">
        <f>IF(ISERROR(Baker_Scores_Men_JV!E130), " ", IF(Baker_Scores_Men_JV!E130 = "Yes", "Yes", "  "))</f>
        <v xml:space="preserve">  </v>
      </c>
      <c r="G130" s="28">
        <v>165</v>
      </c>
      <c r="H130" s="28">
        <v>192</v>
      </c>
      <c r="I130" s="28">
        <v>188</v>
      </c>
      <c r="J130" s="28">
        <v>244</v>
      </c>
      <c r="K130" s="28">
        <v>210</v>
      </c>
      <c r="L130" s="28">
        <v>214</v>
      </c>
      <c r="M130" s="29">
        <f t="shared" si="36"/>
        <v>1213</v>
      </c>
      <c r="N130" s="29">
        <f t="shared" si="37"/>
        <v>6</v>
      </c>
      <c r="O130" s="29">
        <f t="shared" si="38"/>
        <v>202.16666666666666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5" customHeight="1" x14ac:dyDescent="0.25">
      <c r="B131" s="1" t="str">
        <f>Roster_Selection_Men!AF195&amp;" " &amp; "JV1 "</f>
        <v xml:space="preserve">Tennessee Wesleyan University JV1 </v>
      </c>
      <c r="C131" s="1" t="str">
        <f>Roster_Selection_Men!AH195</f>
        <v>9046-6313</v>
      </c>
      <c r="D131" s="1" t="str">
        <f>Roster_Selection_Men!AI195</f>
        <v>Malachi Moore</v>
      </c>
      <c r="E131" s="23" t="s">
        <v>525</v>
      </c>
      <c r="F131" s="1" t="str">
        <f>IF(ISERROR(Baker_Scores_Men_JV!E131), " ", IF(Baker_Scores_Men_JV!E131 = "Yes", "Yes", "  "))</f>
        <v xml:space="preserve">  </v>
      </c>
      <c r="G131" s="28">
        <v>221</v>
      </c>
      <c r="H131" s="28">
        <v>169</v>
      </c>
      <c r="I131" s="28">
        <v>225</v>
      </c>
      <c r="J131" s="28">
        <v>225</v>
      </c>
      <c r="K131" s="28">
        <v>212</v>
      </c>
      <c r="L131" s="28">
        <v>169</v>
      </c>
      <c r="M131" s="29">
        <f t="shared" si="36"/>
        <v>1221</v>
      </c>
      <c r="N131" s="29">
        <f t="shared" si="37"/>
        <v>6</v>
      </c>
      <c r="O131" s="29">
        <f t="shared" si="38"/>
        <v>203.5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5" customHeight="1" x14ac:dyDescent="0.25">
      <c r="B132" s="1" t="str">
        <f>Roster_Selection_Men!AF196&amp;" " &amp; "JV1 "</f>
        <v xml:space="preserve">Tennessee Wesleyan University JV1 </v>
      </c>
      <c r="C132" s="1" t="str">
        <f>Roster_Selection_Men!AH196</f>
        <v>8138-9938</v>
      </c>
      <c r="D132" s="1" t="str">
        <f>Roster_Selection_Men!AI196</f>
        <v>Tyris Nelson</v>
      </c>
      <c r="E132" s="23" t="s">
        <v>525</v>
      </c>
      <c r="F132" s="1" t="str">
        <f>IF(ISERROR(Baker_Scores_Men_JV!E132), " ", IF(Baker_Scores_Men_JV!E132 = "Yes", "Yes", "  "))</f>
        <v xml:space="preserve">  </v>
      </c>
      <c r="G132" s="28">
        <v>168</v>
      </c>
      <c r="H132" s="28">
        <v>181</v>
      </c>
      <c r="I132" s="28">
        <v>211</v>
      </c>
      <c r="J132" s="28">
        <v>158</v>
      </c>
      <c r="K132" s="28">
        <v>209</v>
      </c>
      <c r="L132" s="28">
        <v>197</v>
      </c>
      <c r="M132" s="29">
        <f t="shared" si="36"/>
        <v>1124</v>
      </c>
      <c r="N132" s="29">
        <f t="shared" si="37"/>
        <v>6</v>
      </c>
      <c r="O132" s="29">
        <f t="shared" si="38"/>
        <v>187.33333333333334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5" customHeight="1" x14ac:dyDescent="0.25">
      <c r="B133" s="1" t="str">
        <f>Roster_Selection_Men!AF197&amp;" " &amp; "JV1 "</f>
        <v xml:space="preserve"> JV1 </v>
      </c>
      <c r="C133" s="1" t="str">
        <f>Roster_Selection_Men!AH197</f>
        <v/>
      </c>
      <c r="D133" s="1" t="str">
        <f>Roster_Selection_Men!AI197</f>
        <v/>
      </c>
      <c r="E133" s="23"/>
      <c r="F133" s="1" t="str">
        <f>IF(ISERROR(Baker_Scores_Men_JV!E133), " ", IF(Baker_Scores_Men_JV!E133 = "Yes", "Yes", "  "))</f>
        <v xml:space="preserve">  </v>
      </c>
      <c r="G133" s="28">
        <v>0</v>
      </c>
      <c r="H133" s="28">
        <v>0</v>
      </c>
      <c r="I133" s="28">
        <v>0</v>
      </c>
      <c r="J133" s="28">
        <v>0</v>
      </c>
      <c r="K133" s="28">
        <v>0</v>
      </c>
      <c r="L133" s="28">
        <v>0</v>
      </c>
      <c r="M133" s="29">
        <f t="shared" si="36"/>
        <v>0</v>
      </c>
      <c r="N133" s="29">
        <f t="shared" si="37"/>
        <v>0</v>
      </c>
      <c r="O133" s="29">
        <f t="shared" si="38"/>
        <v>0</v>
      </c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5" customHeight="1" x14ac:dyDescent="0.25">
      <c r="B134" s="1" t="str">
        <f>Roster_Selection_Men!AF198&amp;" " &amp; "JV1 "</f>
        <v xml:space="preserve"> JV1 </v>
      </c>
      <c r="C134" s="1" t="str">
        <f>Roster_Selection_Men!AH198</f>
        <v/>
      </c>
      <c r="D134" s="1" t="str">
        <f>Roster_Selection_Men!AI198</f>
        <v/>
      </c>
      <c r="E134" s="23"/>
      <c r="F134" s="1" t="str">
        <f>IF(ISERROR(Baker_Scores_Men_JV!E134), " ", IF(Baker_Scores_Men_JV!E134 = "Yes", "Yes", "  "))</f>
        <v xml:space="preserve">  </v>
      </c>
      <c r="G134" s="28">
        <v>0</v>
      </c>
      <c r="H134" s="28">
        <v>0</v>
      </c>
      <c r="I134" s="28">
        <v>0</v>
      </c>
      <c r="J134" s="28">
        <v>0</v>
      </c>
      <c r="K134" s="28">
        <v>0</v>
      </c>
      <c r="L134" s="28">
        <v>0</v>
      </c>
      <c r="M134" s="29">
        <f t="shared" si="36"/>
        <v>0</v>
      </c>
      <c r="N134" s="29">
        <f t="shared" si="37"/>
        <v>0</v>
      </c>
      <c r="O134" s="29">
        <f t="shared" si="38"/>
        <v>0</v>
      </c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5" customHeight="1" x14ac:dyDescent="0.25">
      <c r="B135" s="1" t="str">
        <f>Roster_Selection_Men!AF199&amp;" " &amp; "JV1 "</f>
        <v xml:space="preserve"> JV1 </v>
      </c>
      <c r="C135" s="1" t="str">
        <f>Roster_Selection_Men!AH199</f>
        <v/>
      </c>
      <c r="D135" s="1" t="str">
        <f>Roster_Selection_Men!AI199</f>
        <v/>
      </c>
      <c r="E135" s="23"/>
      <c r="F135" s="1" t="str">
        <f>IF(ISERROR(Baker_Scores_Men_JV!E135), " ", IF(Baker_Scores_Men_JV!E135 = "Yes", "Yes", "  "))</f>
        <v xml:space="preserve">  </v>
      </c>
      <c r="G135" s="28">
        <v>0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29">
        <f t="shared" si="36"/>
        <v>0</v>
      </c>
      <c r="N135" s="29">
        <f t="shared" si="37"/>
        <v>0</v>
      </c>
      <c r="O135" s="29">
        <f t="shared" si="38"/>
        <v>0</v>
      </c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5" customHeight="1" x14ac:dyDescent="0.25">
      <c r="B136" s="1" t="str">
        <f>Roster_Selection_Men!AF200&amp;" " &amp; "JV1 "</f>
        <v xml:space="preserve"> JV1 </v>
      </c>
      <c r="C136" s="1" t="str">
        <f>Roster_Selection_Men!AH200</f>
        <v/>
      </c>
      <c r="D136" s="1" t="str">
        <f>Roster_Selection_Men!AI200</f>
        <v/>
      </c>
      <c r="E136" s="23"/>
      <c r="F136" s="1" t="str">
        <f>IF(ISERROR(Baker_Scores_Men_JV!E136), " ", IF(Baker_Scores_Men_JV!E136 = "Yes", "Yes", "  "))</f>
        <v xml:space="preserve">  </v>
      </c>
      <c r="G136" s="28">
        <v>0</v>
      </c>
      <c r="H136" s="28">
        <v>0</v>
      </c>
      <c r="I136" s="28">
        <v>0</v>
      </c>
      <c r="J136" s="28">
        <v>0</v>
      </c>
      <c r="K136" s="28">
        <v>0</v>
      </c>
      <c r="L136" s="28">
        <v>0</v>
      </c>
      <c r="M136" s="29">
        <f t="shared" si="36"/>
        <v>0</v>
      </c>
      <c r="N136" s="29">
        <f t="shared" si="37"/>
        <v>0</v>
      </c>
      <c r="O136" s="29">
        <f t="shared" si="38"/>
        <v>0</v>
      </c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5" customHeight="1" x14ac:dyDescent="0.25">
      <c r="B137" s="1" t="s">
        <v>566</v>
      </c>
      <c r="C137" s="30" t="s">
        <v>536</v>
      </c>
      <c r="D137" s="23" t="s">
        <v>536</v>
      </c>
      <c r="E137" s="23"/>
      <c r="F137" s="23"/>
      <c r="G137" s="28"/>
      <c r="H137" s="28"/>
      <c r="I137" s="28"/>
      <c r="J137" s="28"/>
      <c r="K137" s="28"/>
      <c r="L137" s="28"/>
      <c r="M137" s="29">
        <f t="shared" si="36"/>
        <v>0</v>
      </c>
      <c r="N137" s="29">
        <f t="shared" si="37"/>
        <v>0</v>
      </c>
      <c r="O137" s="29">
        <f t="shared" si="38"/>
        <v>0</v>
      </c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5" customHeight="1" x14ac:dyDescent="0.25">
      <c r="B138" s="1" t="s">
        <v>566</v>
      </c>
      <c r="C138" s="30" t="s">
        <v>536</v>
      </c>
      <c r="D138" s="23" t="s">
        <v>536</v>
      </c>
      <c r="E138" s="23"/>
      <c r="F138" s="23"/>
      <c r="G138" s="28"/>
      <c r="H138" s="28"/>
      <c r="I138" s="28"/>
      <c r="J138" s="28"/>
      <c r="K138" s="28"/>
      <c r="L138" s="28"/>
      <c r="M138" s="29">
        <f t="shared" si="36"/>
        <v>0</v>
      </c>
      <c r="N138" s="29">
        <f t="shared" si="37"/>
        <v>0</v>
      </c>
      <c r="O138" s="29">
        <f t="shared" si="38"/>
        <v>0</v>
      </c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5" customHeight="1" x14ac:dyDescent="0.25">
      <c r="B139" s="1" t="s">
        <v>566</v>
      </c>
      <c r="C139" s="30" t="s">
        <v>536</v>
      </c>
      <c r="D139" s="23" t="s">
        <v>536</v>
      </c>
      <c r="E139" s="23"/>
      <c r="F139" s="23"/>
      <c r="G139" s="31"/>
      <c r="H139" s="31"/>
      <c r="I139" s="31"/>
      <c r="J139" s="31"/>
      <c r="K139" s="31"/>
      <c r="L139" s="31"/>
      <c r="M139" s="32">
        <f t="shared" si="36"/>
        <v>0</v>
      </c>
      <c r="N139" s="32">
        <f t="shared" si="37"/>
        <v>0</v>
      </c>
      <c r="O139" s="29">
        <f t="shared" si="38"/>
        <v>0</v>
      </c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5" customHeight="1" x14ac:dyDescent="0.3">
      <c r="B140" s="33"/>
      <c r="G140" s="29">
        <f t="shared" ref="G140:N140" si="39">SUM(G129:G139)</f>
        <v>770</v>
      </c>
      <c r="H140" s="29">
        <f t="shared" si="39"/>
        <v>677</v>
      </c>
      <c r="I140" s="29">
        <f t="shared" si="39"/>
        <v>829</v>
      </c>
      <c r="J140" s="29">
        <f t="shared" si="39"/>
        <v>820</v>
      </c>
      <c r="K140" s="29">
        <f t="shared" si="39"/>
        <v>831</v>
      </c>
      <c r="L140" s="29">
        <f t="shared" si="39"/>
        <v>751</v>
      </c>
      <c r="M140" s="34">
        <f t="shared" si="39"/>
        <v>4678</v>
      </c>
      <c r="N140" s="34">
        <f t="shared" si="39"/>
        <v>24</v>
      </c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5" customHeight="1" x14ac:dyDescent="0.25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5" customHeight="1" x14ac:dyDescent="0.25">
      <c r="B142" s="1" t="str">
        <f>Roster_Selection_Men!AF205&amp;" " &amp; "JV1 "</f>
        <v xml:space="preserve">Thomas More University JV1 </v>
      </c>
      <c r="C142" s="1" t="str">
        <f>Roster_Selection_Men!AH205</f>
        <v>18-4756</v>
      </c>
      <c r="D142" s="1" t="str">
        <f>Roster_Selection_Men!AI205</f>
        <v>Brady Brunsman</v>
      </c>
      <c r="E142" s="23" t="s">
        <v>525</v>
      </c>
      <c r="F142" s="1" t="str">
        <f>IF(ISERROR(Baker_Scores_Men_JV!E142), " ", IF(Baker_Scores_Men_JV!E142 = "Yes", "Yes", "  "))</f>
        <v xml:space="preserve">  </v>
      </c>
      <c r="G142" s="28">
        <v>161</v>
      </c>
      <c r="H142" s="28">
        <v>169</v>
      </c>
      <c r="I142" s="28">
        <v>133</v>
      </c>
      <c r="J142" s="28">
        <v>185</v>
      </c>
      <c r="K142" s="28">
        <v>170</v>
      </c>
      <c r="L142" s="28">
        <v>200</v>
      </c>
      <c r="M142" s="29">
        <f t="shared" ref="M142:M152" si="40">SUM(G142:L142)</f>
        <v>1018</v>
      </c>
      <c r="N142" s="29">
        <f t="shared" ref="N142:N152" si="41">COUNTIF(G142:L142, "&gt;0" )</f>
        <v>6</v>
      </c>
      <c r="O142" s="29">
        <f t="shared" ref="O142:O152" si="42">IF(N142=0,0,M142/N142)</f>
        <v>169.66666666666666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5" customHeight="1" x14ac:dyDescent="0.25">
      <c r="B143" s="1" t="str">
        <f>Roster_Selection_Men!AF206&amp;" " &amp; "JV1 "</f>
        <v xml:space="preserve">Thomas More University JV1 </v>
      </c>
      <c r="C143" s="1" t="str">
        <f>Roster_Selection_Men!AH206</f>
        <v>18-91593</v>
      </c>
      <c r="D143" s="1" t="str">
        <f>Roster_Selection_Men!AI206</f>
        <v>Jared Littelmann</v>
      </c>
      <c r="E143" s="23" t="s">
        <v>525</v>
      </c>
      <c r="F143" s="1" t="str">
        <f>IF(ISERROR(Baker_Scores_Men_JV!E143), " ", IF(Baker_Scores_Men_JV!E143 = "Yes", "Yes", "  "))</f>
        <v xml:space="preserve">  </v>
      </c>
      <c r="G143" s="28">
        <v>153</v>
      </c>
      <c r="H143" s="28">
        <v>154</v>
      </c>
      <c r="I143" s="28">
        <v>180</v>
      </c>
      <c r="J143" s="28">
        <v>167</v>
      </c>
      <c r="K143" s="28">
        <v>175</v>
      </c>
      <c r="L143" s="28">
        <v>223</v>
      </c>
      <c r="M143" s="29">
        <f t="shared" si="40"/>
        <v>1052</v>
      </c>
      <c r="N143" s="29">
        <f t="shared" si="41"/>
        <v>6</v>
      </c>
      <c r="O143" s="29">
        <f t="shared" si="42"/>
        <v>175.33333333333334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5" customHeight="1" x14ac:dyDescent="0.25">
      <c r="B144" s="1" t="str">
        <f>Roster_Selection_Men!AF207&amp;" " &amp; "JV1 "</f>
        <v xml:space="preserve">Thomas More University JV1 </v>
      </c>
      <c r="C144" s="1" t="str">
        <f>Roster_Selection_Men!AH207</f>
        <v>17-99714</v>
      </c>
      <c r="D144" s="1" t="str">
        <f>Roster_Selection_Men!AI207</f>
        <v>Joseph Curtis</v>
      </c>
      <c r="E144" s="23" t="s">
        <v>525</v>
      </c>
      <c r="F144" s="1" t="str">
        <f>IF(ISERROR(Baker_Scores_Men_JV!E144), " ", IF(Baker_Scores_Men_JV!E144 = "Yes", "Yes", "  "))</f>
        <v xml:space="preserve">  </v>
      </c>
      <c r="G144" s="28">
        <v>193</v>
      </c>
      <c r="H144" s="28">
        <v>155</v>
      </c>
      <c r="I144" s="28">
        <v>169</v>
      </c>
      <c r="J144" s="28">
        <v>165</v>
      </c>
      <c r="K144" s="28">
        <v>144</v>
      </c>
      <c r="L144" s="28">
        <v>157</v>
      </c>
      <c r="M144" s="29">
        <f t="shared" si="40"/>
        <v>983</v>
      </c>
      <c r="N144" s="29">
        <f t="shared" si="41"/>
        <v>6</v>
      </c>
      <c r="O144" s="29">
        <f t="shared" si="42"/>
        <v>163.83333333333334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2:37" s="1" customFormat="1" ht="13.95" customHeight="1" x14ac:dyDescent="0.25">
      <c r="B145" s="1" t="str">
        <f>Roster_Selection_Men!AF208&amp;" " &amp; "JV1 "</f>
        <v xml:space="preserve">Thomas More University JV1 </v>
      </c>
      <c r="C145" s="1" t="str">
        <f>Roster_Selection_Men!AH208</f>
        <v>20-55235</v>
      </c>
      <c r="D145" s="1" t="str">
        <f>Roster_Selection_Men!AI208</f>
        <v>Ryan Abeling</v>
      </c>
      <c r="E145" s="23" t="s">
        <v>525</v>
      </c>
      <c r="F145" s="1" t="str">
        <f>IF(ISERROR(Baker_Scores_Men_JV!E145), " ", IF(Baker_Scores_Men_JV!E145 = "Yes", "Yes", "  "))</f>
        <v xml:space="preserve">  </v>
      </c>
      <c r="G145" s="28">
        <v>142</v>
      </c>
      <c r="H145" s="28">
        <v>157</v>
      </c>
      <c r="I145" s="28">
        <v>164</v>
      </c>
      <c r="J145" s="28">
        <v>153</v>
      </c>
      <c r="K145" s="28">
        <v>167</v>
      </c>
      <c r="L145" s="28">
        <v>164</v>
      </c>
      <c r="M145" s="29">
        <f t="shared" si="40"/>
        <v>947</v>
      </c>
      <c r="N145" s="29">
        <f t="shared" si="41"/>
        <v>6</v>
      </c>
      <c r="O145" s="29">
        <f t="shared" si="42"/>
        <v>157.83333333333334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2:37" s="1" customFormat="1" ht="13.95" customHeight="1" x14ac:dyDescent="0.25">
      <c r="B146" s="1" t="str">
        <f>Roster_Selection_Men!AF209&amp;" " &amp; "JV1 "</f>
        <v xml:space="preserve">Thomas More University JV1 </v>
      </c>
      <c r="C146" s="1" t="str">
        <f>Roster_Selection_Men!AH209</f>
        <v>22-12473</v>
      </c>
      <c r="D146" s="1" t="str">
        <f>Roster_Selection_Men!AI209</f>
        <v>Ryne Webster</v>
      </c>
      <c r="E146" s="23" t="s">
        <v>525</v>
      </c>
      <c r="F146" s="1" t="str">
        <f>IF(ISERROR(Baker_Scores_Men_JV!E146), " ", IF(Baker_Scores_Men_JV!E146 = "Yes", "Yes", "  "))</f>
        <v xml:space="preserve">  </v>
      </c>
      <c r="G146" s="28">
        <v>96</v>
      </c>
      <c r="H146" s="28">
        <v>100</v>
      </c>
      <c r="I146" s="28">
        <v>134</v>
      </c>
      <c r="J146" s="28">
        <v>129</v>
      </c>
      <c r="K146" s="28">
        <v>131</v>
      </c>
      <c r="L146" s="28">
        <v>83</v>
      </c>
      <c r="M146" s="29">
        <f t="shared" si="40"/>
        <v>673</v>
      </c>
      <c r="N146" s="29">
        <f t="shared" si="41"/>
        <v>6</v>
      </c>
      <c r="O146" s="29">
        <f t="shared" si="42"/>
        <v>112.16666666666667</v>
      </c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2:37" s="1" customFormat="1" ht="13.95" customHeight="1" x14ac:dyDescent="0.25">
      <c r="B147" s="1" t="str">
        <f>Roster_Selection_Men!AF210&amp;" " &amp; "JV1 "</f>
        <v xml:space="preserve"> JV1 </v>
      </c>
      <c r="C147" s="1" t="str">
        <f>Roster_Selection_Men!AH210</f>
        <v/>
      </c>
      <c r="D147" s="1" t="str">
        <f>Roster_Selection_Men!AI210</f>
        <v/>
      </c>
      <c r="E147" s="23"/>
      <c r="F147" s="1" t="str">
        <f>IF(ISERROR(Baker_Scores_Men_JV!E147), " ", IF(Baker_Scores_Men_JV!E147 = "Yes", "Yes", "  "))</f>
        <v xml:space="preserve">  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9">
        <f t="shared" si="40"/>
        <v>0</v>
      </c>
      <c r="N147" s="29">
        <f t="shared" si="41"/>
        <v>0</v>
      </c>
      <c r="O147" s="29">
        <f t="shared" si="42"/>
        <v>0</v>
      </c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2:37" s="1" customFormat="1" ht="13.95" customHeight="1" x14ac:dyDescent="0.25">
      <c r="B148" s="1" t="str">
        <f>Roster_Selection_Men!AF211&amp;" " &amp; "JV1 "</f>
        <v xml:space="preserve"> JV1 </v>
      </c>
      <c r="C148" s="1" t="str">
        <f>Roster_Selection_Men!AH211</f>
        <v/>
      </c>
      <c r="D148" s="1" t="str">
        <f>Roster_Selection_Men!AI211</f>
        <v/>
      </c>
      <c r="E148" s="23"/>
      <c r="F148" s="1" t="str">
        <f>IF(ISERROR(Baker_Scores_Men_JV!E148), " ", IF(Baker_Scores_Men_JV!E148 = "Yes", "Yes", "  "))</f>
        <v xml:space="preserve">  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29">
        <f t="shared" si="40"/>
        <v>0</v>
      </c>
      <c r="N148" s="29">
        <f t="shared" si="41"/>
        <v>0</v>
      </c>
      <c r="O148" s="29">
        <f t="shared" si="42"/>
        <v>0</v>
      </c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2:37" s="1" customFormat="1" ht="13.95" customHeight="1" x14ac:dyDescent="0.25">
      <c r="B149" s="1" t="str">
        <f>Roster_Selection_Men!AF212&amp;" " &amp; "JV1 "</f>
        <v xml:space="preserve"> JV1 </v>
      </c>
      <c r="C149" s="1" t="str">
        <f>Roster_Selection_Men!AH212</f>
        <v/>
      </c>
      <c r="D149" s="1" t="str">
        <f>Roster_Selection_Men!AI212</f>
        <v/>
      </c>
      <c r="E149" s="23"/>
      <c r="F149" s="1" t="str">
        <f>IF(ISERROR(Baker_Scores_Men_JV!E149), " ", IF(Baker_Scores_Men_JV!E149 = "Yes", "Yes", "  "))</f>
        <v xml:space="preserve">  </v>
      </c>
      <c r="G149" s="28">
        <v>0</v>
      </c>
      <c r="H149" s="28">
        <v>0</v>
      </c>
      <c r="I149" s="28">
        <v>0</v>
      </c>
      <c r="J149" s="28">
        <v>0</v>
      </c>
      <c r="K149" s="28">
        <v>0</v>
      </c>
      <c r="L149" s="28">
        <v>0</v>
      </c>
      <c r="M149" s="29">
        <f t="shared" si="40"/>
        <v>0</v>
      </c>
      <c r="N149" s="29">
        <f t="shared" si="41"/>
        <v>0</v>
      </c>
      <c r="O149" s="29">
        <f t="shared" si="42"/>
        <v>0</v>
      </c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2:37" s="1" customFormat="1" ht="13.95" customHeight="1" x14ac:dyDescent="0.25">
      <c r="B150" s="1" t="s">
        <v>567</v>
      </c>
      <c r="C150" s="30" t="s">
        <v>536</v>
      </c>
      <c r="D150" s="23" t="s">
        <v>536</v>
      </c>
      <c r="E150" s="23"/>
      <c r="F150" s="23"/>
      <c r="G150" s="28"/>
      <c r="H150" s="28"/>
      <c r="I150" s="28"/>
      <c r="J150" s="28"/>
      <c r="K150" s="28"/>
      <c r="L150" s="28"/>
      <c r="M150" s="29">
        <f t="shared" si="40"/>
        <v>0</v>
      </c>
      <c r="N150" s="29">
        <f t="shared" si="41"/>
        <v>0</v>
      </c>
      <c r="O150" s="29">
        <f t="shared" si="42"/>
        <v>0</v>
      </c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2:37" s="1" customFormat="1" ht="13.95" customHeight="1" x14ac:dyDescent="0.25">
      <c r="B151" s="1" t="s">
        <v>567</v>
      </c>
      <c r="C151" s="30" t="s">
        <v>536</v>
      </c>
      <c r="D151" s="23" t="s">
        <v>536</v>
      </c>
      <c r="E151" s="23"/>
      <c r="F151" s="23"/>
      <c r="G151" s="28"/>
      <c r="H151" s="28"/>
      <c r="I151" s="28"/>
      <c r="J151" s="28"/>
      <c r="K151" s="28"/>
      <c r="L151" s="28"/>
      <c r="M151" s="29">
        <f t="shared" si="40"/>
        <v>0</v>
      </c>
      <c r="N151" s="29">
        <f t="shared" si="41"/>
        <v>0</v>
      </c>
      <c r="O151" s="29">
        <f t="shared" si="42"/>
        <v>0</v>
      </c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2:37" s="1" customFormat="1" ht="13.95" customHeight="1" x14ac:dyDescent="0.25">
      <c r="B152" s="1" t="s">
        <v>567</v>
      </c>
      <c r="C152" s="30" t="s">
        <v>536</v>
      </c>
      <c r="D152" s="23" t="s">
        <v>536</v>
      </c>
      <c r="E152" s="23"/>
      <c r="F152" s="23"/>
      <c r="G152" s="31"/>
      <c r="H152" s="31"/>
      <c r="I152" s="31"/>
      <c r="J152" s="31"/>
      <c r="K152" s="31"/>
      <c r="L152" s="31"/>
      <c r="M152" s="32">
        <f t="shared" si="40"/>
        <v>0</v>
      </c>
      <c r="N152" s="32">
        <f t="shared" si="41"/>
        <v>0</v>
      </c>
      <c r="O152" s="29">
        <f t="shared" si="42"/>
        <v>0</v>
      </c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2:37" s="1" customFormat="1" ht="13.95" customHeight="1" x14ac:dyDescent="0.3">
      <c r="B153" s="33"/>
      <c r="G153" s="29">
        <f t="shared" ref="G153:N153" si="43">SUM(G142:G152)</f>
        <v>745</v>
      </c>
      <c r="H153" s="29">
        <f t="shared" si="43"/>
        <v>735</v>
      </c>
      <c r="I153" s="29">
        <f t="shared" si="43"/>
        <v>780</v>
      </c>
      <c r="J153" s="29">
        <f t="shared" si="43"/>
        <v>799</v>
      </c>
      <c r="K153" s="29">
        <f t="shared" si="43"/>
        <v>787</v>
      </c>
      <c r="L153" s="29">
        <f t="shared" si="43"/>
        <v>827</v>
      </c>
      <c r="M153" s="34">
        <f t="shared" si="43"/>
        <v>4673</v>
      </c>
      <c r="N153" s="34">
        <f t="shared" si="43"/>
        <v>30</v>
      </c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2:37" s="1" customFormat="1" ht="13.95" customHeight="1" x14ac:dyDescent="0.25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2:37" s="1" customFormat="1" ht="13.95" customHeight="1" x14ac:dyDescent="0.25">
      <c r="B155" s="1" t="str">
        <f>Roster_Selection_Men!AF238&amp;" " &amp; "JV1 "</f>
        <v xml:space="preserve">University of the Cumberlands JV1 </v>
      </c>
      <c r="C155" s="1" t="str">
        <f>Roster_Selection_Men!AH238</f>
        <v>20-20398</v>
      </c>
      <c r="D155" s="1" t="str">
        <f>Roster_Selection_Men!AI238</f>
        <v>Brandon Salazar</v>
      </c>
      <c r="E155" s="23" t="s">
        <v>525</v>
      </c>
      <c r="F155" s="1" t="str">
        <f>IF(ISERROR(Baker_Scores_Men_JV!E155), " ", IF(Baker_Scores_Men_JV!E155 = "Yes", "Yes", "  "))</f>
        <v xml:space="preserve">  </v>
      </c>
      <c r="G155" s="28">
        <v>113</v>
      </c>
      <c r="H155" s="28">
        <v>147</v>
      </c>
      <c r="I155" s="28">
        <v>127</v>
      </c>
      <c r="J155" s="28">
        <v>128</v>
      </c>
      <c r="K155" s="28">
        <v>106</v>
      </c>
      <c r="L155" s="28">
        <v>124</v>
      </c>
      <c r="M155" s="29">
        <f t="shared" ref="M155:M165" si="44">SUM(G155:L155)</f>
        <v>745</v>
      </c>
      <c r="N155" s="29">
        <f t="shared" ref="N155:N165" si="45">COUNTIF(G155:L155, "&gt;0" )</f>
        <v>6</v>
      </c>
      <c r="O155" s="29">
        <f t="shared" ref="O155:O165" si="46">IF(N155=0,0,M155/N155)</f>
        <v>124.16666666666667</v>
      </c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2:37" s="1" customFormat="1" ht="13.95" customHeight="1" x14ac:dyDescent="0.25">
      <c r="B156" s="1" t="str">
        <f>Roster_Selection_Men!AF239&amp;" " &amp; "JV1 "</f>
        <v xml:space="preserve">University of the Cumberlands JV1 </v>
      </c>
      <c r="C156" s="1" t="str">
        <f>Roster_Selection_Men!AH239</f>
        <v>21-4216</v>
      </c>
      <c r="D156" s="1" t="str">
        <f>Roster_Selection_Men!AI239</f>
        <v>Donovan Steiner</v>
      </c>
      <c r="E156" s="23" t="s">
        <v>525</v>
      </c>
      <c r="F156" s="1" t="str">
        <f>IF(ISERROR(Baker_Scores_Men_JV!E156), " ", IF(Baker_Scores_Men_JV!E156 = "Yes", "Yes", "  "))</f>
        <v xml:space="preserve">  </v>
      </c>
      <c r="G156" s="28">
        <v>150</v>
      </c>
      <c r="H156" s="28">
        <v>192</v>
      </c>
      <c r="I156" s="28">
        <v>200</v>
      </c>
      <c r="J156" s="28">
        <v>243</v>
      </c>
      <c r="K156" s="28">
        <v>204</v>
      </c>
      <c r="L156" s="28">
        <v>187</v>
      </c>
      <c r="M156" s="29">
        <f t="shared" si="44"/>
        <v>1176</v>
      </c>
      <c r="N156" s="29">
        <f t="shared" si="45"/>
        <v>6</v>
      </c>
      <c r="O156" s="29">
        <f t="shared" si="46"/>
        <v>196</v>
      </c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2:37" s="1" customFormat="1" ht="13.95" customHeight="1" x14ac:dyDescent="0.25">
      <c r="B157" s="1" t="str">
        <f>Roster_Selection_Men!AF240&amp;" " &amp; "JV1 "</f>
        <v xml:space="preserve">University of the Cumberlands JV1 </v>
      </c>
      <c r="C157" s="1" t="str">
        <f>Roster_Selection_Men!AH240</f>
        <v>19-80458</v>
      </c>
      <c r="D157" s="1" t="str">
        <f>Roster_Selection_Men!AI240</f>
        <v>Samuel Belew</v>
      </c>
      <c r="E157" s="23" t="s">
        <v>525</v>
      </c>
      <c r="F157" s="1" t="str">
        <f>IF(ISERROR(Baker_Scores_Men_JV!E157), " ", IF(Baker_Scores_Men_JV!E157 = "Yes", "Yes", "  "))</f>
        <v xml:space="preserve">  </v>
      </c>
      <c r="G157" s="28">
        <v>119</v>
      </c>
      <c r="H157" s="28">
        <v>159</v>
      </c>
      <c r="I157" s="28">
        <v>120</v>
      </c>
      <c r="J157" s="28">
        <v>174</v>
      </c>
      <c r="K157" s="28">
        <v>133</v>
      </c>
      <c r="L157" s="28">
        <v>208</v>
      </c>
      <c r="M157" s="29">
        <f t="shared" si="44"/>
        <v>913</v>
      </c>
      <c r="N157" s="29">
        <f t="shared" si="45"/>
        <v>6</v>
      </c>
      <c r="O157" s="29">
        <f t="shared" si="46"/>
        <v>152.16666666666666</v>
      </c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2:37" s="1" customFormat="1" ht="13.95" customHeight="1" x14ac:dyDescent="0.25">
      <c r="B158" s="1" t="str">
        <f>Roster_Selection_Men!AF241&amp;" " &amp; "JV1 "</f>
        <v xml:space="preserve">University of the Cumberlands JV1 </v>
      </c>
      <c r="C158" s="1" t="str">
        <f>Roster_Selection_Men!AH241</f>
        <v>21-4213</v>
      </c>
      <c r="D158" s="1" t="str">
        <f>Roster_Selection_Men!AI241</f>
        <v>Thomas Bemiss</v>
      </c>
      <c r="E158" s="23" t="s">
        <v>525</v>
      </c>
      <c r="F158" s="1" t="str">
        <f>IF(ISERROR(Baker_Scores_Men_JV!E158), " ", IF(Baker_Scores_Men_JV!E158 = "Yes", "Yes", "  "))</f>
        <v xml:space="preserve">  </v>
      </c>
      <c r="G158" s="28">
        <v>102</v>
      </c>
      <c r="H158" s="28">
        <v>128</v>
      </c>
      <c r="I158" s="28">
        <v>95</v>
      </c>
      <c r="J158" s="28">
        <v>88</v>
      </c>
      <c r="K158" s="28">
        <v>74</v>
      </c>
      <c r="L158" s="28">
        <v>96</v>
      </c>
      <c r="M158" s="29">
        <f t="shared" si="44"/>
        <v>583</v>
      </c>
      <c r="N158" s="29">
        <f t="shared" si="45"/>
        <v>6</v>
      </c>
      <c r="O158" s="29">
        <f t="shared" si="46"/>
        <v>97.166666666666671</v>
      </c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2:37" s="1" customFormat="1" ht="13.95" customHeight="1" x14ac:dyDescent="0.25">
      <c r="B159" s="1" t="str">
        <f>Roster_Selection_Men!AF242&amp;" " &amp; "JV1 "</f>
        <v xml:space="preserve"> JV1 </v>
      </c>
      <c r="C159" s="1" t="str">
        <f>Roster_Selection_Men!AH242</f>
        <v/>
      </c>
      <c r="D159" s="1" t="str">
        <f>Roster_Selection_Men!AI242</f>
        <v/>
      </c>
      <c r="E159" s="23" t="s">
        <v>525</v>
      </c>
      <c r="F159" s="1" t="str">
        <f>IF(ISERROR(Baker_Scores_Men_JV!E159), " ", IF(Baker_Scores_Men_JV!E159 = "Yes", "Yes", "  "))</f>
        <v xml:space="preserve">  </v>
      </c>
      <c r="G159" s="28">
        <v>0</v>
      </c>
      <c r="H159" s="28">
        <v>0</v>
      </c>
      <c r="I159" s="28">
        <v>0</v>
      </c>
      <c r="J159" s="28">
        <v>0</v>
      </c>
      <c r="K159" s="28">
        <v>0</v>
      </c>
      <c r="L159" s="28">
        <v>0</v>
      </c>
      <c r="M159" s="29">
        <f t="shared" si="44"/>
        <v>0</v>
      </c>
      <c r="N159" s="29">
        <f t="shared" si="45"/>
        <v>0</v>
      </c>
      <c r="O159" s="29">
        <f t="shared" si="46"/>
        <v>0</v>
      </c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2:37" s="1" customFormat="1" ht="13.95" customHeight="1" x14ac:dyDescent="0.25">
      <c r="B160" s="1" t="str">
        <f>Roster_Selection_Men!AF243&amp;" " &amp; "JV1 "</f>
        <v xml:space="preserve"> JV1 </v>
      </c>
      <c r="C160" s="1" t="str">
        <f>Roster_Selection_Men!AH243</f>
        <v/>
      </c>
      <c r="D160" s="1" t="str">
        <f>Roster_Selection_Men!AI243</f>
        <v/>
      </c>
      <c r="E160" s="23" t="s">
        <v>525</v>
      </c>
      <c r="F160" s="1" t="str">
        <f>IF(ISERROR(Baker_Scores_Men_JV!E160), " ", IF(Baker_Scores_Men_JV!E160 = "Yes", "Yes", "  "))</f>
        <v xml:space="preserve">  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9">
        <f t="shared" si="44"/>
        <v>0</v>
      </c>
      <c r="N160" s="29">
        <f t="shared" si="45"/>
        <v>0</v>
      </c>
      <c r="O160" s="29">
        <f t="shared" si="46"/>
        <v>0</v>
      </c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2:52" s="1" customFormat="1" ht="13.95" customHeight="1" x14ac:dyDescent="0.25">
      <c r="B161" s="1" t="str">
        <f>Roster_Selection_Men!AF244&amp;" " &amp; "JV1 "</f>
        <v xml:space="preserve"> JV1 </v>
      </c>
      <c r="C161" s="1" t="str">
        <f>Roster_Selection_Men!AH244</f>
        <v/>
      </c>
      <c r="D161" s="1" t="str">
        <f>Roster_Selection_Men!AI244</f>
        <v/>
      </c>
      <c r="E161" s="23" t="s">
        <v>525</v>
      </c>
      <c r="F161" s="1" t="str">
        <f>IF(ISERROR(Baker_Scores_Men_JV!E161), " ", IF(Baker_Scores_Men_JV!E161 = "Yes", "Yes", "  "))</f>
        <v xml:space="preserve">  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9">
        <f t="shared" si="44"/>
        <v>0</v>
      </c>
      <c r="N161" s="29">
        <f t="shared" si="45"/>
        <v>0</v>
      </c>
      <c r="O161" s="29">
        <f t="shared" si="46"/>
        <v>0</v>
      </c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2:52" s="1" customFormat="1" ht="13.95" customHeight="1" x14ac:dyDescent="0.25">
      <c r="B162" s="1" t="str">
        <f>Roster_Selection_Men!AF245&amp;" " &amp; "JV1 "</f>
        <v xml:space="preserve"> JV1 </v>
      </c>
      <c r="C162" s="1" t="str">
        <f>Roster_Selection_Men!AH245</f>
        <v/>
      </c>
      <c r="D162" s="1" t="str">
        <f>Roster_Selection_Men!AI245</f>
        <v/>
      </c>
      <c r="E162" s="23" t="s">
        <v>525</v>
      </c>
      <c r="F162" s="1" t="str">
        <f>IF(ISERROR(Baker_Scores_Men_JV!E162), " ", IF(Baker_Scores_Men_JV!E162 = "Yes", "Yes", "  "))</f>
        <v xml:space="preserve">  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9">
        <f t="shared" si="44"/>
        <v>0</v>
      </c>
      <c r="N162" s="29">
        <f t="shared" si="45"/>
        <v>0</v>
      </c>
      <c r="O162" s="29">
        <f t="shared" si="46"/>
        <v>0</v>
      </c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2:52" s="1" customFormat="1" ht="13.95" customHeight="1" x14ac:dyDescent="0.25">
      <c r="B163" s="1" t="s">
        <v>568</v>
      </c>
      <c r="C163" s="30" t="s">
        <v>536</v>
      </c>
      <c r="D163" s="23" t="s">
        <v>536</v>
      </c>
      <c r="E163" s="23"/>
      <c r="F163" s="23"/>
      <c r="G163" s="28"/>
      <c r="H163" s="28"/>
      <c r="I163" s="28"/>
      <c r="J163" s="28"/>
      <c r="K163" s="28"/>
      <c r="L163" s="28"/>
      <c r="M163" s="29">
        <f t="shared" si="44"/>
        <v>0</v>
      </c>
      <c r="N163" s="29">
        <f t="shared" si="45"/>
        <v>0</v>
      </c>
      <c r="O163" s="29">
        <f t="shared" si="46"/>
        <v>0</v>
      </c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2:52" s="1" customFormat="1" ht="13.95" customHeight="1" x14ac:dyDescent="0.25">
      <c r="B164" s="1" t="s">
        <v>568</v>
      </c>
      <c r="C164" s="30" t="s">
        <v>536</v>
      </c>
      <c r="D164" s="23" t="s">
        <v>536</v>
      </c>
      <c r="E164" s="23"/>
      <c r="F164" s="23"/>
      <c r="G164" s="28"/>
      <c r="H164" s="28"/>
      <c r="I164" s="28"/>
      <c r="J164" s="28"/>
      <c r="K164" s="28"/>
      <c r="L164" s="28"/>
      <c r="M164" s="29">
        <f t="shared" si="44"/>
        <v>0</v>
      </c>
      <c r="N164" s="29">
        <f t="shared" si="45"/>
        <v>0</v>
      </c>
      <c r="O164" s="29">
        <f t="shared" si="46"/>
        <v>0</v>
      </c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2:52" s="1" customFormat="1" ht="13.95" customHeight="1" x14ac:dyDescent="0.25">
      <c r="B165" s="1" t="s">
        <v>568</v>
      </c>
      <c r="C165" s="30" t="s">
        <v>536</v>
      </c>
      <c r="D165" s="23" t="s">
        <v>536</v>
      </c>
      <c r="E165" s="23"/>
      <c r="F165" s="23"/>
      <c r="G165" s="31"/>
      <c r="H165" s="31"/>
      <c r="I165" s="31"/>
      <c r="J165" s="31"/>
      <c r="K165" s="31"/>
      <c r="L165" s="31"/>
      <c r="M165" s="32">
        <f t="shared" si="44"/>
        <v>0</v>
      </c>
      <c r="N165" s="32">
        <f t="shared" si="45"/>
        <v>0</v>
      </c>
      <c r="O165" s="29">
        <f t="shared" si="46"/>
        <v>0</v>
      </c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2:52" s="1" customFormat="1" ht="13.95" customHeight="1" x14ac:dyDescent="0.3">
      <c r="B166" s="33"/>
      <c r="G166" s="29">
        <f t="shared" ref="G166:N166" si="47">SUM(G155:G165)</f>
        <v>484</v>
      </c>
      <c r="H166" s="29">
        <f t="shared" si="47"/>
        <v>626</v>
      </c>
      <c r="I166" s="29">
        <f t="shared" si="47"/>
        <v>542</v>
      </c>
      <c r="J166" s="29">
        <f t="shared" si="47"/>
        <v>633</v>
      </c>
      <c r="K166" s="29">
        <f t="shared" si="47"/>
        <v>517</v>
      </c>
      <c r="L166" s="29">
        <f t="shared" si="47"/>
        <v>615</v>
      </c>
      <c r="M166" s="34">
        <f t="shared" si="47"/>
        <v>3417</v>
      </c>
      <c r="N166" s="34">
        <f t="shared" si="47"/>
        <v>24</v>
      </c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2:52" s="1" customFormat="1" ht="13.95" customHeight="1" x14ac:dyDescent="0.25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2:52" s="1" customFormat="1" ht="13.95" customHeight="1" x14ac:dyDescent="0.25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2:52" s="1" customFormat="1" ht="13.95" customHeight="1" x14ac:dyDescent="0.25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2:52" s="1" customFormat="1" ht="13.95" customHeight="1" x14ac:dyDescent="0.25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2:52" s="1" customFormat="1" ht="13.95" customHeight="1" x14ac:dyDescent="0.25">
      <c r="E171" s="35" t="s">
        <v>554</v>
      </c>
      <c r="F171" s="36"/>
      <c r="G171" s="37">
        <f t="shared" ref="G171:N171" si="48">SUM(G23,G36,G49,G62,G75,G88,G101,G114,G127,G140,G153,G166)</f>
        <v>8159</v>
      </c>
      <c r="H171" s="37">
        <f t="shared" si="48"/>
        <v>8242</v>
      </c>
      <c r="I171" s="37">
        <f t="shared" si="48"/>
        <v>8179</v>
      </c>
      <c r="J171" s="37">
        <f t="shared" si="48"/>
        <v>8291</v>
      </c>
      <c r="K171" s="37">
        <f t="shared" si="48"/>
        <v>8253</v>
      </c>
      <c r="L171" s="37">
        <f t="shared" si="48"/>
        <v>8722</v>
      </c>
      <c r="M171" s="38">
        <f t="shared" si="48"/>
        <v>49846</v>
      </c>
      <c r="N171" s="39">
        <f t="shared" si="48"/>
        <v>282</v>
      </c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Z171" s="1" t="s">
        <v>555</v>
      </c>
    </row>
    <row r="172" spans="2:52" s="1" customFormat="1" ht="13.95" customHeight="1" x14ac:dyDescent="0.25">
      <c r="E172" s="40" t="s">
        <v>556</v>
      </c>
      <c r="F172" s="41"/>
      <c r="G172" s="42">
        <f t="shared" ref="G172:L172" si="49">SUM(G171/(12))</f>
        <v>679.91666666666663</v>
      </c>
      <c r="H172" s="42">
        <f t="shared" si="49"/>
        <v>686.83333333333337</v>
      </c>
      <c r="I172" s="42">
        <f t="shared" si="49"/>
        <v>681.58333333333337</v>
      </c>
      <c r="J172" s="42">
        <f t="shared" si="49"/>
        <v>690.91666666666663</v>
      </c>
      <c r="K172" s="42">
        <f t="shared" si="49"/>
        <v>687.75</v>
      </c>
      <c r="L172" s="42">
        <f t="shared" si="49"/>
        <v>726.83333333333337</v>
      </c>
      <c r="M172" s="32"/>
      <c r="N172" s="51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2:52" s="1" customFormat="1" ht="13.95" customHeight="1" x14ac:dyDescent="0.25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2:52" s="1" customFormat="1" ht="13.95" customHeight="1" x14ac:dyDescent="0.25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2:52" s="1" customFormat="1" ht="13.95" customHeight="1" x14ac:dyDescent="0.25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2:52" s="1" customFormat="1" ht="13.95" customHeight="1" x14ac:dyDescent="0.25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5" customHeight="1" x14ac:dyDescent="0.25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5" customHeight="1" x14ac:dyDescent="0.25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5" customHeight="1" x14ac:dyDescent="0.25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5" customHeight="1" x14ac:dyDescent="0.25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5" customHeight="1" x14ac:dyDescent="0.25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5" customHeight="1" x14ac:dyDescent="0.25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5" customHeight="1" x14ac:dyDescent="0.25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5" customHeight="1" x14ac:dyDescent="0.25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5" customHeight="1" x14ac:dyDescent="0.25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5" customHeight="1" x14ac:dyDescent="0.25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5" customHeight="1" x14ac:dyDescent="0.25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5" customHeight="1" x14ac:dyDescent="0.25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5" customHeight="1" x14ac:dyDescent="0.25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5" customHeight="1" x14ac:dyDescent="0.25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5" customHeight="1" x14ac:dyDescent="0.25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5" customHeight="1" x14ac:dyDescent="0.25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5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5" customHeight="1" x14ac:dyDescent="0.25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5" customHeight="1" x14ac:dyDescent="0.25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5" customHeight="1" x14ac:dyDescent="0.25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5" customHeight="1" x14ac:dyDescent="0.25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5" customHeight="1" x14ac:dyDescent="0.25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5" customHeight="1" x14ac:dyDescent="0.25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5" customHeight="1" x14ac:dyDescent="0.25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5" customHeight="1" x14ac:dyDescent="0.25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5" customHeight="1" x14ac:dyDescent="0.25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5" customHeight="1" x14ac:dyDescent="0.25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5" customHeight="1" x14ac:dyDescent="0.25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5" customHeight="1" x14ac:dyDescent="0.25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5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5" customHeight="1" x14ac:dyDescent="0.25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5" customHeight="1" x14ac:dyDescent="0.25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5" customHeight="1" x14ac:dyDescent="0.25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5" customHeight="1" x14ac:dyDescent="0.25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5" customHeight="1" x14ac:dyDescent="0.25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5" customHeight="1" x14ac:dyDescent="0.25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5" customHeight="1" x14ac:dyDescent="0.25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5" customHeight="1" x14ac:dyDescent="0.25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5" customHeight="1" x14ac:dyDescent="0.25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5" customHeight="1" x14ac:dyDescent="0.25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5" customHeight="1" x14ac:dyDescent="0.25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5" customHeight="1" x14ac:dyDescent="0.25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5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5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5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5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5" customHeight="1" x14ac:dyDescent="0.25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5" customHeight="1" x14ac:dyDescent="0.25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5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5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5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5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5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5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5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5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5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5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5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5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5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5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5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5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5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5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5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5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5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5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5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5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5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5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5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5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5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5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5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5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/>
    <row r="2125" spans="7:37" s="1" customFormat="1" ht="13.95" customHeight="1" x14ac:dyDescent="0.25"/>
    <row r="2126" spans="7:37" s="1" customFormat="1" ht="13.95" customHeight="1" x14ac:dyDescent="0.25"/>
    <row r="2127" spans="7:37" s="1" customFormat="1" ht="13.95" customHeight="1" x14ac:dyDescent="0.25"/>
    <row r="2128" spans="7:37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L22 G155:L165 G142:L152 G129:L139 G116:L126 G103:L113 G90:L100 G77:L87 G64:L74 G51:L61 G38:L48 G25:L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="85" zoomScaleNormal="85" workbookViewId="0">
      <pane xSplit="6" ySplit="11" topLeftCell="G65" activePane="bottomRight" state="frozen"/>
      <selection pane="topRight" activeCell="G1" sqref="G1"/>
      <selection pane="bottomLeft" activeCell="A12" sqref="A12"/>
      <selection pane="bottomRight" activeCell="E78" sqref="E78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1" t="s">
        <v>569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R1" s="52"/>
    </row>
    <row r="2" spans="1:107" s="4" customFormat="1" ht="16.2" customHeight="1" x14ac:dyDescent="0.3">
      <c r="AZ2" s="4" t="s">
        <v>525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526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9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53" customFormat="1" ht="13.95" customHeight="1" x14ac:dyDescent="0.25">
      <c r="B10" s="21"/>
      <c r="C10" s="21"/>
      <c r="D10" s="55"/>
      <c r="E10" s="55"/>
      <c r="F10" s="55"/>
      <c r="G10" s="62"/>
      <c r="H10" s="19" t="s">
        <v>527</v>
      </c>
      <c r="I10" s="19" t="s">
        <v>527</v>
      </c>
      <c r="J10" s="19" t="s">
        <v>527</v>
      </c>
      <c r="K10" s="19" t="s">
        <v>527</v>
      </c>
      <c r="L10" s="19" t="s">
        <v>527</v>
      </c>
      <c r="M10" s="19" t="s">
        <v>527</v>
      </c>
      <c r="N10" s="19" t="s">
        <v>527</v>
      </c>
      <c r="O10" s="19" t="s">
        <v>527</v>
      </c>
      <c r="P10" s="19" t="s">
        <v>527</v>
      </c>
      <c r="Q10" s="19" t="s">
        <v>527</v>
      </c>
      <c r="R10" s="19" t="s">
        <v>527</v>
      </c>
      <c r="S10" s="19" t="s">
        <v>527</v>
      </c>
      <c r="T10" s="19" t="s">
        <v>527</v>
      </c>
      <c r="U10" s="19" t="s">
        <v>527</v>
      </c>
      <c r="V10" s="19" t="s">
        <v>527</v>
      </c>
      <c r="W10" s="19" t="s">
        <v>527</v>
      </c>
      <c r="X10" s="19" t="s">
        <v>30</v>
      </c>
      <c r="Y10" s="19" t="s">
        <v>528</v>
      </c>
      <c r="Z10" s="19" t="s">
        <v>529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56" t="s">
        <v>30</v>
      </c>
      <c r="BK10" s="56" t="s">
        <v>30</v>
      </c>
      <c r="BL10" s="56" t="s">
        <v>30</v>
      </c>
      <c r="BM10" s="56" t="s">
        <v>30</v>
      </c>
      <c r="BN10" s="56" t="s">
        <v>30</v>
      </c>
      <c r="BO10" s="56" t="s">
        <v>30</v>
      </c>
      <c r="BP10" s="56" t="s">
        <v>30</v>
      </c>
      <c r="BQ10" s="56" t="s">
        <v>30</v>
      </c>
      <c r="BR10" s="56" t="s">
        <v>30</v>
      </c>
      <c r="BS10" s="56" t="s">
        <v>30</v>
      </c>
      <c r="BT10" s="56" t="s">
        <v>30</v>
      </c>
      <c r="BU10" s="56" t="s">
        <v>30</v>
      </c>
      <c r="BV10" s="56" t="s">
        <v>30</v>
      </c>
      <c r="BW10" s="56" t="s">
        <v>30</v>
      </c>
      <c r="BX10" s="56" t="s">
        <v>30</v>
      </c>
      <c r="BY10" s="56" t="s">
        <v>30</v>
      </c>
      <c r="BZ10" s="56" t="s">
        <v>30</v>
      </c>
      <c r="CA10" s="56" t="s">
        <v>30</v>
      </c>
      <c r="CB10" s="56" t="s">
        <v>30</v>
      </c>
      <c r="CC10" s="56" t="s">
        <v>30</v>
      </c>
      <c r="CD10" s="56" t="s">
        <v>30</v>
      </c>
      <c r="CE10" s="56" t="s">
        <v>30</v>
      </c>
      <c r="CF10" s="56" t="s">
        <v>30</v>
      </c>
      <c r="CG10" s="56" t="s">
        <v>30</v>
      </c>
      <c r="CH10" s="56" t="s">
        <v>30</v>
      </c>
      <c r="CI10" s="56" t="s">
        <v>30</v>
      </c>
      <c r="CJ10" s="56" t="s">
        <v>30</v>
      </c>
      <c r="CK10" s="56" t="s">
        <v>30</v>
      </c>
      <c r="CL10" s="56" t="s">
        <v>30</v>
      </c>
      <c r="CM10" s="56" t="s">
        <v>30</v>
      </c>
      <c r="CN10" s="56" t="s">
        <v>30</v>
      </c>
      <c r="CO10" s="56" t="s">
        <v>30</v>
      </c>
      <c r="CP10" s="56" t="s">
        <v>30</v>
      </c>
      <c r="CQ10" s="56" t="s">
        <v>30</v>
      </c>
      <c r="CR10" s="56" t="s">
        <v>30</v>
      </c>
      <c r="CS10" s="56" t="s">
        <v>30</v>
      </c>
      <c r="CT10" s="56" t="s">
        <v>30</v>
      </c>
      <c r="CU10" s="56" t="s">
        <v>30</v>
      </c>
      <c r="CV10" s="56" t="s">
        <v>30</v>
      </c>
      <c r="CW10" s="56" t="s">
        <v>30</v>
      </c>
      <c r="CX10" s="56" t="s">
        <v>30</v>
      </c>
      <c r="CY10" s="56" t="s">
        <v>30</v>
      </c>
      <c r="CZ10" s="56" t="s">
        <v>30</v>
      </c>
      <c r="DA10" s="56" t="s">
        <v>30</v>
      </c>
      <c r="DB10" s="56" t="s">
        <v>30</v>
      </c>
      <c r="DC10" s="56" t="s">
        <v>30</v>
      </c>
    </row>
    <row r="11" spans="1:107" s="1" customFormat="1" ht="13.95" customHeight="1" x14ac:dyDescent="0.25">
      <c r="B11" s="19" t="s">
        <v>530</v>
      </c>
      <c r="C11" s="19" t="s">
        <v>24</v>
      </c>
      <c r="D11" s="19" t="s">
        <v>25</v>
      </c>
      <c r="E11" s="19" t="s">
        <v>531</v>
      </c>
      <c r="F11" s="19" t="s">
        <v>570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533</v>
      </c>
      <c r="Y11" s="19" t="s">
        <v>531</v>
      </c>
      <c r="Z11" s="19" t="s">
        <v>534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57" t="str">
        <f>Roster_Selection_Men!AF52&amp;" " &amp; "JV1 "</f>
        <v xml:space="preserve">Cumberland University JV1 </v>
      </c>
      <c r="C12" s="57" t="str">
        <f>Roster_Selection_Men!AH52</f>
        <v>21-31966</v>
      </c>
      <c r="D12" s="57" t="str">
        <f>Roster_Selection_Men!AI52</f>
        <v>Benson Montini</v>
      </c>
      <c r="E12" s="58"/>
      <c r="F12" s="1" t="str">
        <f>IF(ISERROR(Individual_Scores_Men_JV!E12), " ", IF(Individual_Scores_Men_JV!E12 = "Yes", "Yes", "  "))</f>
        <v>Yes</v>
      </c>
      <c r="G12" s="24" t="s">
        <v>528</v>
      </c>
      <c r="H12" s="44">
        <v>157</v>
      </c>
      <c r="I12" s="44">
        <v>156</v>
      </c>
      <c r="J12" s="44">
        <v>171</v>
      </c>
      <c r="K12" s="44">
        <v>143</v>
      </c>
      <c r="L12" s="44">
        <v>159</v>
      </c>
      <c r="M12" s="44">
        <v>156</v>
      </c>
      <c r="N12" s="44">
        <v>165</v>
      </c>
      <c r="O12" s="44">
        <v>162</v>
      </c>
      <c r="P12" s="44">
        <v>191</v>
      </c>
      <c r="Q12" s="44">
        <v>191</v>
      </c>
      <c r="R12" s="44">
        <v>177</v>
      </c>
      <c r="S12" s="44">
        <v>135</v>
      </c>
      <c r="T12" s="44">
        <v>169</v>
      </c>
      <c r="U12" s="44">
        <v>172</v>
      </c>
      <c r="V12" s="44">
        <v>168</v>
      </c>
      <c r="W12" s="44">
        <v>210</v>
      </c>
      <c r="X12" s="19">
        <f>SUM(H12:W12)</f>
        <v>2682</v>
      </c>
      <c r="Y12" s="19">
        <f>COUNTIF(H12:W12, "&gt;0" )</f>
        <v>16</v>
      </c>
      <c r="Z12" s="19">
        <f>X12/Y12</f>
        <v>167.625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57" t="str">
        <f>Roster_Selection_Men!AF53&amp;" " &amp; "JV1 "</f>
        <v xml:space="preserve">Cumberland University JV1 </v>
      </c>
      <c r="C13" s="57" t="str">
        <f>Roster_Selection_Men!AH53</f>
        <v>20-36721</v>
      </c>
      <c r="D13" s="57" t="str">
        <f>Roster_Selection_Men!AI53</f>
        <v>Connor Adams</v>
      </c>
      <c r="E13" s="58"/>
      <c r="F13" s="1" t="str">
        <f>IF(ISERROR(Individual_Scores_Men_JV!E13), " ", IF(Individual_Scores_Men_JV!E13 = "Yes", "Yes", "  "))</f>
        <v>Yes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57" t="str">
        <f>Roster_Selection_Men!AF54&amp;" " &amp; "JV1 "</f>
        <v xml:space="preserve">Cumberland University JV1 </v>
      </c>
      <c r="C14" s="57" t="str">
        <f>Roster_Selection_Men!AH54</f>
        <v>18-52843</v>
      </c>
      <c r="D14" s="57" t="str">
        <f>Roster_Selection_Men!AI54</f>
        <v>Grayson Hemontolor</v>
      </c>
      <c r="E14" s="58"/>
      <c r="F14" s="1" t="str">
        <f>IF(ISERROR(Individual_Scores_Men_JV!E14), " ", IF(Individual_Scores_Men_JV!E14 = "Yes", "Yes", "  "))</f>
        <v>Yes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57" t="str">
        <f>Roster_Selection_Men!AF55&amp;" " &amp; "JV1 "</f>
        <v xml:space="preserve">Cumberland University JV1 </v>
      </c>
      <c r="C15" s="57" t="str">
        <f>Roster_Selection_Men!AH55</f>
        <v>21-60491</v>
      </c>
      <c r="D15" s="57" t="str">
        <f>Roster_Selection_Men!AI55</f>
        <v>Konner Russell</v>
      </c>
      <c r="E15" s="58"/>
      <c r="F15" s="1" t="str">
        <f>IF(ISERROR(Individual_Scores_Men_JV!E15), " ", IF(Individual_Scores_Men_JV!E15 = "Yes", "Yes", "  "))</f>
        <v>Yes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57" t="str">
        <f>Roster_Selection_Men!AF56&amp;" " &amp; "JV1 "</f>
        <v xml:space="preserve">Cumberland University JV1 </v>
      </c>
      <c r="C16" s="57" t="str">
        <f>Roster_Selection_Men!AH56</f>
        <v>20-33136</v>
      </c>
      <c r="D16" s="57" t="str">
        <f>Roster_Selection_Men!AI56</f>
        <v>Mason Adcok</v>
      </c>
      <c r="E16" s="58"/>
      <c r="F16" s="1" t="str">
        <f>IF(ISERROR(Individual_Scores_Men_JV!E16), " ", IF(Individual_Scores_Men_JV!E16 = "Yes", "Yes", "  "))</f>
        <v>Yes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57" t="str">
        <f>Roster_Selection_Men!AF57&amp;" " &amp; "JV1 "</f>
        <v xml:space="preserve"> JV1 </v>
      </c>
      <c r="C17" s="57" t="str">
        <f>Roster_Selection_Men!AH57</f>
        <v/>
      </c>
      <c r="D17" s="57" t="str">
        <f>Roster_Selection_Men!AI57</f>
        <v/>
      </c>
      <c r="E17" s="58"/>
      <c r="F17" s="1" t="str">
        <f>IF(ISERROR(Individual_Scores_Men_JV!E17), " ", IF(Individual_Scores_Men_JV!E17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57" t="str">
        <f>Roster_Selection_Men!AF58&amp;" " &amp; "JV1 "</f>
        <v xml:space="preserve"> JV1 </v>
      </c>
      <c r="C18" s="57" t="str">
        <f>Roster_Selection_Men!AH58</f>
        <v/>
      </c>
      <c r="D18" s="57" t="str">
        <f>Roster_Selection_Men!AI58</f>
        <v/>
      </c>
      <c r="E18" s="58"/>
      <c r="F18" s="1" t="str">
        <f>IF(ISERROR(Individual_Scores_Men_JV!E18), " ", IF(Individual_Scores_Men_JV!E18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57" t="str">
        <f>Roster_Selection_Men!AF59&amp;" " &amp; "JV1 "</f>
        <v xml:space="preserve"> JV1 </v>
      </c>
      <c r="C19" s="57" t="str">
        <f>Roster_Selection_Men!AH59</f>
        <v/>
      </c>
      <c r="D19" s="57" t="str">
        <f>Roster_Selection_Men!AI59</f>
        <v/>
      </c>
      <c r="E19" s="58"/>
      <c r="F19" s="1" t="str">
        <f>IF(ISERROR(Individual_Scores_Men_JV!E19), " ", IF(Individual_Scores_Men_JV!E19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57" t="s">
        <v>571</v>
      </c>
      <c r="C20" s="59" t="str">
        <f>Individual_Scores_Men_JV!C20</f>
        <v/>
      </c>
      <c r="D20" s="60" t="str">
        <f>Individual_Scores_Men_JV!D20</f>
        <v/>
      </c>
      <c r="E20" s="58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57" t="s">
        <v>571</v>
      </c>
      <c r="C21" s="59" t="str">
        <f>Individual_Scores_Men_JV!C21</f>
        <v/>
      </c>
      <c r="D21" s="60" t="str">
        <f>Individual_Scores_Men_JV!D21</f>
        <v/>
      </c>
      <c r="E21" s="58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57" t="s">
        <v>571</v>
      </c>
      <c r="C22" s="59" t="str">
        <f>Individual_Scores_Men_JV!C22</f>
        <v/>
      </c>
      <c r="D22" s="60" t="str">
        <f>Individual_Scores_Men_JV!D22</f>
        <v/>
      </c>
      <c r="E22" s="58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57" t="s">
        <v>30</v>
      </c>
      <c r="C23" s="57" t="s">
        <v>30</v>
      </c>
      <c r="D23" s="57" t="s">
        <v>30</v>
      </c>
      <c r="E23" s="61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57" t="s">
        <v>30</v>
      </c>
      <c r="C24" s="57" t="s">
        <v>30</v>
      </c>
      <c r="D24" s="57" t="s">
        <v>30</v>
      </c>
      <c r="E24" s="61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57" t="str">
        <f>Roster_Selection_Men!AF67&amp;" " &amp; "JV1 "</f>
        <v xml:space="preserve">Emmanuel College JV1 </v>
      </c>
      <c r="C25" s="57" t="str">
        <f>Roster_Selection_Men!AH67</f>
        <v>11-399731</v>
      </c>
      <c r="D25" s="57" t="str">
        <f>Roster_Selection_Men!AI67</f>
        <v>David Brock</v>
      </c>
      <c r="E25" s="58"/>
      <c r="F25" s="1" t="str">
        <f>IF(ISERROR(Individual_Scores_Men_JV!E25), " ", IF(Individual_Scores_Men_JV!E25 = "Yes", "Yes", "  "))</f>
        <v>Yes</v>
      </c>
      <c r="G25" s="24" t="s">
        <v>528</v>
      </c>
      <c r="H25" s="44">
        <v>148</v>
      </c>
      <c r="I25" s="44">
        <v>182</v>
      </c>
      <c r="J25" s="44">
        <v>171</v>
      </c>
      <c r="K25" s="44">
        <v>257</v>
      </c>
      <c r="L25" s="44">
        <v>185</v>
      </c>
      <c r="M25" s="44">
        <v>170</v>
      </c>
      <c r="N25" s="44">
        <v>170</v>
      </c>
      <c r="O25" s="44">
        <v>189</v>
      </c>
      <c r="P25" s="44">
        <v>176</v>
      </c>
      <c r="Q25" s="44">
        <v>203</v>
      </c>
      <c r="R25" s="44">
        <v>175</v>
      </c>
      <c r="S25" s="44">
        <v>187</v>
      </c>
      <c r="T25" s="44">
        <v>183</v>
      </c>
      <c r="U25" s="44">
        <v>209</v>
      </c>
      <c r="V25" s="44">
        <v>204</v>
      </c>
      <c r="W25" s="44">
        <v>202</v>
      </c>
      <c r="X25" s="19">
        <f>SUM(H25:W25)</f>
        <v>3011</v>
      </c>
      <c r="Y25" s="19">
        <f>COUNTIF(H25:W25, "&gt;0" )</f>
        <v>16</v>
      </c>
      <c r="Z25" s="19">
        <f>X25/Y25</f>
        <v>188.1875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57" t="str">
        <f>Roster_Selection_Men!AF68&amp;" " &amp; "JV1 "</f>
        <v xml:space="preserve">Emmanuel College JV1 </v>
      </c>
      <c r="C26" s="57" t="str">
        <f>Roster_Selection_Men!AH68</f>
        <v>22-5841</v>
      </c>
      <c r="D26" s="57" t="str">
        <f>Roster_Selection_Men!AI68</f>
        <v>Joseph Agustin</v>
      </c>
      <c r="E26" s="58"/>
      <c r="F26" s="1" t="str">
        <f>IF(ISERROR(Individual_Scores_Men_JV!E26), " ", IF(Individual_Scores_Men_JV!E26 = "Yes", "Yes", "  "))</f>
        <v>Yes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57" t="str">
        <f>Roster_Selection_Men!AF69&amp;" " &amp; "JV1 "</f>
        <v xml:space="preserve">Emmanuel College JV1 </v>
      </c>
      <c r="C27" s="57" t="str">
        <f>Roster_Selection_Men!AH69</f>
        <v>8869-1526</v>
      </c>
      <c r="D27" s="57" t="str">
        <f>Roster_Selection_Men!AI69</f>
        <v>Michael Wagoner</v>
      </c>
      <c r="E27" s="58"/>
      <c r="F27" s="1" t="str">
        <f>IF(ISERROR(Individual_Scores_Men_JV!E27), " ", IF(Individual_Scores_Men_JV!E27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57" t="str">
        <f>Roster_Selection_Men!AF70&amp;" " &amp; "JV1 "</f>
        <v xml:space="preserve">Emmanuel College JV1 </v>
      </c>
      <c r="C28" s="57" t="str">
        <f>Roster_Selection_Men!AH70</f>
        <v>22-5846</v>
      </c>
      <c r="D28" s="57" t="str">
        <f>Roster_Selection_Men!AI70</f>
        <v>Nate Gordon</v>
      </c>
      <c r="E28" s="58"/>
      <c r="F28" s="1" t="str">
        <f>IF(ISERROR(Individual_Scores_Men_JV!E28), " ", IF(Individual_Scores_Men_JV!E28 = "Yes", "Yes", "  "))</f>
        <v>Yes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57" t="str">
        <f>Roster_Selection_Men!AF71&amp;" " &amp; "JV1 "</f>
        <v xml:space="preserve">Emmanuel College JV1 </v>
      </c>
      <c r="C29" s="57" t="str">
        <f>Roster_Selection_Men!AH71</f>
        <v>11-186499</v>
      </c>
      <c r="D29" s="57" t="str">
        <f>Roster_Selection_Men!AI71</f>
        <v>Spencer Song</v>
      </c>
      <c r="E29" s="58"/>
      <c r="F29" s="1" t="str">
        <f>IF(ISERROR(Individual_Scores_Men_JV!E29), " ", IF(Individual_Scores_Men_JV!E29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57" t="str">
        <f>Roster_Selection_Men!AF72&amp;" " &amp; "JV1 "</f>
        <v xml:space="preserve">Emmanuel College JV1 </v>
      </c>
      <c r="C30" s="57" t="str">
        <f>Roster_Selection_Men!AH72</f>
        <v>5615-490</v>
      </c>
      <c r="D30" s="57" t="str">
        <f>Roster_Selection_Men!AI72</f>
        <v>Tristan Rock-Rolison</v>
      </c>
      <c r="E30" s="58"/>
      <c r="F30" s="1" t="str">
        <f>IF(ISERROR(Individual_Scores_Men_JV!E30), " ", IF(Individual_Scores_Men_JV!E30 = "Yes", "Yes", "  "))</f>
        <v>Yes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57" t="str">
        <f>Roster_Selection_Men!AF73&amp;" " &amp; "JV1 "</f>
        <v xml:space="preserve"> JV1 </v>
      </c>
      <c r="C31" s="57" t="str">
        <f>Roster_Selection_Men!AH73</f>
        <v/>
      </c>
      <c r="D31" s="57" t="str">
        <f>Roster_Selection_Men!AI73</f>
        <v/>
      </c>
      <c r="E31" s="58"/>
      <c r="F31" s="1" t="str">
        <f>IF(ISERROR(Individual_Scores_Men_JV!E31), " ", IF(Individual_Scores_Men_JV!E31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57" t="str">
        <f>Roster_Selection_Men!AF74&amp;" " &amp; "JV1 "</f>
        <v xml:space="preserve"> JV1 </v>
      </c>
      <c r="C32" s="57" t="str">
        <f>Roster_Selection_Men!AH74</f>
        <v/>
      </c>
      <c r="D32" s="57" t="str">
        <f>Roster_Selection_Men!AI74</f>
        <v/>
      </c>
      <c r="E32" s="58"/>
      <c r="F32" s="1" t="str">
        <f>IF(ISERROR(Individual_Scores_Men_JV!E32), " ", IF(Individual_Scores_Men_JV!E32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57" t="s">
        <v>572</v>
      </c>
      <c r="C33" s="59" t="str">
        <f>Individual_Scores_Men_JV!C33</f>
        <v/>
      </c>
      <c r="D33" s="60" t="str">
        <f>Individual_Scores_Men_JV!D33</f>
        <v/>
      </c>
      <c r="E33" s="58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57" t="s">
        <v>572</v>
      </c>
      <c r="C34" s="59" t="str">
        <f>Individual_Scores_Men_JV!C34</f>
        <v/>
      </c>
      <c r="D34" s="60" t="str">
        <f>Individual_Scores_Men_JV!D34</f>
        <v/>
      </c>
      <c r="E34" s="58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57" t="s">
        <v>572</v>
      </c>
      <c r="C35" s="59" t="str">
        <f>Individual_Scores_Men_JV!C35</f>
        <v/>
      </c>
      <c r="D35" s="60" t="str">
        <f>Individual_Scores_Men_JV!D35</f>
        <v/>
      </c>
      <c r="E35" s="58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57" t="s">
        <v>30</v>
      </c>
      <c r="C36" s="57" t="s">
        <v>30</v>
      </c>
      <c r="D36" s="57" t="s">
        <v>30</v>
      </c>
      <c r="E36" s="61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57" t="s">
        <v>30</v>
      </c>
      <c r="C37" s="57" t="s">
        <v>30</v>
      </c>
      <c r="D37" s="57" t="s">
        <v>30</v>
      </c>
      <c r="E37" s="61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57" t="str">
        <f>Roster_Selection_Men!AF90&amp;" " &amp; "JV1 "</f>
        <v xml:space="preserve">Midway University JV1 </v>
      </c>
      <c r="C38" s="57" t="str">
        <f>Roster_Selection_Men!AH90</f>
        <v>17-25988</v>
      </c>
      <c r="D38" s="57" t="str">
        <f>Roster_Selection_Men!AI90</f>
        <v>Daekwon Christopher</v>
      </c>
      <c r="E38" s="58"/>
      <c r="F38" s="1" t="str">
        <f>IF(ISERROR(Individual_Scores_Men_JV!E38), " ", IF(Individual_Scores_Men_JV!E38 = "Yes", "Yes", "  "))</f>
        <v>Yes</v>
      </c>
      <c r="G38" s="24" t="s">
        <v>528</v>
      </c>
      <c r="H38" s="44">
        <v>192</v>
      </c>
      <c r="I38" s="44">
        <v>182</v>
      </c>
      <c r="J38" s="44">
        <v>180</v>
      </c>
      <c r="K38" s="44">
        <v>210</v>
      </c>
      <c r="L38" s="44">
        <v>161</v>
      </c>
      <c r="M38" s="44">
        <v>166</v>
      </c>
      <c r="N38" s="44">
        <v>159</v>
      </c>
      <c r="O38" s="44">
        <v>189</v>
      </c>
      <c r="P38" s="44">
        <v>193</v>
      </c>
      <c r="Q38" s="44">
        <v>204</v>
      </c>
      <c r="R38" s="44">
        <v>187</v>
      </c>
      <c r="S38" s="44">
        <v>215</v>
      </c>
      <c r="T38" s="44">
        <v>183</v>
      </c>
      <c r="U38" s="44">
        <v>163</v>
      </c>
      <c r="V38" s="44">
        <v>212</v>
      </c>
      <c r="W38" s="44">
        <v>188</v>
      </c>
      <c r="X38" s="19">
        <f>SUM(H38:W38)</f>
        <v>2984</v>
      </c>
      <c r="Y38" s="19">
        <f>COUNTIF(H38:W38, "&gt;0" )</f>
        <v>16</v>
      </c>
      <c r="Z38" s="19">
        <f>X38/Y38</f>
        <v>186.5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57" t="str">
        <f>Roster_Selection_Men!AF91&amp;" " &amp; "JV1 "</f>
        <v xml:space="preserve">Midway University JV1 </v>
      </c>
      <c r="C39" s="57" t="str">
        <f>Roster_Selection_Men!AH91</f>
        <v>18-21217</v>
      </c>
      <c r="D39" s="57" t="str">
        <f>Roster_Selection_Men!AI91</f>
        <v>Deven Hooper</v>
      </c>
      <c r="E39" s="58"/>
      <c r="F39" s="1" t="str">
        <f>IF(ISERROR(Individual_Scores_Men_JV!E39), " ", IF(Individual_Scores_Men_JV!E39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57" t="str">
        <f>Roster_Selection_Men!AF92&amp;" " &amp; "JV1 "</f>
        <v xml:space="preserve">Midway University JV1 </v>
      </c>
      <c r="C40" s="57" t="str">
        <f>Roster_Selection_Men!AH92</f>
        <v>18-30569</v>
      </c>
      <c r="D40" s="57" t="str">
        <f>Roster_Selection_Men!AI92</f>
        <v>Isiah Gordon</v>
      </c>
      <c r="E40" s="58"/>
      <c r="F40" s="1" t="str">
        <f>IF(ISERROR(Individual_Scores_Men_JV!E40), " ", IF(Individual_Scores_Men_JV!E40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57" t="str">
        <f>Roster_Selection_Men!AF93&amp;" " &amp; "JV1 "</f>
        <v xml:space="preserve">Midway University JV1 </v>
      </c>
      <c r="C41" s="57" t="str">
        <f>Roster_Selection_Men!AH93</f>
        <v>11-600526</v>
      </c>
      <c r="D41" s="57" t="str">
        <f>Roster_Selection_Men!AI93</f>
        <v>Kevin Allen</v>
      </c>
      <c r="E41" s="58"/>
      <c r="F41" s="1" t="str">
        <f>IF(ISERROR(Individual_Scores_Men_JV!E41), " ", IF(Individual_Scores_Men_JV!E41 = "Yes", "Yes", "  "))</f>
        <v>Yes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57" t="str">
        <f>Roster_Selection_Men!AF94&amp;" " &amp; "JV1 "</f>
        <v xml:space="preserve">Midway University JV1 </v>
      </c>
      <c r="C42" s="57" t="str">
        <f>Roster_Selection_Men!AH94</f>
        <v>11-700332</v>
      </c>
      <c r="D42" s="57" t="str">
        <f>Roster_Selection_Men!AI94</f>
        <v>Logan Shaner</v>
      </c>
      <c r="E42" s="58"/>
      <c r="F42" s="1" t="str">
        <f>IF(ISERROR(Individual_Scores_Men_JV!E42), " ", IF(Individual_Scores_Men_JV!E42 = "Yes", "Yes", "  "))</f>
        <v>Yes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57" t="str">
        <f>Roster_Selection_Men!AF95&amp;" " &amp; "JV1 "</f>
        <v xml:space="preserve">Midway University JV1 </v>
      </c>
      <c r="C43" s="57" t="str">
        <f>Roster_Selection_Men!AH95</f>
        <v>11-168335</v>
      </c>
      <c r="D43" s="57" t="str">
        <f>Roster_Selection_Men!AI95</f>
        <v>Nathan Shannon</v>
      </c>
      <c r="E43" s="58"/>
      <c r="F43" s="1" t="str">
        <f>IF(ISERROR(Individual_Scores_Men_JV!E43), " ", IF(Individual_Scores_Men_JV!E43 = "Yes", "Yes", "  "))</f>
        <v>Yes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57" t="str">
        <f>Roster_Selection_Men!AF96&amp;" " &amp; "JV1 "</f>
        <v xml:space="preserve">Midway University JV1 </v>
      </c>
      <c r="C44" s="57" t="str">
        <f>Roster_Selection_Men!AH96</f>
        <v>11-746293</v>
      </c>
      <c r="D44" s="57" t="str">
        <f>Roster_Selection_Men!AI96</f>
        <v>Patrick Harmon</v>
      </c>
      <c r="E44" s="58"/>
      <c r="F44" s="1" t="str">
        <f>IF(ISERROR(Individual_Scores_Men_JV!E44), " ", IF(Individual_Scores_Men_JV!E44 = "Yes", "Yes", "  "))</f>
        <v>Yes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57" t="str">
        <f>Roster_Selection_Men!AF97&amp;" " &amp; "JV1 "</f>
        <v xml:space="preserve">Midway University JV1 </v>
      </c>
      <c r="C45" s="57" t="str">
        <f>Roster_Selection_Men!AH97</f>
        <v>11-304847</v>
      </c>
      <c r="D45" s="57" t="str">
        <f>Roster_Selection_Men!AI97</f>
        <v>Troy Lund</v>
      </c>
      <c r="E45" s="58"/>
      <c r="F45" s="1" t="str">
        <f>IF(ISERROR(Individual_Scores_Men_JV!E45), " ", IF(Individual_Scores_Men_JV!E45 = "Yes", "Yes", "  "))</f>
        <v>Yes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57" t="s">
        <v>573</v>
      </c>
      <c r="C46" s="59" t="str">
        <f>Individual_Scores_Men_JV!C46</f>
        <v/>
      </c>
      <c r="D46" s="60" t="str">
        <f>Individual_Scores_Men_JV!D46</f>
        <v/>
      </c>
      <c r="E46" s="58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57" t="s">
        <v>573</v>
      </c>
      <c r="C47" s="59" t="str">
        <f>Individual_Scores_Men_JV!C47</f>
        <v/>
      </c>
      <c r="D47" s="60" t="str">
        <f>Individual_Scores_Men_JV!D47</f>
        <v/>
      </c>
      <c r="E47" s="58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57" t="s">
        <v>573</v>
      </c>
      <c r="C48" s="59" t="str">
        <f>Individual_Scores_Men_JV!C48</f>
        <v/>
      </c>
      <c r="D48" s="60" t="str">
        <f>Individual_Scores_Men_JV!D48</f>
        <v/>
      </c>
      <c r="E48" s="58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57" t="s">
        <v>30</v>
      </c>
      <c r="C49" s="57" t="s">
        <v>30</v>
      </c>
      <c r="D49" s="57" t="s">
        <v>30</v>
      </c>
      <c r="E49" s="61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57" t="s">
        <v>30</v>
      </c>
      <c r="C50" s="57" t="s">
        <v>30</v>
      </c>
      <c r="D50" s="57" t="s">
        <v>30</v>
      </c>
      <c r="E50" s="61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57" t="str">
        <f>Roster_Selection_Men!AJ90&amp;" " &amp; "JV2 "</f>
        <v xml:space="preserve"> JV2 </v>
      </c>
      <c r="C51" s="57" t="str">
        <f>Roster_Selection_Men!AL90</f>
        <v/>
      </c>
      <c r="D51" s="57" t="str">
        <f>Roster_Selection_Men!AM90</f>
        <v/>
      </c>
      <c r="E51" s="58"/>
      <c r="F51" s="1" t="str">
        <f>IF(ISERROR(Individual_Scores_Men_JV!E51), " ", IF(Individual_Scores_Men_JV!E51 = "Yes", "Yes", "  "))</f>
        <v xml:space="preserve">  </v>
      </c>
      <c r="G51" s="24" t="s">
        <v>528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19">
        <f>SUM(H51:W51)</f>
        <v>0</v>
      </c>
      <c r="Y51" s="19">
        <f>COUNTIF(H51:W51, "&gt;0" )</f>
        <v>0</v>
      </c>
      <c r="Z51" s="19" t="e">
        <f>X51/Y51</f>
        <v>#DIV/0!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57" t="str">
        <f>Roster_Selection_Men!AJ91&amp;" " &amp; "JV2 "</f>
        <v xml:space="preserve"> JV2 </v>
      </c>
      <c r="C52" s="57" t="str">
        <f>Roster_Selection_Men!AL91</f>
        <v/>
      </c>
      <c r="D52" s="57" t="str">
        <f>Roster_Selection_Men!AM91</f>
        <v/>
      </c>
      <c r="E52" s="58"/>
      <c r="F52" s="1" t="str">
        <f>IF(ISERROR(Individual_Scores_Men_JV!E52), " ", IF(Individual_Scores_Men_JV!E52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57" t="str">
        <f>Roster_Selection_Men!AJ92&amp;" " &amp; "JV2 "</f>
        <v xml:space="preserve"> JV2 </v>
      </c>
      <c r="C53" s="57" t="str">
        <f>Roster_Selection_Men!AL92</f>
        <v/>
      </c>
      <c r="D53" s="57" t="str">
        <f>Roster_Selection_Men!AM92</f>
        <v/>
      </c>
      <c r="E53" s="58"/>
      <c r="F53" s="1" t="str">
        <f>IF(ISERROR(Individual_Scores_Men_JV!E53), " ", IF(Individual_Scores_Men_JV!E53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57" t="str">
        <f>Roster_Selection_Men!AJ93&amp;" " &amp; "JV2 "</f>
        <v xml:space="preserve"> JV2 </v>
      </c>
      <c r="C54" s="57" t="str">
        <f>Roster_Selection_Men!AL93</f>
        <v/>
      </c>
      <c r="D54" s="57" t="str">
        <f>Roster_Selection_Men!AM93</f>
        <v/>
      </c>
      <c r="E54" s="58"/>
      <c r="F54" s="1" t="str">
        <f>IF(ISERROR(Individual_Scores_Men_JV!E54), " ", IF(Individual_Scores_Men_JV!E54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57" t="str">
        <f>Roster_Selection_Men!AJ94&amp;" " &amp; "JV2 "</f>
        <v xml:space="preserve"> JV2 </v>
      </c>
      <c r="C55" s="57" t="str">
        <f>Roster_Selection_Men!AL94</f>
        <v/>
      </c>
      <c r="D55" s="57" t="str">
        <f>Roster_Selection_Men!AM94</f>
        <v/>
      </c>
      <c r="E55" s="58"/>
      <c r="F55" s="1" t="str">
        <f>IF(ISERROR(Individual_Scores_Men_JV!E55), " ", IF(Individual_Scores_Men_JV!E55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57" t="str">
        <f>Roster_Selection_Men!AJ95&amp;" " &amp; "JV2 "</f>
        <v xml:space="preserve"> JV2 </v>
      </c>
      <c r="C56" s="57" t="str">
        <f>Roster_Selection_Men!AL95</f>
        <v/>
      </c>
      <c r="D56" s="57" t="str">
        <f>Roster_Selection_Men!AM95</f>
        <v/>
      </c>
      <c r="E56" s="58"/>
      <c r="F56" s="1" t="str">
        <f>IF(ISERROR(Individual_Scores_Men_JV!E56), " ", IF(Individual_Scores_Men_JV!E56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57" t="str">
        <f>Roster_Selection_Men!AJ96&amp;" " &amp; "JV2 "</f>
        <v xml:space="preserve"> JV2 </v>
      </c>
      <c r="C57" s="57" t="str">
        <f>Roster_Selection_Men!AL96</f>
        <v/>
      </c>
      <c r="D57" s="57" t="str">
        <f>Roster_Selection_Men!AM96</f>
        <v/>
      </c>
      <c r="E57" s="58"/>
      <c r="F57" s="1" t="str">
        <f>IF(ISERROR(Individual_Scores_Men_JV!E57), " ", IF(Individual_Scores_Men_JV!E57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57" t="str">
        <f>Roster_Selection_Men!AJ97&amp;" " &amp; "JV2 "</f>
        <v xml:space="preserve"> JV2 </v>
      </c>
      <c r="C58" s="57" t="str">
        <f>Roster_Selection_Men!AL97</f>
        <v/>
      </c>
      <c r="D58" s="57" t="str">
        <f>Roster_Selection_Men!AM97</f>
        <v/>
      </c>
      <c r="E58" s="58"/>
      <c r="F58" s="1" t="str">
        <f>IF(ISERROR(Individual_Scores_Men_JV!E58), " ", IF(Individual_Scores_Men_JV!E58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57" t="s">
        <v>573</v>
      </c>
      <c r="C59" s="59" t="str">
        <f>Individual_Scores_Men_JV!C59</f>
        <v/>
      </c>
      <c r="D59" s="60" t="str">
        <f>Individual_Scores_Men_JV!D59</f>
        <v/>
      </c>
      <c r="E59" s="58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57" t="s">
        <v>573</v>
      </c>
      <c r="C60" s="59" t="str">
        <f>Individual_Scores_Men_JV!C60</f>
        <v/>
      </c>
      <c r="D60" s="60" t="str">
        <f>Individual_Scores_Men_JV!D60</f>
        <v/>
      </c>
      <c r="E60" s="58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57" t="s">
        <v>573</v>
      </c>
      <c r="C61" s="59" t="str">
        <f>Individual_Scores_Men_JV!C61</f>
        <v/>
      </c>
      <c r="D61" s="60" t="str">
        <f>Individual_Scores_Men_JV!D61</f>
        <v/>
      </c>
      <c r="E61" s="58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57" t="s">
        <v>30</v>
      </c>
      <c r="C62" s="57" t="s">
        <v>30</v>
      </c>
      <c r="D62" s="57" t="s">
        <v>30</v>
      </c>
      <c r="E62" s="61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57" t="s">
        <v>30</v>
      </c>
      <c r="C63" s="57" t="s">
        <v>30</v>
      </c>
      <c r="D63" s="57" t="s">
        <v>30</v>
      </c>
      <c r="E63" s="61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57" t="str">
        <f>Roster_Selection_Men!AF110&amp;" " &amp; "JV1 "</f>
        <v xml:space="preserve">Milligan University JV1 </v>
      </c>
      <c r="C64" s="57" t="str">
        <f>Roster_Selection_Men!AH110</f>
        <v>16-26818</v>
      </c>
      <c r="D64" s="57" t="str">
        <f>Roster_Selection_Men!AI110</f>
        <v>Aiden Bailey</v>
      </c>
      <c r="E64" s="58"/>
      <c r="F64" s="1" t="str">
        <f>IF(ISERROR(Individual_Scores_Men_JV!E64), " ", IF(Individual_Scores_Men_JV!E64 = "Yes", "Yes", "  "))</f>
        <v>Yes</v>
      </c>
      <c r="G64" s="24" t="s">
        <v>528</v>
      </c>
      <c r="H64" s="44">
        <v>112</v>
      </c>
      <c r="I64" s="44">
        <v>101</v>
      </c>
      <c r="J64" s="44">
        <v>97</v>
      </c>
      <c r="K64" s="44">
        <v>120</v>
      </c>
      <c r="L64" s="44">
        <v>127</v>
      </c>
      <c r="M64" s="44">
        <v>133</v>
      </c>
      <c r="N64" s="44">
        <v>153</v>
      </c>
      <c r="O64" s="44">
        <v>122</v>
      </c>
      <c r="P64" s="44">
        <v>131</v>
      </c>
      <c r="Q64" s="44">
        <v>128</v>
      </c>
      <c r="R64" s="44">
        <v>153</v>
      </c>
      <c r="S64" s="44">
        <v>137</v>
      </c>
      <c r="T64" s="44">
        <v>121</v>
      </c>
      <c r="U64" s="44">
        <v>117</v>
      </c>
      <c r="V64" s="44">
        <v>188</v>
      </c>
      <c r="W64" s="44">
        <v>126</v>
      </c>
      <c r="X64" s="19">
        <f>SUM(H64:W64)</f>
        <v>2066</v>
      </c>
      <c r="Y64" s="19">
        <f>COUNTIF(H64:W64, "&gt;0" )</f>
        <v>16</v>
      </c>
      <c r="Z64" s="19">
        <f>X64/Y64</f>
        <v>129.125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57" t="str">
        <f>Roster_Selection_Men!AF111&amp;" " &amp; "JV1 "</f>
        <v xml:space="preserve">Milligan University JV1 </v>
      </c>
      <c r="C65" s="57" t="str">
        <f>Roster_Selection_Men!AH111</f>
        <v>19-13885</v>
      </c>
      <c r="D65" s="57" t="str">
        <f>Roster_Selection_Men!AI111</f>
        <v>Caleb McDonald</v>
      </c>
      <c r="E65" s="58"/>
      <c r="F65" s="1" t="str">
        <f>IF(ISERROR(Individual_Scores_Men_JV!E65), " ", IF(Individual_Scores_Men_JV!E65 = "Yes", "Yes", "  "))</f>
        <v>Yes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57" t="str">
        <f>Roster_Selection_Men!AF112&amp;" " &amp; "JV1 "</f>
        <v xml:space="preserve">Milligan University JV1 </v>
      </c>
      <c r="C66" s="57" t="str">
        <f>Roster_Selection_Men!AH112</f>
        <v>20-10460</v>
      </c>
      <c r="D66" s="57" t="str">
        <f>Roster_Selection_Men!AI112</f>
        <v>Cooper Baldwin</v>
      </c>
      <c r="E66" s="58"/>
      <c r="F66" s="1" t="str">
        <f>IF(ISERROR(Individual_Scores_Men_JV!E66), " ", IF(Individual_Scores_Men_JV!E66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57" t="str">
        <f>Roster_Selection_Men!AF113&amp;" " &amp; "JV1 "</f>
        <v xml:space="preserve">Milligan University JV1 </v>
      </c>
      <c r="C67" s="57" t="str">
        <f>Roster_Selection_Men!AH113</f>
        <v>16-88846</v>
      </c>
      <c r="D67" s="57" t="str">
        <f>Roster_Selection_Men!AI113</f>
        <v>Cooper Brackins</v>
      </c>
      <c r="E67" s="58"/>
      <c r="F67" s="1" t="str">
        <f>IF(ISERROR(Individual_Scores_Men_JV!E67), " ", IF(Individual_Scores_Men_JV!E67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57" t="str">
        <f>Roster_Selection_Men!AF114&amp;" " &amp; "JV1 "</f>
        <v xml:space="preserve"> JV1 </v>
      </c>
      <c r="C68" s="57" t="str">
        <f>Roster_Selection_Men!AH114</f>
        <v/>
      </c>
      <c r="D68" s="57" t="str">
        <f>Roster_Selection_Men!AI114</f>
        <v/>
      </c>
      <c r="E68" s="58"/>
      <c r="F68" s="1" t="str">
        <f>IF(ISERROR(Individual_Scores_Men_JV!E68), " ", IF(Individual_Scores_Men_JV!E68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57" t="str">
        <f>Roster_Selection_Men!AF115&amp;" " &amp; "JV1 "</f>
        <v xml:space="preserve"> JV1 </v>
      </c>
      <c r="C69" s="57" t="str">
        <f>Roster_Selection_Men!AH115</f>
        <v/>
      </c>
      <c r="D69" s="57" t="str">
        <f>Roster_Selection_Men!AI115</f>
        <v/>
      </c>
      <c r="E69" s="58"/>
      <c r="F69" s="1" t="str">
        <f>IF(ISERROR(Individual_Scores_Men_JV!E69), " ", IF(Individual_Scores_Men_JV!E69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57" t="str">
        <f>Roster_Selection_Men!AF116&amp;" " &amp; "JV1 "</f>
        <v xml:space="preserve"> JV1 </v>
      </c>
      <c r="C70" s="57" t="str">
        <f>Roster_Selection_Men!AH116</f>
        <v/>
      </c>
      <c r="D70" s="57" t="str">
        <f>Roster_Selection_Men!AI116</f>
        <v/>
      </c>
      <c r="E70" s="58"/>
      <c r="F70" s="1" t="str">
        <f>IF(ISERROR(Individual_Scores_Men_JV!E70), " ", IF(Individual_Scores_Men_JV!E70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57" t="str">
        <f>Roster_Selection_Men!AF117&amp;" " &amp; "JV1 "</f>
        <v xml:space="preserve"> JV1 </v>
      </c>
      <c r="C71" s="57" t="str">
        <f>Roster_Selection_Men!AH117</f>
        <v/>
      </c>
      <c r="D71" s="57" t="str">
        <f>Roster_Selection_Men!AI117</f>
        <v/>
      </c>
      <c r="E71" s="58"/>
      <c r="F71" s="1" t="str">
        <f>IF(ISERROR(Individual_Scores_Men_JV!E71), " ", IF(Individual_Scores_Men_JV!E71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57" t="s">
        <v>574</v>
      </c>
      <c r="C72" s="59" t="str">
        <f>Individual_Scores_Men_JV!C72</f>
        <v/>
      </c>
      <c r="D72" s="60" t="str">
        <f>Individual_Scores_Men_JV!D72</f>
        <v/>
      </c>
      <c r="E72" s="58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57" t="s">
        <v>574</v>
      </c>
      <c r="C73" s="59" t="str">
        <f>Individual_Scores_Men_JV!C73</f>
        <v/>
      </c>
      <c r="D73" s="60" t="str">
        <f>Individual_Scores_Men_JV!D73</f>
        <v/>
      </c>
      <c r="E73" s="58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57" t="s">
        <v>574</v>
      </c>
      <c r="C74" s="59" t="str">
        <f>Individual_Scores_Men_JV!C74</f>
        <v/>
      </c>
      <c r="D74" s="60" t="str">
        <f>Individual_Scores_Men_JV!D74</f>
        <v/>
      </c>
      <c r="E74" s="58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57" t="s">
        <v>30</v>
      </c>
      <c r="C75" s="57" t="s">
        <v>30</v>
      </c>
      <c r="D75" s="57" t="s">
        <v>30</v>
      </c>
      <c r="E75" s="61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57" t="s">
        <v>30</v>
      </c>
      <c r="C76" s="57" t="s">
        <v>30</v>
      </c>
      <c r="D76" s="57" t="s">
        <v>30</v>
      </c>
      <c r="E76" s="61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57" t="str">
        <f>Roster_Selection_Men!AF121&amp;" " &amp; "JV1 "</f>
        <v xml:space="preserve">Pikeville ,University Of JV1 </v>
      </c>
      <c r="C77" s="57" t="str">
        <f>Roster_Selection_Men!AH121</f>
        <v>18-93372</v>
      </c>
      <c r="D77" s="57" t="str">
        <f>Roster_Selection_Men!AI121</f>
        <v>Blake Hisle</v>
      </c>
      <c r="E77" s="58"/>
      <c r="F77" s="1" t="str">
        <f>IF(ISERROR(Individual_Scores_Men_JV!E77), " ", IF(Individual_Scores_Men_JV!E77 = "Yes", "Yes", "  "))</f>
        <v>Yes</v>
      </c>
      <c r="G77" s="24" t="s">
        <v>528</v>
      </c>
      <c r="H77" s="44">
        <v>190</v>
      </c>
      <c r="I77" s="44">
        <v>174</v>
      </c>
      <c r="J77" s="44">
        <v>202</v>
      </c>
      <c r="K77" s="44">
        <v>214</v>
      </c>
      <c r="L77" s="44">
        <v>177</v>
      </c>
      <c r="M77" s="44">
        <v>279</v>
      </c>
      <c r="N77" s="44">
        <v>145</v>
      </c>
      <c r="O77" s="44">
        <v>220</v>
      </c>
      <c r="P77" s="44">
        <v>157</v>
      </c>
      <c r="Q77" s="44">
        <v>234</v>
      </c>
      <c r="R77" s="44">
        <v>210</v>
      </c>
      <c r="S77" s="44">
        <v>216</v>
      </c>
      <c r="T77" s="44">
        <v>150</v>
      </c>
      <c r="U77" s="44">
        <v>205</v>
      </c>
      <c r="V77" s="44">
        <v>213</v>
      </c>
      <c r="W77" s="44">
        <v>182</v>
      </c>
      <c r="X77" s="19">
        <f>SUM(H77:W77)</f>
        <v>3168</v>
      </c>
      <c r="Y77" s="19">
        <f>COUNTIF(H77:W77, "&gt;0" )</f>
        <v>16</v>
      </c>
      <c r="Z77" s="19">
        <f>X77/Y77</f>
        <v>198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57" t="str">
        <f>Roster_Selection_Men!AF122&amp;" " &amp; "JV1 "</f>
        <v xml:space="preserve">Pikeville ,University Of JV1 </v>
      </c>
      <c r="C78" s="57" t="str">
        <f>Roster_Selection_Men!AH122</f>
        <v>15-168085</v>
      </c>
      <c r="D78" s="57" t="str">
        <f>Roster_Selection_Men!AI122</f>
        <v>Chris LeSueur</v>
      </c>
      <c r="E78" s="58"/>
      <c r="F78" s="1" t="str">
        <f>IF(ISERROR(Individual_Scores_Men_JV!E78), " ", IF(Individual_Scores_Men_JV!E78 = "Yes", "Yes", "  "))</f>
        <v>Yes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57" t="str">
        <f>Roster_Selection_Men!AF123&amp;" " &amp; "JV1 "</f>
        <v xml:space="preserve">Pikeville ,University Of JV1 </v>
      </c>
      <c r="C79" s="57" t="str">
        <f>Roster_Selection_Men!AH123</f>
        <v>18-71233</v>
      </c>
      <c r="D79" s="57" t="str">
        <f>Roster_Selection_Men!AI123</f>
        <v>Connor Ostrowski</v>
      </c>
      <c r="E79" s="58"/>
      <c r="F79" s="1" t="str">
        <f>IF(ISERROR(Individual_Scores_Men_JV!E79), " ", IF(Individual_Scores_Men_JV!E79 = "Yes", "Yes", "  "))</f>
        <v>Yes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57" t="str">
        <f>Roster_Selection_Men!AF124&amp;" " &amp; "JV1 "</f>
        <v xml:space="preserve">Pikeville ,University Of JV1 </v>
      </c>
      <c r="C80" s="57" t="str">
        <f>Roster_Selection_Men!AH124</f>
        <v>11-144954</v>
      </c>
      <c r="D80" s="57" t="str">
        <f>Roster_Selection_Men!AI124</f>
        <v>Jeffery Dovenbarger</v>
      </c>
      <c r="E80" s="58"/>
      <c r="F80" s="1" t="str">
        <f>IF(ISERROR(Individual_Scores_Men_JV!E80), " ", IF(Individual_Scores_Men_JV!E80 = "Yes", "Yes", "  "))</f>
        <v>Yes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57" t="str">
        <f>Roster_Selection_Men!AF125&amp;" " &amp; "JV1 "</f>
        <v xml:space="preserve">Pikeville ,University Of JV1 </v>
      </c>
      <c r="C81" s="57" t="str">
        <f>Roster_Selection_Men!AH125</f>
        <v>9024-106646</v>
      </c>
      <c r="D81" s="57" t="str">
        <f>Roster_Selection_Men!AI125</f>
        <v>Kesean Waldon</v>
      </c>
      <c r="E81" s="58"/>
      <c r="F81" s="1" t="str">
        <f>IF(ISERROR(Individual_Scores_Men_JV!E81), " ", IF(Individual_Scores_Men_JV!E81 = "Yes", "Yes", "  "))</f>
        <v>Yes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57" t="str">
        <f>Roster_Selection_Men!AF126&amp;" " &amp; "JV1 "</f>
        <v xml:space="preserve">Pikeville ,University Of JV1 </v>
      </c>
      <c r="C82" s="57" t="str">
        <f>Roster_Selection_Men!AH126</f>
        <v>6455-5066</v>
      </c>
      <c r="D82" s="57" t="str">
        <f>Roster_Selection_Men!AI126</f>
        <v>Paul Sacks</v>
      </c>
      <c r="E82" s="58"/>
      <c r="F82" s="1" t="str">
        <f>IF(ISERROR(Individual_Scores_Men_JV!E82), " ", IF(Individual_Scores_Men_JV!E82 = "Yes", "Yes", "  "))</f>
        <v>Yes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57" t="str">
        <f>Roster_Selection_Men!AF127&amp;" " &amp; "JV1 "</f>
        <v xml:space="preserve">Pikeville ,University Of JV1 </v>
      </c>
      <c r="C83" s="57" t="str">
        <f>Roster_Selection_Men!AH127</f>
        <v>11-649438</v>
      </c>
      <c r="D83" s="57" t="str">
        <f>Roster_Selection_Men!AI127</f>
        <v>Ryan Crawford</v>
      </c>
      <c r="E83" s="58"/>
      <c r="F83" s="1" t="str">
        <f>IF(ISERROR(Individual_Scores_Men_JV!E83), " ", IF(Individual_Scores_Men_JV!E83 = "Yes", "Yes", "  "))</f>
        <v>Yes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57" t="str">
        <f>Roster_Selection_Men!AF128&amp;" " &amp; "JV1 "</f>
        <v xml:space="preserve"> JV1 </v>
      </c>
      <c r="C84" s="57" t="str">
        <f>Roster_Selection_Men!AH128</f>
        <v/>
      </c>
      <c r="D84" s="57" t="str">
        <f>Roster_Selection_Men!AI128</f>
        <v/>
      </c>
      <c r="E84" s="58"/>
      <c r="F84" s="1" t="str">
        <f>IF(ISERROR(Individual_Scores_Men_JV!E84), " ", IF(Individual_Scores_Men_JV!E84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57" t="s">
        <v>575</v>
      </c>
      <c r="C85" s="59" t="str">
        <f>Individual_Scores_Men_JV!C85</f>
        <v/>
      </c>
      <c r="D85" s="60" t="str">
        <f>Individual_Scores_Men_JV!D85</f>
        <v/>
      </c>
      <c r="E85" s="58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57" t="s">
        <v>575</v>
      </c>
      <c r="C86" s="59" t="str">
        <f>Individual_Scores_Men_JV!C86</f>
        <v/>
      </c>
      <c r="D86" s="60" t="str">
        <f>Individual_Scores_Men_JV!D86</f>
        <v/>
      </c>
      <c r="E86" s="58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57" t="s">
        <v>575</v>
      </c>
      <c r="C87" s="59" t="str">
        <f>Individual_Scores_Men_JV!C87</f>
        <v/>
      </c>
      <c r="D87" s="60" t="str">
        <f>Individual_Scores_Men_JV!D87</f>
        <v/>
      </c>
      <c r="E87" s="58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57" t="s">
        <v>30</v>
      </c>
      <c r="C88" s="57" t="s">
        <v>30</v>
      </c>
      <c r="D88" s="57" t="s">
        <v>30</v>
      </c>
      <c r="E88" s="61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57" t="s">
        <v>30</v>
      </c>
      <c r="C89" s="57" t="s">
        <v>30</v>
      </c>
      <c r="D89" s="57" t="s">
        <v>30</v>
      </c>
      <c r="E89" s="61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57" t="str">
        <f>Roster_Selection_Men!AJ121&amp;" " &amp; "JV2 "</f>
        <v xml:space="preserve">Pikeville ,University Of JV2 </v>
      </c>
      <c r="C90" s="57" t="str">
        <f>Roster_Selection_Men!AL121</f>
        <v>18-68167</v>
      </c>
      <c r="D90" s="57" t="str">
        <f>Roster_Selection_Men!AM121</f>
        <v>John Holyfield</v>
      </c>
      <c r="E90" s="58"/>
      <c r="F90" s="1" t="str">
        <f>IF(ISERROR(Individual_Scores_Men_JV!E90), " ", IF(Individual_Scores_Men_JV!E90 = "Yes", "Yes", "  "))</f>
        <v>Yes</v>
      </c>
      <c r="G90" s="24" t="s">
        <v>528</v>
      </c>
      <c r="H90" s="44">
        <v>156</v>
      </c>
      <c r="I90" s="44">
        <v>141</v>
      </c>
      <c r="J90" s="44">
        <v>159</v>
      </c>
      <c r="K90" s="44">
        <v>192</v>
      </c>
      <c r="L90" s="44">
        <v>142</v>
      </c>
      <c r="M90" s="44">
        <v>127</v>
      </c>
      <c r="N90" s="44">
        <v>169</v>
      </c>
      <c r="O90" s="44">
        <v>161</v>
      </c>
      <c r="P90" s="44">
        <v>151</v>
      </c>
      <c r="Q90" s="44">
        <v>110</v>
      </c>
      <c r="R90" s="44">
        <v>212</v>
      </c>
      <c r="S90" s="44">
        <v>147</v>
      </c>
      <c r="T90" s="44">
        <v>134</v>
      </c>
      <c r="U90" s="44">
        <v>191</v>
      </c>
      <c r="V90" s="44">
        <v>178</v>
      </c>
      <c r="W90" s="44">
        <v>167</v>
      </c>
      <c r="X90" s="19">
        <f>SUM(H90:W90)</f>
        <v>2537</v>
      </c>
      <c r="Y90" s="19">
        <f>COUNTIF(H90:W90, "&gt;0" )</f>
        <v>16</v>
      </c>
      <c r="Z90" s="19">
        <f>X90/Y90</f>
        <v>158.5625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57" t="str">
        <f>Roster_Selection_Men!AJ122&amp;" " &amp; "JV2 "</f>
        <v xml:space="preserve">Pikeville ,University Of JV2 </v>
      </c>
      <c r="C91" s="57" t="str">
        <f>Roster_Selection_Men!AL122</f>
        <v>15-41882</v>
      </c>
      <c r="D91" s="57" t="str">
        <f>Roster_Selection_Men!AM122</f>
        <v>Joshua Seymore</v>
      </c>
      <c r="E91" s="58"/>
      <c r="F91" s="1" t="str">
        <f>IF(ISERROR(Individual_Scores_Men_JV!E91), " ", IF(Individual_Scores_Men_JV!E91 = "Yes", "Yes", "  "))</f>
        <v>Yes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57" t="str">
        <f>Roster_Selection_Men!AJ123&amp;" " &amp; "JV2 "</f>
        <v xml:space="preserve">Pikeville ,University Of JV2 </v>
      </c>
      <c r="C92" s="57" t="str">
        <f>Roster_Selection_Men!AL123</f>
        <v>11-279622</v>
      </c>
      <c r="D92" s="57" t="str">
        <f>Roster_Selection_Men!AM123</f>
        <v>Joshua Smith</v>
      </c>
      <c r="E92" s="58"/>
      <c r="F92" s="1" t="str">
        <f>IF(ISERROR(Individual_Scores_Men_JV!E92), " ", IF(Individual_Scores_Men_JV!E92 = "Yes", "Yes", "  "))</f>
        <v>Yes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57" t="str">
        <f>Roster_Selection_Men!AJ124&amp;" " &amp; "JV2 "</f>
        <v xml:space="preserve">Pikeville ,University Of JV2 </v>
      </c>
      <c r="C93" s="57" t="str">
        <f>Roster_Selection_Men!AL124</f>
        <v>11-703329</v>
      </c>
      <c r="D93" s="57" t="str">
        <f>Roster_Selection_Men!AM124</f>
        <v>Marchello Carrossellia</v>
      </c>
      <c r="E93" s="58"/>
      <c r="F93" s="1" t="str">
        <f>IF(ISERROR(Individual_Scores_Men_JV!E93), " ", IF(Individual_Scores_Men_JV!E93 = "Yes", "Yes", "  "))</f>
        <v>Yes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57" t="str">
        <f>Roster_Selection_Men!AJ125&amp;" " &amp; "JV2 "</f>
        <v xml:space="preserve">Pikeville ,University Of JV2 </v>
      </c>
      <c r="C94" s="57" t="str">
        <f>Roster_Selection_Men!AL125</f>
        <v>20-32960</v>
      </c>
      <c r="D94" s="57" t="str">
        <f>Roster_Selection_Men!AM125</f>
        <v>Matthew Mayhue</v>
      </c>
      <c r="E94" s="58"/>
      <c r="F94" s="1" t="str">
        <f>IF(ISERROR(Individual_Scores_Men_JV!E94), " ", IF(Individual_Scores_Men_JV!E94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57" t="str">
        <f>Roster_Selection_Men!AJ126&amp;" " &amp; "JV2 "</f>
        <v xml:space="preserve">Pikeville ,University Of JV2 </v>
      </c>
      <c r="C95" s="57" t="str">
        <f>Roster_Selection_Men!AL126</f>
        <v>18-99877</v>
      </c>
      <c r="D95" s="57" t="str">
        <f>Roster_Selection_Men!AM126</f>
        <v>Oscar Moore</v>
      </c>
      <c r="E95" s="58"/>
      <c r="F95" s="1" t="str">
        <f>IF(ISERROR(Individual_Scores_Men_JV!E95), " ", IF(Individual_Scores_Men_JV!E95 = "Yes", "Yes", "  "))</f>
        <v>Yes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57" t="str">
        <f>Roster_Selection_Men!AJ127&amp;" " &amp; "JV2 "</f>
        <v xml:space="preserve"> JV2 </v>
      </c>
      <c r="C96" s="57" t="str">
        <f>Roster_Selection_Men!AL127</f>
        <v/>
      </c>
      <c r="D96" s="57" t="str">
        <f>Roster_Selection_Men!AM127</f>
        <v/>
      </c>
      <c r="E96" s="58"/>
      <c r="F96" s="1" t="str">
        <f>IF(ISERROR(Individual_Scores_Men_JV!E96), " ", IF(Individual_Scores_Men_JV!E96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57" t="str">
        <f>Roster_Selection_Men!AJ128&amp;" " &amp; "JV2 "</f>
        <v xml:space="preserve"> JV2 </v>
      </c>
      <c r="C97" s="57" t="str">
        <f>Roster_Selection_Men!AL128</f>
        <v/>
      </c>
      <c r="D97" s="57" t="str">
        <f>Roster_Selection_Men!AM128</f>
        <v/>
      </c>
      <c r="E97" s="58"/>
      <c r="F97" s="1" t="str">
        <f>IF(ISERROR(Individual_Scores_Men_JV!E97), " ", IF(Individual_Scores_Men_JV!E97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57" t="s">
        <v>575</v>
      </c>
      <c r="C98" s="59" t="str">
        <f>Individual_Scores_Men_JV!C98</f>
        <v/>
      </c>
      <c r="D98" s="60" t="str">
        <f>Individual_Scores_Men_JV!D98</f>
        <v/>
      </c>
      <c r="E98" s="58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57" t="s">
        <v>575</v>
      </c>
      <c r="C99" s="59" t="str">
        <f>Individual_Scores_Men_JV!C99</f>
        <v/>
      </c>
      <c r="D99" s="60" t="str">
        <f>Individual_Scores_Men_JV!D99</f>
        <v/>
      </c>
      <c r="E99" s="58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57" t="s">
        <v>575</v>
      </c>
      <c r="C100" s="59" t="str">
        <f>Individual_Scores_Men_JV!C100</f>
        <v/>
      </c>
      <c r="D100" s="60" t="str">
        <f>Individual_Scores_Men_JV!D100</f>
        <v/>
      </c>
      <c r="E100" s="58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57" t="s">
        <v>30</v>
      </c>
      <c r="C101" s="57" t="s">
        <v>30</v>
      </c>
      <c r="D101" s="57" t="s">
        <v>30</v>
      </c>
      <c r="E101" s="61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57" t="s">
        <v>30</v>
      </c>
      <c r="C102" s="57" t="s">
        <v>30</v>
      </c>
      <c r="D102" s="57" t="s">
        <v>30</v>
      </c>
      <c r="E102" s="61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57" t="str">
        <f>Roster_Selection_Men!AF164&amp;" " &amp; "JV1 "</f>
        <v xml:space="preserve"> JV1 </v>
      </c>
      <c r="C103" s="57" t="str">
        <f>Roster_Selection_Men!AH164</f>
        <v/>
      </c>
      <c r="D103" s="57" t="str">
        <f>Roster_Selection_Men!AI164</f>
        <v/>
      </c>
      <c r="E103" s="58"/>
      <c r="F103" s="1" t="str">
        <f>IF(ISERROR(Individual_Scores_Men_JV!E103), " ", IF(Individual_Scores_Men_JV!E103 = "Yes", "Yes", "  "))</f>
        <v xml:space="preserve">  </v>
      </c>
      <c r="G103" s="24" t="s">
        <v>528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19">
        <f>SUM(H103:W103)</f>
        <v>0</v>
      </c>
      <c r="Y103" s="19">
        <f>COUNTIF(H103:W103, "&gt;0" )</f>
        <v>0</v>
      </c>
      <c r="Z103" s="19" t="e">
        <f>X103/Y103</f>
        <v>#DIV/0!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57" t="str">
        <f>Roster_Selection_Men!AF165&amp;" " &amp; "JV1 "</f>
        <v xml:space="preserve"> JV1 </v>
      </c>
      <c r="C104" s="57" t="str">
        <f>Roster_Selection_Men!AH165</f>
        <v/>
      </c>
      <c r="D104" s="57" t="str">
        <f>Roster_Selection_Men!AI165</f>
        <v/>
      </c>
      <c r="E104" s="58"/>
      <c r="F104" s="1" t="str">
        <f>IF(ISERROR(Individual_Scores_Men_JV!E104), " ", IF(Individual_Scores_Men_JV!E104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57" t="str">
        <f>Roster_Selection_Men!AF166&amp;" " &amp; "JV1 "</f>
        <v xml:space="preserve"> JV1 </v>
      </c>
      <c r="C105" s="57" t="str">
        <f>Roster_Selection_Men!AH166</f>
        <v/>
      </c>
      <c r="D105" s="57" t="str">
        <f>Roster_Selection_Men!AI166</f>
        <v/>
      </c>
      <c r="E105" s="58"/>
      <c r="F105" s="1" t="str">
        <f>IF(ISERROR(Individual_Scores_Men_JV!E105), " ", IF(Individual_Scores_Men_JV!E105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57" t="str">
        <f>Roster_Selection_Men!AF167&amp;" " &amp; "JV1 "</f>
        <v xml:space="preserve"> JV1 </v>
      </c>
      <c r="C106" s="57" t="str">
        <f>Roster_Selection_Men!AH167</f>
        <v/>
      </c>
      <c r="D106" s="57" t="str">
        <f>Roster_Selection_Men!AI167</f>
        <v/>
      </c>
      <c r="E106" s="58"/>
      <c r="F106" s="1" t="str">
        <f>IF(ISERROR(Individual_Scores_Men_JV!E106), " ", IF(Individual_Scores_Men_JV!E106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57" t="str">
        <f>Roster_Selection_Men!AF168&amp;" " &amp; "JV1 "</f>
        <v xml:space="preserve"> JV1 </v>
      </c>
      <c r="C107" s="57" t="str">
        <f>Roster_Selection_Men!AH168</f>
        <v/>
      </c>
      <c r="D107" s="57" t="str">
        <f>Roster_Selection_Men!AI168</f>
        <v/>
      </c>
      <c r="E107" s="58"/>
      <c r="F107" s="1" t="str">
        <f>IF(ISERROR(Individual_Scores_Men_JV!E107), " ", IF(Individual_Scores_Men_JV!E107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57" t="str">
        <f>Roster_Selection_Men!AF169&amp;" " &amp; "JV1 "</f>
        <v xml:space="preserve"> JV1 </v>
      </c>
      <c r="C108" s="57" t="str">
        <f>Roster_Selection_Men!AH169</f>
        <v/>
      </c>
      <c r="D108" s="57" t="str">
        <f>Roster_Selection_Men!AI169</f>
        <v/>
      </c>
      <c r="E108" s="58"/>
      <c r="F108" s="1" t="str">
        <f>IF(ISERROR(Individual_Scores_Men_JV!E108), " ", IF(Individual_Scores_Men_JV!E108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57" t="str">
        <f>Roster_Selection_Men!AF170&amp;" " &amp; "JV1 "</f>
        <v xml:space="preserve"> JV1 </v>
      </c>
      <c r="C109" s="57" t="str">
        <f>Roster_Selection_Men!AH170</f>
        <v/>
      </c>
      <c r="D109" s="57" t="str">
        <f>Roster_Selection_Men!AI170</f>
        <v/>
      </c>
      <c r="E109" s="58"/>
      <c r="F109" s="1" t="str">
        <f>IF(ISERROR(Individual_Scores_Men_JV!E109), " ", IF(Individual_Scores_Men_JV!E109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57" t="str">
        <f>Roster_Selection_Men!AF171&amp;" " &amp; "JV1 "</f>
        <v xml:space="preserve"> JV1 </v>
      </c>
      <c r="C110" s="57" t="str">
        <f>Roster_Selection_Men!AH171</f>
        <v/>
      </c>
      <c r="D110" s="57" t="str">
        <f>Roster_Selection_Men!AI171</f>
        <v/>
      </c>
      <c r="E110" s="58"/>
      <c r="F110" s="1" t="str">
        <f>IF(ISERROR(Individual_Scores_Men_JV!E110), " ", IF(Individual_Scores_Men_JV!E110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57" t="s">
        <v>576</v>
      </c>
      <c r="C111" s="59" t="str">
        <f>Individual_Scores_Men_JV!C111</f>
        <v/>
      </c>
      <c r="D111" s="60" t="str">
        <f>Individual_Scores_Men_JV!D111</f>
        <v/>
      </c>
      <c r="E111" s="58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57" t="s">
        <v>576</v>
      </c>
      <c r="C112" s="59" t="str">
        <f>Individual_Scores_Men_JV!C112</f>
        <v/>
      </c>
      <c r="D112" s="60" t="str">
        <f>Individual_Scores_Men_JV!D112</f>
        <v/>
      </c>
      <c r="E112" s="58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57" t="s">
        <v>576</v>
      </c>
      <c r="C113" s="59" t="str">
        <f>Individual_Scores_Men_JV!C113</f>
        <v/>
      </c>
      <c r="D113" s="60" t="str">
        <f>Individual_Scores_Men_JV!D113</f>
        <v/>
      </c>
      <c r="E113" s="58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57" t="s">
        <v>30</v>
      </c>
      <c r="C114" s="57" t="s">
        <v>30</v>
      </c>
      <c r="D114" s="57" t="s">
        <v>30</v>
      </c>
      <c r="E114" s="61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57" t="s">
        <v>30</v>
      </c>
      <c r="C115" s="57" t="s">
        <v>30</v>
      </c>
      <c r="D115" s="57" t="s">
        <v>30</v>
      </c>
      <c r="E115" s="61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57" t="str">
        <f>Roster_Selection_Men!AF175&amp;" " &amp; "JV1 "</f>
        <v xml:space="preserve">Tennessee Southern, University Of JV1 </v>
      </c>
      <c r="C116" s="57" t="str">
        <f>Roster_Selection_Men!AH175</f>
        <v>11-717408</v>
      </c>
      <c r="D116" s="57" t="str">
        <f>Roster_Selection_Men!AI175</f>
        <v>Brian Stinson</v>
      </c>
      <c r="E116" s="58"/>
      <c r="F116" s="1" t="str">
        <f>IF(ISERROR(Individual_Scores_Men_JV!E116), " ", IF(Individual_Scores_Men_JV!E116 = "Yes", "Yes", "  "))</f>
        <v>Yes</v>
      </c>
      <c r="G116" s="24" t="s">
        <v>528</v>
      </c>
      <c r="H116" s="44">
        <v>223</v>
      </c>
      <c r="I116" s="44">
        <v>175</v>
      </c>
      <c r="J116" s="44">
        <v>159</v>
      </c>
      <c r="K116" s="44">
        <v>169</v>
      </c>
      <c r="L116" s="44">
        <v>199</v>
      </c>
      <c r="M116" s="44">
        <v>184</v>
      </c>
      <c r="N116" s="44">
        <v>221</v>
      </c>
      <c r="O116" s="44">
        <v>236</v>
      </c>
      <c r="P116" s="44">
        <v>155</v>
      </c>
      <c r="Q116" s="44">
        <v>209</v>
      </c>
      <c r="R116" s="44">
        <v>175</v>
      </c>
      <c r="S116" s="44">
        <v>178</v>
      </c>
      <c r="T116" s="44">
        <v>231</v>
      </c>
      <c r="U116" s="44">
        <v>233</v>
      </c>
      <c r="V116" s="44">
        <v>222</v>
      </c>
      <c r="W116" s="44">
        <v>210</v>
      </c>
      <c r="X116" s="19">
        <f>SUM(H116:W116)</f>
        <v>3179</v>
      </c>
      <c r="Y116" s="19">
        <f>COUNTIF(H116:W116, "&gt;0" )</f>
        <v>16</v>
      </c>
      <c r="Z116" s="19">
        <f>X116/Y116</f>
        <v>198.6875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57" t="str">
        <f>Roster_Selection_Men!AF176&amp;" " &amp; "JV1 "</f>
        <v xml:space="preserve">Tennessee Southern, University Of JV1 </v>
      </c>
      <c r="C117" s="57" t="str">
        <f>Roster_Selection_Men!AH176</f>
        <v>18-33800</v>
      </c>
      <c r="D117" s="57" t="str">
        <f>Roster_Selection_Men!AI176</f>
        <v>Carson Colletti</v>
      </c>
      <c r="E117" s="58"/>
      <c r="F117" s="1" t="str">
        <f>IF(ISERROR(Individual_Scores_Men_JV!E117), " ", IF(Individual_Scores_Men_JV!E117 = "Yes", "Yes", "  "))</f>
        <v>Yes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57" t="str">
        <f>Roster_Selection_Men!AF177&amp;" " &amp; "JV1 "</f>
        <v xml:space="preserve">Tennessee Southern, University Of JV1 </v>
      </c>
      <c r="C118" s="57" t="str">
        <f>Roster_Selection_Men!AH177</f>
        <v>11-398267</v>
      </c>
      <c r="D118" s="57" t="str">
        <f>Roster_Selection_Men!AI177</f>
        <v>Ian Fitzpatrick</v>
      </c>
      <c r="E118" s="58"/>
      <c r="F118" s="1" t="str">
        <f>IF(ISERROR(Individual_Scores_Men_JV!E118), " ", IF(Individual_Scores_Men_JV!E118 = "Yes", "Yes", "  "))</f>
        <v>Yes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57" t="str">
        <f>Roster_Selection_Men!AF178&amp;" " &amp; "JV1 "</f>
        <v xml:space="preserve">Tennessee Southern, University Of JV1 </v>
      </c>
      <c r="C119" s="57" t="str">
        <f>Roster_Selection_Men!AH178</f>
        <v>8705-7138</v>
      </c>
      <c r="D119" s="57" t="str">
        <f>Roster_Selection_Men!AI178</f>
        <v>James Roberts</v>
      </c>
      <c r="E119" s="58"/>
      <c r="F119" s="1" t="str">
        <f>IF(ISERROR(Individual_Scores_Men_JV!E119), " ", IF(Individual_Scores_Men_JV!E119 = "Yes", "Yes", "  "))</f>
        <v>Yes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57" t="str">
        <f>Roster_Selection_Men!AF179&amp;" " &amp; "JV1 "</f>
        <v xml:space="preserve">Tennessee Southern, University Of JV1 </v>
      </c>
      <c r="C120" s="57" t="str">
        <f>Roster_Selection_Men!AH179</f>
        <v>11-647684</v>
      </c>
      <c r="D120" s="57" t="str">
        <f>Roster_Selection_Men!AI179</f>
        <v>Jarren Dudden</v>
      </c>
      <c r="E120" s="58"/>
      <c r="F120" s="1" t="str">
        <f>IF(ISERROR(Individual_Scores_Men_JV!E120), " ", IF(Individual_Scores_Men_JV!E120 = "Yes", "Yes", "  "))</f>
        <v>Yes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57" t="str">
        <f>Roster_Selection_Men!AF180&amp;" " &amp; "JV1 "</f>
        <v xml:space="preserve">Tennessee Southern, University Of JV1 </v>
      </c>
      <c r="C121" s="57" t="str">
        <f>Roster_Selection_Men!AH180</f>
        <v>21-60239</v>
      </c>
      <c r="D121" s="57" t="str">
        <f>Roster_Selection_Men!AI180</f>
        <v>Malik Randolph</v>
      </c>
      <c r="E121" s="58"/>
      <c r="F121" s="1" t="str">
        <f>IF(ISERROR(Individual_Scores_Men_JV!E121), " ", IF(Individual_Scores_Men_JV!E121 = "Yes", "Yes", "  "))</f>
        <v>Yes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57" t="str">
        <f>Roster_Selection_Men!AF181&amp;" " &amp; "JV1 "</f>
        <v xml:space="preserve">Tennessee Southern, University Of JV1 </v>
      </c>
      <c r="C122" s="57" t="str">
        <f>Roster_Selection_Men!AH181</f>
        <v>8851-17507</v>
      </c>
      <c r="D122" s="57" t="str">
        <f>Roster_Selection_Men!AI181</f>
        <v>Matthew Chapman</v>
      </c>
      <c r="E122" s="58"/>
      <c r="F122" s="1" t="str">
        <f>IF(ISERROR(Individual_Scores_Men_JV!E122), " ", IF(Individual_Scores_Men_JV!E122 = "Yes", "Yes", "  "))</f>
        <v>Yes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57" t="str">
        <f>Roster_Selection_Men!AF182&amp;" " &amp; "JV1 "</f>
        <v xml:space="preserve"> JV1 </v>
      </c>
      <c r="C123" s="57" t="str">
        <f>Roster_Selection_Men!AH182</f>
        <v/>
      </c>
      <c r="D123" s="57" t="str">
        <f>Roster_Selection_Men!AI182</f>
        <v/>
      </c>
      <c r="E123" s="58"/>
      <c r="F123" s="1" t="str">
        <f>IF(ISERROR(Individual_Scores_Men_JV!E123), " ", IF(Individual_Scores_Men_JV!E123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57" t="s">
        <v>577</v>
      </c>
      <c r="C124" s="59" t="str">
        <f>Individual_Scores_Men_JV!C124</f>
        <v/>
      </c>
      <c r="D124" s="60" t="str">
        <f>Individual_Scores_Men_JV!D124</f>
        <v/>
      </c>
      <c r="E124" s="58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57" t="s">
        <v>577</v>
      </c>
      <c r="C125" s="59" t="str">
        <f>Individual_Scores_Men_JV!C125</f>
        <v/>
      </c>
      <c r="D125" s="60" t="str">
        <f>Individual_Scores_Men_JV!D125</f>
        <v/>
      </c>
      <c r="E125" s="58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57" t="s">
        <v>577</v>
      </c>
      <c r="C126" s="59" t="str">
        <f>Individual_Scores_Men_JV!C126</f>
        <v/>
      </c>
      <c r="D126" s="60" t="str">
        <f>Individual_Scores_Men_JV!D126</f>
        <v/>
      </c>
      <c r="E126" s="58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57" t="s">
        <v>30</v>
      </c>
      <c r="C127" s="57" t="s">
        <v>30</v>
      </c>
      <c r="D127" s="57" t="s">
        <v>30</v>
      </c>
      <c r="E127" s="61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57" t="s">
        <v>30</v>
      </c>
      <c r="C128" s="57" t="s">
        <v>30</v>
      </c>
      <c r="D128" s="57" t="s">
        <v>30</v>
      </c>
      <c r="E128" s="61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57" t="str">
        <f>Roster_Selection_Men!AF193&amp;" " &amp; "JV1 "</f>
        <v xml:space="preserve">Tennessee Wesleyan University JV1 </v>
      </c>
      <c r="C129" s="57" t="str">
        <f>Roster_Selection_Men!AH193</f>
        <v>8138-9941</v>
      </c>
      <c r="D129" s="57" t="str">
        <f>Roster_Selection_Men!AI193</f>
        <v>C J Williams</v>
      </c>
      <c r="E129" s="58"/>
      <c r="F129" s="1" t="str">
        <f>IF(ISERROR(Individual_Scores_Men_JV!E129), " ", IF(Individual_Scores_Men_JV!E129 = "Yes", "Yes", "  "))</f>
        <v>Yes</v>
      </c>
      <c r="G129" s="24" t="s">
        <v>528</v>
      </c>
      <c r="H129" s="44">
        <v>144</v>
      </c>
      <c r="I129" s="44">
        <v>167</v>
      </c>
      <c r="J129" s="44">
        <v>125</v>
      </c>
      <c r="K129" s="44">
        <v>122</v>
      </c>
      <c r="L129" s="44">
        <v>126</v>
      </c>
      <c r="M129" s="44">
        <v>145</v>
      </c>
      <c r="N129" s="44">
        <v>123</v>
      </c>
      <c r="O129" s="44">
        <v>167</v>
      </c>
      <c r="P129" s="44">
        <v>129</v>
      </c>
      <c r="Q129" s="44">
        <v>125</v>
      </c>
      <c r="R129" s="44">
        <v>160</v>
      </c>
      <c r="S129" s="44">
        <v>156</v>
      </c>
      <c r="T129" s="44">
        <v>113</v>
      </c>
      <c r="U129" s="44">
        <v>116</v>
      </c>
      <c r="V129" s="44">
        <v>133</v>
      </c>
      <c r="W129" s="44">
        <v>165</v>
      </c>
      <c r="X129" s="19">
        <f>SUM(H129:W129)</f>
        <v>2216</v>
      </c>
      <c r="Y129" s="19">
        <f>COUNTIF(H129:W129, "&gt;0" )</f>
        <v>16</v>
      </c>
      <c r="Z129" s="19">
        <f>X129/Y129</f>
        <v>138.5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57" t="str">
        <f>Roster_Selection_Men!AF194&amp;" " &amp; "JV1 "</f>
        <v xml:space="preserve">Tennessee Wesleyan University JV1 </v>
      </c>
      <c r="C130" s="57" t="str">
        <f>Roster_Selection_Men!AH194</f>
        <v>11-33724</v>
      </c>
      <c r="D130" s="57" t="str">
        <f>Roster_Selection_Men!AI194</f>
        <v>Hunter Hardaway</v>
      </c>
      <c r="E130" s="58"/>
      <c r="F130" s="1" t="str">
        <f>IF(ISERROR(Individual_Scores_Men_JV!E130), " ", IF(Individual_Scores_Men_JV!E130 = "Yes", "Yes", "  "))</f>
        <v>Yes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57" t="str">
        <f>Roster_Selection_Men!AF195&amp;" " &amp; "JV1 "</f>
        <v xml:space="preserve">Tennessee Wesleyan University JV1 </v>
      </c>
      <c r="C131" s="57" t="str">
        <f>Roster_Selection_Men!AH195</f>
        <v>9046-6313</v>
      </c>
      <c r="D131" s="57" t="str">
        <f>Roster_Selection_Men!AI195</f>
        <v>Malachi Moore</v>
      </c>
      <c r="E131" s="58"/>
      <c r="F131" s="1" t="str">
        <f>IF(ISERROR(Individual_Scores_Men_JV!E131), " ", IF(Individual_Scores_Men_JV!E131 = "Yes", "Yes", "  "))</f>
        <v>Yes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57" t="str">
        <f>Roster_Selection_Men!AF196&amp;" " &amp; "JV1 "</f>
        <v xml:space="preserve">Tennessee Wesleyan University JV1 </v>
      </c>
      <c r="C132" s="57" t="str">
        <f>Roster_Selection_Men!AH196</f>
        <v>8138-9938</v>
      </c>
      <c r="D132" s="57" t="str">
        <f>Roster_Selection_Men!AI196</f>
        <v>Tyris Nelson</v>
      </c>
      <c r="E132" s="58"/>
      <c r="F132" s="1" t="str">
        <f>IF(ISERROR(Individual_Scores_Men_JV!E132), " ", IF(Individual_Scores_Men_JV!E132 = "Yes", "Yes", "  "))</f>
        <v>Yes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57" t="str">
        <f>Roster_Selection_Men!AF197&amp;" " &amp; "JV1 "</f>
        <v xml:space="preserve"> JV1 </v>
      </c>
      <c r="C133" s="57" t="str">
        <f>Roster_Selection_Men!AH197</f>
        <v/>
      </c>
      <c r="D133" s="57" t="str">
        <f>Roster_Selection_Men!AI197</f>
        <v/>
      </c>
      <c r="E133" s="58"/>
      <c r="F133" s="1" t="str">
        <f>IF(ISERROR(Individual_Scores_Men_JV!E133), " ", IF(Individual_Scores_Men_JV!E133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57" t="str">
        <f>Roster_Selection_Men!AF198&amp;" " &amp; "JV1 "</f>
        <v xml:space="preserve"> JV1 </v>
      </c>
      <c r="C134" s="57" t="str">
        <f>Roster_Selection_Men!AH198</f>
        <v/>
      </c>
      <c r="D134" s="57" t="str">
        <f>Roster_Selection_Men!AI198</f>
        <v/>
      </c>
      <c r="E134" s="58"/>
      <c r="F134" s="1" t="str">
        <f>IF(ISERROR(Individual_Scores_Men_JV!E134), " ", IF(Individual_Scores_Men_JV!E134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57" t="str">
        <f>Roster_Selection_Men!AF199&amp;" " &amp; "JV1 "</f>
        <v xml:space="preserve"> JV1 </v>
      </c>
      <c r="C135" s="57" t="str">
        <f>Roster_Selection_Men!AH199</f>
        <v/>
      </c>
      <c r="D135" s="57" t="str">
        <f>Roster_Selection_Men!AI199</f>
        <v/>
      </c>
      <c r="E135" s="58"/>
      <c r="F135" s="1" t="str">
        <f>IF(ISERROR(Individual_Scores_Men_JV!E135), " ", IF(Individual_Scores_Men_JV!E135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57" t="str">
        <f>Roster_Selection_Men!AF200&amp;" " &amp; "JV1 "</f>
        <v xml:space="preserve"> JV1 </v>
      </c>
      <c r="C136" s="57" t="str">
        <f>Roster_Selection_Men!AH200</f>
        <v/>
      </c>
      <c r="D136" s="57" t="str">
        <f>Roster_Selection_Men!AI200</f>
        <v/>
      </c>
      <c r="E136" s="58"/>
      <c r="F136" s="1" t="str">
        <f>IF(ISERROR(Individual_Scores_Men_JV!E136), " ", IF(Individual_Scores_Men_JV!E136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57" t="s">
        <v>578</v>
      </c>
      <c r="C137" s="59" t="str">
        <f>Individual_Scores_Men_JV!C137</f>
        <v/>
      </c>
      <c r="D137" s="60" t="str">
        <f>Individual_Scores_Men_JV!D137</f>
        <v/>
      </c>
      <c r="E137" s="58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57" t="s">
        <v>578</v>
      </c>
      <c r="C138" s="59" t="str">
        <f>Individual_Scores_Men_JV!C138</f>
        <v/>
      </c>
      <c r="D138" s="60" t="str">
        <f>Individual_Scores_Men_JV!D138</f>
        <v/>
      </c>
      <c r="E138" s="58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57" t="s">
        <v>578</v>
      </c>
      <c r="C139" s="59" t="str">
        <f>Individual_Scores_Men_JV!C139</f>
        <v/>
      </c>
      <c r="D139" s="60" t="str">
        <f>Individual_Scores_Men_JV!D139</f>
        <v/>
      </c>
      <c r="E139" s="58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57" t="s">
        <v>30</v>
      </c>
      <c r="C140" s="57" t="s">
        <v>30</v>
      </c>
      <c r="D140" s="57" t="s">
        <v>30</v>
      </c>
      <c r="E140" s="61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57" t="s">
        <v>30</v>
      </c>
      <c r="C141" s="57" t="s">
        <v>30</v>
      </c>
      <c r="D141" s="57" t="s">
        <v>30</v>
      </c>
      <c r="E141" s="61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57" t="str">
        <f>Roster_Selection_Men!AF205&amp;" " &amp; "JV1 "</f>
        <v xml:space="preserve">Thomas More University JV1 </v>
      </c>
      <c r="C142" s="57" t="str">
        <f>Roster_Selection_Men!AH205</f>
        <v>18-4756</v>
      </c>
      <c r="D142" s="57" t="str">
        <f>Roster_Selection_Men!AI205</f>
        <v>Brady Brunsman</v>
      </c>
      <c r="E142" s="58"/>
      <c r="F142" s="1" t="str">
        <f>IF(ISERROR(Individual_Scores_Men_JV!E142), " ", IF(Individual_Scores_Men_JV!E142 = "Yes", "Yes", "  "))</f>
        <v>Yes</v>
      </c>
      <c r="G142" s="24" t="s">
        <v>528</v>
      </c>
      <c r="H142" s="44">
        <v>135</v>
      </c>
      <c r="I142" s="44">
        <v>156</v>
      </c>
      <c r="J142" s="44">
        <v>171</v>
      </c>
      <c r="K142" s="44">
        <v>171</v>
      </c>
      <c r="L142" s="44">
        <v>139</v>
      </c>
      <c r="M142" s="44">
        <v>168</v>
      </c>
      <c r="N142" s="44">
        <v>166</v>
      </c>
      <c r="O142" s="44">
        <v>156</v>
      </c>
      <c r="P142" s="44">
        <v>132</v>
      </c>
      <c r="Q142" s="44">
        <v>149</v>
      </c>
      <c r="R142" s="44">
        <v>186</v>
      </c>
      <c r="S142" s="44">
        <v>187</v>
      </c>
      <c r="T142" s="44">
        <v>107</v>
      </c>
      <c r="U142" s="44">
        <v>110</v>
      </c>
      <c r="V142" s="44">
        <v>183</v>
      </c>
      <c r="W142" s="44">
        <v>132</v>
      </c>
      <c r="X142" s="19">
        <f>SUM(H142:W142)</f>
        <v>2448</v>
      </c>
      <c r="Y142" s="19">
        <f>COUNTIF(H142:W142, "&gt;0" )</f>
        <v>16</v>
      </c>
      <c r="Z142" s="19">
        <f>X142/Y142</f>
        <v>153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57" t="str">
        <f>Roster_Selection_Men!AF206&amp;" " &amp; "JV1 "</f>
        <v xml:space="preserve">Thomas More University JV1 </v>
      </c>
      <c r="C143" s="57" t="str">
        <f>Roster_Selection_Men!AH206</f>
        <v>18-91593</v>
      </c>
      <c r="D143" s="57" t="str">
        <f>Roster_Selection_Men!AI206</f>
        <v>Jared Littelmann</v>
      </c>
      <c r="E143" s="58"/>
      <c r="F143" s="1" t="str">
        <f>IF(ISERROR(Individual_Scores_Men_JV!E143), " ", IF(Individual_Scores_Men_JV!E143 = "Yes", "Yes", "  "))</f>
        <v>Yes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57" t="str">
        <f>Roster_Selection_Men!AF207&amp;" " &amp; "JV1 "</f>
        <v xml:space="preserve">Thomas More University JV1 </v>
      </c>
      <c r="C144" s="57" t="str">
        <f>Roster_Selection_Men!AH207</f>
        <v>17-99714</v>
      </c>
      <c r="D144" s="57" t="str">
        <f>Roster_Selection_Men!AI207</f>
        <v>Joseph Curtis</v>
      </c>
      <c r="E144" s="58"/>
      <c r="F144" s="1" t="str">
        <f>IF(ISERROR(Individual_Scores_Men_JV!E144), " ", IF(Individual_Scores_Men_JV!E144 = "Yes", "Yes", "  "))</f>
        <v>Yes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57" t="str">
        <f>Roster_Selection_Men!AF208&amp;" " &amp; "JV1 "</f>
        <v xml:space="preserve">Thomas More University JV1 </v>
      </c>
      <c r="C145" s="57" t="str">
        <f>Roster_Selection_Men!AH208</f>
        <v>20-55235</v>
      </c>
      <c r="D145" s="57" t="str">
        <f>Roster_Selection_Men!AI208</f>
        <v>Ryan Abeling</v>
      </c>
      <c r="E145" s="58"/>
      <c r="F145" s="1" t="str">
        <f>IF(ISERROR(Individual_Scores_Men_JV!E145), " ", IF(Individual_Scores_Men_JV!E145 = "Yes", "Yes", "  "))</f>
        <v>Yes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57" t="str">
        <f>Roster_Selection_Men!AF209&amp;" " &amp; "JV1 "</f>
        <v xml:space="preserve">Thomas More University JV1 </v>
      </c>
      <c r="C146" s="57" t="str">
        <f>Roster_Selection_Men!AH209</f>
        <v>22-12473</v>
      </c>
      <c r="D146" s="57" t="str">
        <f>Roster_Selection_Men!AI209</f>
        <v>Ryne Webster</v>
      </c>
      <c r="E146" s="58"/>
      <c r="F146" s="1" t="str">
        <f>IF(ISERROR(Individual_Scores_Men_JV!E146), " ", IF(Individual_Scores_Men_JV!E146 = "Yes", "Yes", "  "))</f>
        <v>Yes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57" t="str">
        <f>Roster_Selection_Men!AF210&amp;" " &amp; "JV1 "</f>
        <v xml:space="preserve"> JV1 </v>
      </c>
      <c r="C147" s="57" t="str">
        <f>Roster_Selection_Men!AH210</f>
        <v/>
      </c>
      <c r="D147" s="57" t="str">
        <f>Roster_Selection_Men!AI210</f>
        <v/>
      </c>
      <c r="E147" s="58"/>
      <c r="F147" s="1" t="str">
        <f>IF(ISERROR(Individual_Scores_Men_JV!E147), " ", IF(Individual_Scores_Men_JV!E147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57" t="str">
        <f>Roster_Selection_Men!AF211&amp;" " &amp; "JV1 "</f>
        <v xml:space="preserve"> JV1 </v>
      </c>
      <c r="C148" s="57" t="str">
        <f>Roster_Selection_Men!AH211</f>
        <v/>
      </c>
      <c r="D148" s="57" t="str">
        <f>Roster_Selection_Men!AI211</f>
        <v/>
      </c>
      <c r="E148" s="58"/>
      <c r="F148" s="1" t="str">
        <f>IF(ISERROR(Individual_Scores_Men_JV!E148), " ", IF(Individual_Scores_Men_JV!E148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57" t="str">
        <f>Roster_Selection_Men!AF212&amp;" " &amp; "JV1 "</f>
        <v xml:space="preserve"> JV1 </v>
      </c>
      <c r="C149" s="57" t="str">
        <f>Roster_Selection_Men!AH212</f>
        <v/>
      </c>
      <c r="D149" s="57" t="str">
        <f>Roster_Selection_Men!AI212</f>
        <v/>
      </c>
      <c r="E149" s="58"/>
      <c r="F149" s="1" t="str">
        <f>IF(ISERROR(Individual_Scores_Men_JV!E149), " ", IF(Individual_Scores_Men_JV!E149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57" t="s">
        <v>579</v>
      </c>
      <c r="C150" s="59" t="str">
        <f>Individual_Scores_Men_JV!C150</f>
        <v/>
      </c>
      <c r="D150" s="60" t="str">
        <f>Individual_Scores_Men_JV!D150</f>
        <v/>
      </c>
      <c r="E150" s="58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57" t="s">
        <v>579</v>
      </c>
      <c r="C151" s="59" t="str">
        <f>Individual_Scores_Men_JV!C151</f>
        <v/>
      </c>
      <c r="D151" s="60" t="str">
        <f>Individual_Scores_Men_JV!D151</f>
        <v/>
      </c>
      <c r="E151" s="58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57" t="s">
        <v>579</v>
      </c>
      <c r="C152" s="59" t="str">
        <f>Individual_Scores_Men_JV!C152</f>
        <v/>
      </c>
      <c r="D152" s="60" t="str">
        <f>Individual_Scores_Men_JV!D152</f>
        <v/>
      </c>
      <c r="E152" s="58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57" t="s">
        <v>30</v>
      </c>
      <c r="C153" s="57" t="s">
        <v>30</v>
      </c>
      <c r="D153" s="57" t="s">
        <v>30</v>
      </c>
      <c r="E153" s="61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57" t="s">
        <v>30</v>
      </c>
      <c r="C154" s="57" t="s">
        <v>30</v>
      </c>
      <c r="D154" s="57" t="s">
        <v>30</v>
      </c>
      <c r="E154" s="61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57" t="str">
        <f>Roster_Selection_Men!AF238&amp;" " &amp; "JV1 "</f>
        <v xml:space="preserve">University of the Cumberlands JV1 </v>
      </c>
      <c r="C155" s="57" t="str">
        <f>Roster_Selection_Men!AH238</f>
        <v>20-20398</v>
      </c>
      <c r="D155" s="57" t="str">
        <f>Roster_Selection_Men!AI238</f>
        <v>Brandon Salazar</v>
      </c>
      <c r="E155" s="58"/>
      <c r="F155" s="1" t="str">
        <f>IF(ISERROR(Individual_Scores_Men_JV!E155), " ", IF(Individual_Scores_Men_JV!E155 = "Yes", "Yes", "  "))</f>
        <v>Yes</v>
      </c>
      <c r="G155" s="24" t="s">
        <v>528</v>
      </c>
      <c r="H155" s="44">
        <v>98</v>
      </c>
      <c r="I155" s="44">
        <v>131</v>
      </c>
      <c r="J155" s="44">
        <v>77</v>
      </c>
      <c r="K155" s="44">
        <v>122</v>
      </c>
      <c r="L155" s="44">
        <v>88</v>
      </c>
      <c r="M155" s="44">
        <v>133</v>
      </c>
      <c r="N155" s="44">
        <v>118</v>
      </c>
      <c r="O155" s="44">
        <v>97</v>
      </c>
      <c r="P155" s="44">
        <v>126</v>
      </c>
      <c r="Q155" s="44">
        <v>120</v>
      </c>
      <c r="R155" s="44">
        <v>94</v>
      </c>
      <c r="S155" s="44">
        <v>82</v>
      </c>
      <c r="T155" s="44">
        <v>99</v>
      </c>
      <c r="U155" s="44">
        <v>127</v>
      </c>
      <c r="V155" s="44">
        <v>111</v>
      </c>
      <c r="W155" s="44">
        <v>104</v>
      </c>
      <c r="X155" s="19">
        <f>SUM(H155:W155)</f>
        <v>1727</v>
      </c>
      <c r="Y155" s="19">
        <f>COUNTIF(H155:W155, "&gt;0" )</f>
        <v>16</v>
      </c>
      <c r="Z155" s="19">
        <f>X155/Y155</f>
        <v>107.9375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57" t="str">
        <f>Roster_Selection_Men!AF239&amp;" " &amp; "JV1 "</f>
        <v xml:space="preserve">University of the Cumberlands JV1 </v>
      </c>
      <c r="C156" s="57" t="str">
        <f>Roster_Selection_Men!AH239</f>
        <v>21-4216</v>
      </c>
      <c r="D156" s="57" t="str">
        <f>Roster_Selection_Men!AI239</f>
        <v>Donovan Steiner</v>
      </c>
      <c r="E156" s="58"/>
      <c r="F156" s="1" t="str">
        <f>IF(ISERROR(Individual_Scores_Men_JV!E156), " ", IF(Individual_Scores_Men_JV!E156 = "Yes", "Yes", "  "))</f>
        <v>Yes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57" t="str">
        <f>Roster_Selection_Men!AF240&amp;" " &amp; "JV1 "</f>
        <v xml:space="preserve">University of the Cumberlands JV1 </v>
      </c>
      <c r="C157" s="57" t="str">
        <f>Roster_Selection_Men!AH240</f>
        <v>19-80458</v>
      </c>
      <c r="D157" s="57" t="str">
        <f>Roster_Selection_Men!AI240</f>
        <v>Samuel Belew</v>
      </c>
      <c r="E157" s="58"/>
      <c r="F157" s="1" t="str">
        <f>IF(ISERROR(Individual_Scores_Men_JV!E157), " ", IF(Individual_Scores_Men_JV!E157 = "Yes", "Yes", "  "))</f>
        <v>Yes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57" t="str">
        <f>Roster_Selection_Men!AF241&amp;" " &amp; "JV1 "</f>
        <v xml:space="preserve">University of the Cumberlands JV1 </v>
      </c>
      <c r="C158" s="57" t="str">
        <f>Roster_Selection_Men!AH241</f>
        <v>21-4213</v>
      </c>
      <c r="D158" s="57" t="str">
        <f>Roster_Selection_Men!AI241</f>
        <v>Thomas Bemiss</v>
      </c>
      <c r="E158" s="58"/>
      <c r="F158" s="1" t="str">
        <f>IF(ISERROR(Individual_Scores_Men_JV!E158), " ", IF(Individual_Scores_Men_JV!E158 = "Yes", "Yes", "  "))</f>
        <v>Yes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57" t="str">
        <f>Roster_Selection_Men!AF242&amp;" " &amp; "JV1 "</f>
        <v xml:space="preserve"> JV1 </v>
      </c>
      <c r="C159" s="57" t="str">
        <f>Roster_Selection_Men!AH242</f>
        <v/>
      </c>
      <c r="D159" s="57" t="str">
        <f>Roster_Selection_Men!AI242</f>
        <v/>
      </c>
      <c r="E159" s="58"/>
      <c r="F159" s="1" t="str">
        <f>IF(ISERROR(Individual_Scores_Men_JV!E159), " ", IF(Individual_Scores_Men_JV!E159 = "Yes", "Yes", "  "))</f>
        <v>Yes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57" t="str">
        <f>Roster_Selection_Men!AF243&amp;" " &amp; "JV1 "</f>
        <v xml:space="preserve"> JV1 </v>
      </c>
      <c r="C160" s="57" t="str">
        <f>Roster_Selection_Men!AH243</f>
        <v/>
      </c>
      <c r="D160" s="57" t="str">
        <f>Roster_Selection_Men!AI243</f>
        <v/>
      </c>
      <c r="E160" s="58"/>
      <c r="F160" s="1" t="str">
        <f>IF(ISERROR(Individual_Scores_Men_JV!E160), " ", IF(Individual_Scores_Men_JV!E160 = "Yes", "Yes", "  "))</f>
        <v>Yes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57" t="str">
        <f>Roster_Selection_Men!AF244&amp;" " &amp; "JV1 "</f>
        <v xml:space="preserve"> JV1 </v>
      </c>
      <c r="C161" s="57" t="str">
        <f>Roster_Selection_Men!AH244</f>
        <v/>
      </c>
      <c r="D161" s="57" t="str">
        <f>Roster_Selection_Men!AI244</f>
        <v/>
      </c>
      <c r="E161" s="58"/>
      <c r="F161" s="1" t="str">
        <f>IF(ISERROR(Individual_Scores_Men_JV!E161), " ", IF(Individual_Scores_Men_JV!E161 = "Yes", "Yes", "  "))</f>
        <v>Yes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57" t="str">
        <f>Roster_Selection_Men!AF245&amp;" " &amp; "JV1 "</f>
        <v xml:space="preserve"> JV1 </v>
      </c>
      <c r="C162" s="57" t="str">
        <f>Roster_Selection_Men!AH245</f>
        <v/>
      </c>
      <c r="D162" s="57" t="str">
        <f>Roster_Selection_Men!AI245</f>
        <v/>
      </c>
      <c r="E162" s="58"/>
      <c r="F162" s="1" t="str">
        <f>IF(ISERROR(Individual_Scores_Men_JV!E162), " ", IF(Individual_Scores_Men_JV!E162 = "Yes", "Yes", "  "))</f>
        <v>Yes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57" t="s">
        <v>580</v>
      </c>
      <c r="C163" s="59" t="str">
        <f>Individual_Scores_Men_JV!C163</f>
        <v/>
      </c>
      <c r="D163" s="60" t="str">
        <f>Individual_Scores_Men_JV!D163</f>
        <v/>
      </c>
      <c r="E163" s="58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57" t="s">
        <v>580</v>
      </c>
      <c r="C164" s="59" t="str">
        <f>Individual_Scores_Men_JV!C164</f>
        <v/>
      </c>
      <c r="D164" s="60" t="str">
        <f>Individual_Scores_Men_JV!D164</f>
        <v/>
      </c>
      <c r="E164" s="58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57" t="s">
        <v>580</v>
      </c>
      <c r="C165" s="59" t="str">
        <f>Individual_Scores_Men_JV!C165</f>
        <v/>
      </c>
      <c r="D165" s="60" t="str">
        <f>Individual_Scores_Men_JV!D165</f>
        <v/>
      </c>
      <c r="E165" s="58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57" t="s">
        <v>30</v>
      </c>
      <c r="C166" s="57" t="s">
        <v>30</v>
      </c>
      <c r="D166" s="57" t="s">
        <v>30</v>
      </c>
      <c r="E166" s="61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57" t="s">
        <v>30</v>
      </c>
      <c r="C167" s="57" t="s">
        <v>30</v>
      </c>
      <c r="D167" s="57" t="s">
        <v>30</v>
      </c>
      <c r="E167" s="61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57" t="s">
        <v>30</v>
      </c>
      <c r="C168" s="57" t="s">
        <v>30</v>
      </c>
      <c r="D168" s="57" t="s">
        <v>30</v>
      </c>
      <c r="E168" s="61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555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57" t="s">
        <v>30</v>
      </c>
      <c r="C169" s="57" t="s">
        <v>30</v>
      </c>
      <c r="D169" s="57" t="s">
        <v>30</v>
      </c>
      <c r="E169" s="61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57" t="s">
        <v>30</v>
      </c>
      <c r="C170" s="57" t="s">
        <v>30</v>
      </c>
      <c r="D170" s="57" t="s">
        <v>30</v>
      </c>
      <c r="E170" s="61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57" t="s">
        <v>30</v>
      </c>
      <c r="C171" s="57" t="s">
        <v>30</v>
      </c>
      <c r="D171" s="57" t="s">
        <v>30</v>
      </c>
      <c r="E171" s="61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57" t="s">
        <v>30</v>
      </c>
      <c r="C172" s="57" t="s">
        <v>30</v>
      </c>
      <c r="D172" s="57" t="s">
        <v>30</v>
      </c>
      <c r="E172" s="61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57" t="s">
        <v>30</v>
      </c>
      <c r="C173" s="57" t="s">
        <v>30</v>
      </c>
      <c r="D173" s="57" t="s">
        <v>30</v>
      </c>
      <c r="E173" s="61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57" t="s">
        <v>30</v>
      </c>
      <c r="C174" s="57" t="s">
        <v>30</v>
      </c>
      <c r="D174" s="57" t="s">
        <v>30</v>
      </c>
      <c r="E174" s="61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57" t="s">
        <v>30</v>
      </c>
      <c r="C175" s="57" t="s">
        <v>30</v>
      </c>
      <c r="D175" s="57" t="s">
        <v>30</v>
      </c>
      <c r="E175" s="61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25">
      <c r="B176" s="57" t="s">
        <v>30</v>
      </c>
      <c r="C176" s="57" t="s">
        <v>30</v>
      </c>
      <c r="D176" s="57" t="s">
        <v>30</v>
      </c>
      <c r="E176" s="61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25">
      <c r="B177" s="57" t="s">
        <v>30</v>
      </c>
      <c r="C177" s="57" t="s">
        <v>30</v>
      </c>
      <c r="D177" s="57" t="s">
        <v>30</v>
      </c>
      <c r="E177" s="61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25">
      <c r="B178" s="57" t="s">
        <v>30</v>
      </c>
      <c r="C178" s="57" t="s">
        <v>30</v>
      </c>
      <c r="D178" s="57" t="s">
        <v>30</v>
      </c>
      <c r="E178" s="61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57" t="s">
        <v>30</v>
      </c>
      <c r="C179" s="57" t="s">
        <v>30</v>
      </c>
      <c r="D179" s="57" t="s">
        <v>30</v>
      </c>
      <c r="E179" s="61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57" t="s">
        <v>30</v>
      </c>
      <c r="C180" s="57" t="s">
        <v>30</v>
      </c>
      <c r="D180" s="57" t="s">
        <v>30</v>
      </c>
      <c r="E180" s="61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57" t="s">
        <v>30</v>
      </c>
      <c r="C181" s="57" t="s">
        <v>30</v>
      </c>
      <c r="D181" s="57" t="s">
        <v>30</v>
      </c>
      <c r="E181" s="61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57" t="s">
        <v>30</v>
      </c>
      <c r="C182" s="57" t="s">
        <v>30</v>
      </c>
      <c r="D182" s="57" t="s">
        <v>30</v>
      </c>
      <c r="E182" s="61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57" t="s">
        <v>30</v>
      </c>
      <c r="C183" s="57" t="s">
        <v>30</v>
      </c>
      <c r="D183" s="57" t="s">
        <v>30</v>
      </c>
      <c r="E183" s="61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57" t="s">
        <v>30</v>
      </c>
      <c r="C184" s="57" t="s">
        <v>30</v>
      </c>
      <c r="D184" s="57" t="s">
        <v>30</v>
      </c>
      <c r="E184" s="61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57" t="s">
        <v>30</v>
      </c>
      <c r="C185" s="57" t="s">
        <v>30</v>
      </c>
      <c r="D185" s="57" t="s">
        <v>30</v>
      </c>
      <c r="E185" s="61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57" t="s">
        <v>30</v>
      </c>
      <c r="C186" s="57" t="s">
        <v>30</v>
      </c>
      <c r="D186" s="57" t="s">
        <v>30</v>
      </c>
      <c r="E186" s="61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57" t="s">
        <v>30</v>
      </c>
      <c r="C187" s="57" t="s">
        <v>30</v>
      </c>
      <c r="D187" s="57" t="s">
        <v>30</v>
      </c>
      <c r="E187" s="61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57" t="s">
        <v>30</v>
      </c>
      <c r="C188" s="57" t="s">
        <v>30</v>
      </c>
      <c r="D188" s="57" t="s">
        <v>30</v>
      </c>
      <c r="E188" s="61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25">
      <c r="B189" s="57" t="s">
        <v>30</v>
      </c>
      <c r="C189" s="57" t="s">
        <v>30</v>
      </c>
      <c r="D189" s="57" t="s">
        <v>30</v>
      </c>
      <c r="E189" s="61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25">
      <c r="B190" s="57" t="s">
        <v>30</v>
      </c>
      <c r="C190" s="57" t="s">
        <v>30</v>
      </c>
      <c r="D190" s="57" t="s">
        <v>30</v>
      </c>
      <c r="E190" s="61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25">
      <c r="B191" s="57" t="s">
        <v>30</v>
      </c>
      <c r="C191" s="57" t="s">
        <v>30</v>
      </c>
      <c r="D191" s="57" t="s">
        <v>30</v>
      </c>
      <c r="E191" s="61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57" t="s">
        <v>30</v>
      </c>
      <c r="C192" s="57" t="s">
        <v>30</v>
      </c>
      <c r="D192" s="57" t="s">
        <v>30</v>
      </c>
      <c r="E192" s="61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57" t="s">
        <v>30</v>
      </c>
      <c r="C193" s="57" t="s">
        <v>30</v>
      </c>
      <c r="D193" s="57" t="s">
        <v>30</v>
      </c>
      <c r="E193" s="61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57" t="s">
        <v>30</v>
      </c>
      <c r="C194" s="57" t="s">
        <v>30</v>
      </c>
      <c r="D194" s="57" t="s">
        <v>30</v>
      </c>
      <c r="E194" s="61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57" t="s">
        <v>30</v>
      </c>
      <c r="C195" s="57" t="s">
        <v>30</v>
      </c>
      <c r="D195" s="57" t="s">
        <v>30</v>
      </c>
      <c r="E195" s="61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57" t="s">
        <v>30</v>
      </c>
      <c r="C196" s="57" t="s">
        <v>30</v>
      </c>
      <c r="D196" s="57" t="s">
        <v>30</v>
      </c>
      <c r="E196" s="61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57" t="s">
        <v>30</v>
      </c>
      <c r="C197" s="57" t="s">
        <v>30</v>
      </c>
      <c r="D197" s="57" t="s">
        <v>30</v>
      </c>
      <c r="E197" s="61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57" t="s">
        <v>30</v>
      </c>
      <c r="C198" s="57" t="s">
        <v>30</v>
      </c>
      <c r="D198" s="57" t="s">
        <v>30</v>
      </c>
      <c r="E198" s="61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57" t="s">
        <v>30</v>
      </c>
      <c r="C199" s="57" t="s">
        <v>30</v>
      </c>
      <c r="D199" s="57" t="s">
        <v>30</v>
      </c>
      <c r="E199" s="61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57" t="s">
        <v>30</v>
      </c>
      <c r="C200" s="57" t="s">
        <v>30</v>
      </c>
      <c r="D200" s="57" t="s">
        <v>30</v>
      </c>
      <c r="E200" s="61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57" t="s">
        <v>30</v>
      </c>
      <c r="C201" s="57" t="s">
        <v>30</v>
      </c>
      <c r="D201" s="57" t="s">
        <v>30</v>
      </c>
      <c r="E201" s="61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25">
      <c r="B202" s="57" t="s">
        <v>30</v>
      </c>
      <c r="C202" s="57" t="s">
        <v>30</v>
      </c>
      <c r="D202" s="57" t="s">
        <v>30</v>
      </c>
      <c r="E202" s="61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25">
      <c r="B203" s="57" t="s">
        <v>30</v>
      </c>
      <c r="C203" s="57" t="s">
        <v>30</v>
      </c>
      <c r="D203" s="57" t="s">
        <v>30</v>
      </c>
      <c r="E203" s="61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25">
      <c r="B204" s="57" t="s">
        <v>30</v>
      </c>
      <c r="C204" s="57" t="s">
        <v>30</v>
      </c>
      <c r="D204" s="57" t="s">
        <v>30</v>
      </c>
      <c r="E204" s="61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57" t="s">
        <v>30</v>
      </c>
      <c r="C205" s="57" t="s">
        <v>30</v>
      </c>
      <c r="D205" s="57" t="s">
        <v>30</v>
      </c>
      <c r="E205" s="61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57" t="s">
        <v>30</v>
      </c>
      <c r="C206" s="57" t="s">
        <v>30</v>
      </c>
      <c r="D206" s="57" t="s">
        <v>30</v>
      </c>
      <c r="E206" s="61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57" t="s">
        <v>30</v>
      </c>
      <c r="C207" s="57" t="s">
        <v>30</v>
      </c>
      <c r="D207" s="57" t="s">
        <v>30</v>
      </c>
      <c r="E207" s="61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57" t="s">
        <v>30</v>
      </c>
      <c r="C208" s="57" t="s">
        <v>30</v>
      </c>
      <c r="D208" s="57" t="s">
        <v>30</v>
      </c>
      <c r="E208" s="61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57" t="s">
        <v>30</v>
      </c>
      <c r="C209" s="57" t="s">
        <v>30</v>
      </c>
      <c r="D209" s="57" t="s">
        <v>30</v>
      </c>
      <c r="E209" s="61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57" t="s">
        <v>30</v>
      </c>
      <c r="C210" s="57" t="s">
        <v>30</v>
      </c>
      <c r="D210" s="57" t="s">
        <v>30</v>
      </c>
      <c r="E210" s="61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57" t="s">
        <v>30</v>
      </c>
      <c r="C211" s="57" t="s">
        <v>30</v>
      </c>
      <c r="D211" s="57" t="s">
        <v>30</v>
      </c>
      <c r="E211" s="61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57" t="s">
        <v>30</v>
      </c>
      <c r="C212" s="57" t="s">
        <v>30</v>
      </c>
      <c r="D212" s="57" t="s">
        <v>30</v>
      </c>
      <c r="E212" s="61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57" t="s">
        <v>30</v>
      </c>
      <c r="C213" s="57" t="s">
        <v>30</v>
      </c>
      <c r="D213" s="57" t="s">
        <v>30</v>
      </c>
      <c r="E213" s="61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57" t="s">
        <v>30</v>
      </c>
      <c r="C214" s="57" t="s">
        <v>30</v>
      </c>
      <c r="D214" s="57" t="s">
        <v>30</v>
      </c>
      <c r="E214" s="61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57" t="s">
        <v>30</v>
      </c>
      <c r="C215" s="57" t="s">
        <v>30</v>
      </c>
      <c r="D215" s="57" t="s">
        <v>30</v>
      </c>
      <c r="E215" s="61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57" t="s">
        <v>30</v>
      </c>
      <c r="C216" s="57" t="s">
        <v>30</v>
      </c>
      <c r="D216" s="57" t="s">
        <v>30</v>
      </c>
      <c r="E216" s="61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57" t="s">
        <v>30</v>
      </c>
      <c r="C217" s="57" t="s">
        <v>30</v>
      </c>
      <c r="D217" s="57" t="s">
        <v>30</v>
      </c>
      <c r="E217" s="61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57" t="s">
        <v>30</v>
      </c>
      <c r="C218" s="57" t="s">
        <v>30</v>
      </c>
      <c r="D218" s="57" t="s">
        <v>30</v>
      </c>
      <c r="E218" s="61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57" t="s">
        <v>30</v>
      </c>
      <c r="C219" s="57" t="s">
        <v>30</v>
      </c>
      <c r="D219" s="57" t="s">
        <v>30</v>
      </c>
      <c r="E219" s="61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57" t="s">
        <v>30</v>
      </c>
      <c r="C220" s="57" t="s">
        <v>30</v>
      </c>
      <c r="D220" s="57" t="s">
        <v>30</v>
      </c>
      <c r="E220" s="61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57" t="s">
        <v>30</v>
      </c>
      <c r="C221" s="57" t="s">
        <v>30</v>
      </c>
      <c r="D221" s="57" t="s">
        <v>30</v>
      </c>
      <c r="E221" s="61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57" t="s">
        <v>30</v>
      </c>
      <c r="C222" s="57" t="s">
        <v>30</v>
      </c>
      <c r="D222" s="57" t="s">
        <v>30</v>
      </c>
      <c r="E222" s="61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57" t="s">
        <v>30</v>
      </c>
      <c r="C223" s="57" t="s">
        <v>30</v>
      </c>
      <c r="D223" s="57" t="s">
        <v>30</v>
      </c>
      <c r="E223" s="61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57" t="s">
        <v>30</v>
      </c>
      <c r="C224" s="57" t="s">
        <v>30</v>
      </c>
      <c r="D224" s="57" t="s">
        <v>30</v>
      </c>
      <c r="E224" s="61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57" t="s">
        <v>30</v>
      </c>
      <c r="C225" s="57" t="s">
        <v>30</v>
      </c>
      <c r="D225" s="57" t="s">
        <v>30</v>
      </c>
      <c r="E225" s="61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57" t="s">
        <v>30</v>
      </c>
      <c r="C226" s="57" t="s">
        <v>30</v>
      </c>
      <c r="D226" s="57" t="s">
        <v>30</v>
      </c>
      <c r="E226" s="61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57" t="s">
        <v>30</v>
      </c>
      <c r="C227" s="57" t="s">
        <v>30</v>
      </c>
      <c r="D227" s="57" t="s">
        <v>30</v>
      </c>
      <c r="E227" s="61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57" t="s">
        <v>30</v>
      </c>
      <c r="C228" s="57" t="s">
        <v>30</v>
      </c>
      <c r="D228" s="57" t="s">
        <v>30</v>
      </c>
      <c r="E228" s="61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57" t="s">
        <v>30</v>
      </c>
      <c r="C229" s="57" t="s">
        <v>30</v>
      </c>
      <c r="D229" s="57" t="s">
        <v>30</v>
      </c>
      <c r="E229" s="61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57" t="s">
        <v>30</v>
      </c>
      <c r="C230" s="57" t="s">
        <v>30</v>
      </c>
      <c r="D230" s="57" t="s">
        <v>30</v>
      </c>
      <c r="E230" s="61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57" t="s">
        <v>30</v>
      </c>
      <c r="C231" s="57" t="s">
        <v>30</v>
      </c>
      <c r="D231" s="57" t="s">
        <v>30</v>
      </c>
      <c r="E231" s="61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57" t="s">
        <v>30</v>
      </c>
      <c r="C232" s="57" t="s">
        <v>30</v>
      </c>
      <c r="D232" s="57" t="s">
        <v>30</v>
      </c>
      <c r="E232" s="61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57" t="s">
        <v>30</v>
      </c>
      <c r="C233" s="57" t="s">
        <v>30</v>
      </c>
      <c r="D233" s="57" t="s">
        <v>30</v>
      </c>
      <c r="E233" s="61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57" t="s">
        <v>30</v>
      </c>
      <c r="C234" s="57" t="s">
        <v>30</v>
      </c>
      <c r="D234" s="57" t="s">
        <v>30</v>
      </c>
      <c r="E234" s="61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57" t="s">
        <v>30</v>
      </c>
      <c r="C235" s="57" t="s">
        <v>30</v>
      </c>
      <c r="D235" s="57" t="s">
        <v>30</v>
      </c>
      <c r="E235" s="61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57" t="s">
        <v>30</v>
      </c>
      <c r="C236" s="57" t="s">
        <v>30</v>
      </c>
      <c r="D236" s="57" t="s">
        <v>30</v>
      </c>
      <c r="E236" s="61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57" t="s">
        <v>30</v>
      </c>
      <c r="C237" s="57" t="s">
        <v>30</v>
      </c>
      <c r="D237" s="57" t="s">
        <v>30</v>
      </c>
      <c r="E237" s="61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57" t="s">
        <v>30</v>
      </c>
      <c r="C238" s="57" t="s">
        <v>30</v>
      </c>
      <c r="D238" s="57" t="s">
        <v>30</v>
      </c>
      <c r="E238" s="61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57" t="s">
        <v>30</v>
      </c>
      <c r="C239" s="57" t="s">
        <v>30</v>
      </c>
      <c r="D239" s="57" t="s">
        <v>30</v>
      </c>
      <c r="E239" s="61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57" t="s">
        <v>30</v>
      </c>
      <c r="C240" s="57" t="s">
        <v>30</v>
      </c>
      <c r="D240" s="57" t="s">
        <v>30</v>
      </c>
      <c r="E240" s="61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57" t="s">
        <v>30</v>
      </c>
      <c r="C241" s="57" t="s">
        <v>30</v>
      </c>
      <c r="D241" s="57" t="s">
        <v>30</v>
      </c>
      <c r="E241" s="61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57" t="s">
        <v>30</v>
      </c>
      <c r="C242" s="57" t="s">
        <v>30</v>
      </c>
      <c r="D242" s="57" t="s">
        <v>30</v>
      </c>
      <c r="E242" s="61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57" t="s">
        <v>30</v>
      </c>
      <c r="C243" s="57" t="s">
        <v>30</v>
      </c>
      <c r="D243" s="57" t="s">
        <v>30</v>
      </c>
      <c r="E243" s="61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57" t="s">
        <v>30</v>
      </c>
      <c r="C244" s="57" t="s">
        <v>30</v>
      </c>
      <c r="D244" s="57" t="s">
        <v>30</v>
      </c>
      <c r="E244" s="61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57" t="s">
        <v>30</v>
      </c>
      <c r="C245" s="57" t="s">
        <v>30</v>
      </c>
      <c r="D245" s="57" t="s">
        <v>30</v>
      </c>
      <c r="E245" s="61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57" t="s">
        <v>30</v>
      </c>
      <c r="C246" s="57" t="s">
        <v>30</v>
      </c>
      <c r="D246" s="57" t="s">
        <v>30</v>
      </c>
      <c r="E246" s="61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57" t="s">
        <v>30</v>
      </c>
      <c r="C247" s="57" t="s">
        <v>30</v>
      </c>
      <c r="D247" s="57" t="s">
        <v>30</v>
      </c>
      <c r="E247" s="61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57" t="s">
        <v>30</v>
      </c>
      <c r="C248" s="57" t="s">
        <v>30</v>
      </c>
      <c r="D248" s="57" t="s">
        <v>30</v>
      </c>
      <c r="E248" s="61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57" t="s">
        <v>30</v>
      </c>
      <c r="C249" s="57" t="s">
        <v>30</v>
      </c>
      <c r="D249" s="57" t="s">
        <v>30</v>
      </c>
      <c r="E249" s="61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57" t="s">
        <v>30</v>
      </c>
      <c r="C250" s="57" t="s">
        <v>30</v>
      </c>
      <c r="D250" s="57" t="s">
        <v>30</v>
      </c>
      <c r="E250" s="61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57" t="s">
        <v>30</v>
      </c>
      <c r="C251" s="57" t="s">
        <v>30</v>
      </c>
      <c r="D251" s="57" t="s">
        <v>30</v>
      </c>
      <c r="E251" s="61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57" t="s">
        <v>30</v>
      </c>
      <c r="C252" s="57" t="s">
        <v>30</v>
      </c>
      <c r="D252" s="57" t="s">
        <v>30</v>
      </c>
      <c r="E252" s="61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57" t="s">
        <v>30</v>
      </c>
      <c r="C253" s="57" t="s">
        <v>30</v>
      </c>
      <c r="D253" s="57" t="s">
        <v>30</v>
      </c>
      <c r="E253" s="61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57" t="s">
        <v>30</v>
      </c>
      <c r="C254" s="57" t="s">
        <v>30</v>
      </c>
      <c r="D254" s="57" t="s">
        <v>30</v>
      </c>
      <c r="E254" s="61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57" t="s">
        <v>30</v>
      </c>
      <c r="C255" s="57" t="s">
        <v>30</v>
      </c>
      <c r="D255" s="57" t="s">
        <v>30</v>
      </c>
      <c r="E255" s="61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57" t="s">
        <v>30</v>
      </c>
      <c r="C256" s="57" t="s">
        <v>30</v>
      </c>
      <c r="D256" s="57" t="s">
        <v>30</v>
      </c>
      <c r="E256" s="61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57" t="s">
        <v>30</v>
      </c>
      <c r="C257" s="57" t="s">
        <v>30</v>
      </c>
      <c r="D257" s="57" t="s">
        <v>30</v>
      </c>
      <c r="E257" s="61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57" t="s">
        <v>30</v>
      </c>
      <c r="C258" s="57" t="s">
        <v>30</v>
      </c>
      <c r="D258" s="57" t="s">
        <v>30</v>
      </c>
      <c r="E258" s="61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57" t="s">
        <v>30</v>
      </c>
      <c r="C259" s="57" t="s">
        <v>30</v>
      </c>
      <c r="D259" s="57" t="s">
        <v>30</v>
      </c>
      <c r="E259" s="61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57" t="s">
        <v>30</v>
      </c>
      <c r="C260" s="57" t="s">
        <v>30</v>
      </c>
      <c r="D260" s="57" t="s">
        <v>30</v>
      </c>
      <c r="E260" s="61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57" t="s">
        <v>30</v>
      </c>
      <c r="C261" s="57" t="s">
        <v>30</v>
      </c>
      <c r="D261" s="57" t="s">
        <v>30</v>
      </c>
      <c r="E261" s="61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57" t="s">
        <v>30</v>
      </c>
      <c r="C262" s="57" t="s">
        <v>30</v>
      </c>
      <c r="D262" s="57" t="s">
        <v>30</v>
      </c>
      <c r="E262" s="61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57" t="s">
        <v>30</v>
      </c>
      <c r="C263" s="57" t="s">
        <v>30</v>
      </c>
      <c r="D263" s="57" t="s">
        <v>30</v>
      </c>
      <c r="E263" s="61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57" t="s">
        <v>30</v>
      </c>
      <c r="C264" s="57" t="s">
        <v>30</v>
      </c>
      <c r="D264" s="57" t="s">
        <v>30</v>
      </c>
      <c r="E264" s="61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57" t="s">
        <v>30</v>
      </c>
      <c r="C265" s="57" t="s">
        <v>30</v>
      </c>
      <c r="D265" s="57" t="s">
        <v>30</v>
      </c>
      <c r="E265" s="61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57" t="s">
        <v>30</v>
      </c>
      <c r="C266" s="57" t="s">
        <v>30</v>
      </c>
      <c r="D266" s="57" t="s">
        <v>30</v>
      </c>
      <c r="E266" s="61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57" t="s">
        <v>30</v>
      </c>
      <c r="C267" s="57" t="s">
        <v>30</v>
      </c>
      <c r="D267" s="57" t="s">
        <v>30</v>
      </c>
      <c r="E267" s="61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57" t="s">
        <v>30</v>
      </c>
      <c r="C268" s="57" t="s">
        <v>30</v>
      </c>
      <c r="D268" s="57" t="s">
        <v>30</v>
      </c>
      <c r="E268" s="61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57" t="s">
        <v>30</v>
      </c>
      <c r="C269" s="57" t="s">
        <v>30</v>
      </c>
      <c r="D269" s="57" t="s">
        <v>30</v>
      </c>
      <c r="E269" s="61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57" t="s">
        <v>30</v>
      </c>
      <c r="C270" s="57" t="s">
        <v>30</v>
      </c>
      <c r="D270" s="57" t="s">
        <v>30</v>
      </c>
      <c r="E270" s="61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57" t="s">
        <v>30</v>
      </c>
      <c r="C271" s="57" t="s">
        <v>30</v>
      </c>
      <c r="D271" s="57" t="s">
        <v>30</v>
      </c>
      <c r="E271" s="61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57" t="s">
        <v>30</v>
      </c>
      <c r="C272" s="57" t="s">
        <v>30</v>
      </c>
      <c r="D272" s="57" t="s">
        <v>30</v>
      </c>
      <c r="E272" s="61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57" t="s">
        <v>30</v>
      </c>
      <c r="C273" s="57" t="s">
        <v>30</v>
      </c>
      <c r="D273" s="57" t="s">
        <v>30</v>
      </c>
      <c r="E273" s="61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57" t="s">
        <v>30</v>
      </c>
      <c r="C274" s="57" t="s">
        <v>30</v>
      </c>
      <c r="D274" s="57" t="s">
        <v>30</v>
      </c>
      <c r="E274" s="61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57" t="s">
        <v>30</v>
      </c>
      <c r="C275" s="57" t="s">
        <v>30</v>
      </c>
      <c r="D275" s="57" t="s">
        <v>30</v>
      </c>
      <c r="E275" s="61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57" t="s">
        <v>30</v>
      </c>
      <c r="C276" s="57" t="s">
        <v>30</v>
      </c>
      <c r="D276" s="57" t="s">
        <v>30</v>
      </c>
      <c r="E276" s="61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57" t="s">
        <v>30</v>
      </c>
      <c r="C277" s="57" t="s">
        <v>30</v>
      </c>
      <c r="D277" s="57" t="s">
        <v>30</v>
      </c>
      <c r="E277" s="61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57" t="s">
        <v>30</v>
      </c>
      <c r="C278" s="57" t="s">
        <v>30</v>
      </c>
      <c r="D278" s="57" t="s">
        <v>30</v>
      </c>
      <c r="E278" s="61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57" t="s">
        <v>30</v>
      </c>
      <c r="C279" s="57" t="s">
        <v>30</v>
      </c>
      <c r="D279" s="57" t="s">
        <v>30</v>
      </c>
      <c r="E279" s="61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57" t="s">
        <v>30</v>
      </c>
      <c r="C280" s="57" t="s">
        <v>30</v>
      </c>
      <c r="D280" s="57" t="s">
        <v>30</v>
      </c>
      <c r="E280" s="61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57" t="s">
        <v>30</v>
      </c>
      <c r="C281" s="57" t="s">
        <v>30</v>
      </c>
      <c r="D281" s="57" t="s">
        <v>30</v>
      </c>
      <c r="E281" s="61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57" t="s">
        <v>30</v>
      </c>
      <c r="C282" s="57" t="s">
        <v>30</v>
      </c>
      <c r="D282" s="57" t="s">
        <v>30</v>
      </c>
      <c r="E282" s="61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57" t="s">
        <v>30</v>
      </c>
      <c r="C283" s="57" t="s">
        <v>30</v>
      </c>
      <c r="D283" s="57" t="s">
        <v>30</v>
      </c>
      <c r="E283" s="61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57" t="s">
        <v>30</v>
      </c>
      <c r="C284" s="57" t="s">
        <v>30</v>
      </c>
      <c r="D284" s="57" t="s">
        <v>30</v>
      </c>
      <c r="E284" s="61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57" t="s">
        <v>30</v>
      </c>
      <c r="C285" s="57" t="s">
        <v>30</v>
      </c>
      <c r="D285" s="57" t="s">
        <v>30</v>
      </c>
      <c r="E285" s="61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57" t="s">
        <v>30</v>
      </c>
      <c r="C286" s="57" t="s">
        <v>30</v>
      </c>
      <c r="D286" s="57" t="s">
        <v>30</v>
      </c>
      <c r="E286" s="61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57" t="s">
        <v>30</v>
      </c>
      <c r="C287" s="57" t="s">
        <v>30</v>
      </c>
      <c r="D287" s="57" t="s">
        <v>30</v>
      </c>
      <c r="E287" s="61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57" t="s">
        <v>30</v>
      </c>
      <c r="C288" s="57" t="s">
        <v>30</v>
      </c>
      <c r="D288" s="57" t="s">
        <v>30</v>
      </c>
      <c r="E288" s="61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57" t="s">
        <v>30</v>
      </c>
      <c r="C289" s="57" t="s">
        <v>30</v>
      </c>
      <c r="D289" s="57" t="s">
        <v>30</v>
      </c>
      <c r="E289" s="61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57" t="s">
        <v>30</v>
      </c>
      <c r="C290" s="57" t="s">
        <v>30</v>
      </c>
      <c r="D290" s="57" t="s">
        <v>30</v>
      </c>
      <c r="E290" s="61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57" t="s">
        <v>30</v>
      </c>
      <c r="C291" s="57" t="s">
        <v>30</v>
      </c>
      <c r="D291" s="57" t="s">
        <v>30</v>
      </c>
      <c r="E291" s="61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57" t="s">
        <v>30</v>
      </c>
      <c r="C292" s="57" t="s">
        <v>30</v>
      </c>
      <c r="D292" s="57" t="s">
        <v>30</v>
      </c>
      <c r="E292" s="61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57" t="s">
        <v>30</v>
      </c>
      <c r="C293" s="57" t="s">
        <v>30</v>
      </c>
      <c r="D293" s="57" t="s">
        <v>30</v>
      </c>
      <c r="E293" s="61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57" t="s">
        <v>30</v>
      </c>
      <c r="C294" s="57" t="s">
        <v>30</v>
      </c>
      <c r="D294" s="57" t="s">
        <v>30</v>
      </c>
      <c r="E294" s="61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57" t="s">
        <v>30</v>
      </c>
      <c r="C295" s="57" t="s">
        <v>30</v>
      </c>
      <c r="D295" s="57" t="s">
        <v>30</v>
      </c>
      <c r="E295" s="61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57" t="s">
        <v>30</v>
      </c>
      <c r="C296" s="57" t="s">
        <v>30</v>
      </c>
      <c r="D296" s="57" t="s">
        <v>30</v>
      </c>
      <c r="E296" s="61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57" t="s">
        <v>30</v>
      </c>
      <c r="C297" s="57" t="s">
        <v>30</v>
      </c>
      <c r="D297" s="57" t="s">
        <v>30</v>
      </c>
      <c r="E297" s="61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57" t="s">
        <v>30</v>
      </c>
      <c r="C298" s="57" t="s">
        <v>30</v>
      </c>
      <c r="D298" s="57" t="s">
        <v>30</v>
      </c>
      <c r="E298" s="61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57" t="s">
        <v>30</v>
      </c>
      <c r="C299" s="57" t="s">
        <v>30</v>
      </c>
      <c r="D299" s="57" t="s">
        <v>30</v>
      </c>
      <c r="E299" s="61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57" t="s">
        <v>30</v>
      </c>
      <c r="C300" s="57" t="s">
        <v>30</v>
      </c>
      <c r="D300" s="57" t="s">
        <v>30</v>
      </c>
      <c r="E300" s="61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57" t="s">
        <v>30</v>
      </c>
      <c r="C301" s="57" t="s">
        <v>30</v>
      </c>
      <c r="D301" s="57" t="s">
        <v>30</v>
      </c>
      <c r="E301" s="61"/>
    </row>
    <row r="302" spans="2:80" s="1" customFormat="1" ht="13.95" customHeight="1" x14ac:dyDescent="0.25">
      <c r="B302" s="57" t="s">
        <v>30</v>
      </c>
      <c r="C302" s="57" t="s">
        <v>30</v>
      </c>
      <c r="D302" s="57" t="s">
        <v>30</v>
      </c>
      <c r="E302" s="61"/>
    </row>
    <row r="303" spans="2:80" s="1" customFormat="1" ht="13.95" customHeight="1" x14ac:dyDescent="0.25">
      <c r="B303" s="57" t="s">
        <v>30</v>
      </c>
      <c r="C303" s="57" t="s">
        <v>30</v>
      </c>
      <c r="D303" s="57" t="s">
        <v>30</v>
      </c>
      <c r="E303" s="61"/>
    </row>
    <row r="304" spans="2:80" s="1" customFormat="1" ht="13.95" customHeight="1" x14ac:dyDescent="0.25">
      <c r="B304" s="57" t="s">
        <v>30</v>
      </c>
      <c r="C304" s="57" t="s">
        <v>30</v>
      </c>
      <c r="D304" s="57" t="s">
        <v>30</v>
      </c>
      <c r="E304" s="61"/>
    </row>
    <row r="305" spans="2:5" s="1" customFormat="1" ht="13.95" customHeight="1" x14ac:dyDescent="0.25">
      <c r="B305" s="57" t="s">
        <v>30</v>
      </c>
      <c r="C305" s="57" t="s">
        <v>30</v>
      </c>
      <c r="D305" s="57" t="s">
        <v>30</v>
      </c>
      <c r="E305" s="61"/>
    </row>
    <row r="306" spans="2:5" s="1" customFormat="1" ht="13.95" customHeight="1" x14ac:dyDescent="0.25">
      <c r="B306" s="57" t="s">
        <v>30</v>
      </c>
      <c r="C306" s="57" t="s">
        <v>30</v>
      </c>
      <c r="D306" s="57" t="s">
        <v>30</v>
      </c>
      <c r="E306" s="61"/>
    </row>
    <row r="307" spans="2:5" s="1" customFormat="1" ht="13.95" customHeight="1" x14ac:dyDescent="0.25">
      <c r="B307" s="57" t="s">
        <v>30</v>
      </c>
      <c r="C307" s="57" t="s">
        <v>30</v>
      </c>
      <c r="D307" s="57" t="s">
        <v>30</v>
      </c>
      <c r="E307" s="61"/>
    </row>
    <row r="308" spans="2:5" s="1" customFormat="1" ht="13.95" customHeight="1" x14ac:dyDescent="0.25">
      <c r="B308" s="57" t="s">
        <v>30</v>
      </c>
      <c r="C308" s="57" t="s">
        <v>30</v>
      </c>
      <c r="D308" s="57" t="s">
        <v>30</v>
      </c>
      <c r="E308" s="61"/>
    </row>
    <row r="309" spans="2:5" s="1" customFormat="1" ht="13.95" customHeight="1" x14ac:dyDescent="0.25">
      <c r="B309" s="57" t="s">
        <v>30</v>
      </c>
      <c r="C309" s="57" t="s">
        <v>30</v>
      </c>
      <c r="D309" s="57" t="s">
        <v>30</v>
      </c>
      <c r="E309" s="61"/>
    </row>
    <row r="310" spans="2:5" s="1" customFormat="1" ht="13.95" customHeight="1" x14ac:dyDescent="0.25">
      <c r="B310" s="57" t="s">
        <v>30</v>
      </c>
      <c r="C310" s="57" t="s">
        <v>30</v>
      </c>
      <c r="D310" s="57" t="s">
        <v>30</v>
      </c>
      <c r="E310" s="61"/>
    </row>
    <row r="311" spans="2:5" s="1" customFormat="1" ht="13.95" customHeight="1" x14ac:dyDescent="0.25">
      <c r="B311" s="57" t="s">
        <v>30</v>
      </c>
      <c r="C311" s="57" t="s">
        <v>30</v>
      </c>
      <c r="D311" s="57" t="s">
        <v>30</v>
      </c>
      <c r="E311" s="61"/>
    </row>
    <row r="312" spans="2:5" s="1" customFormat="1" ht="13.95" customHeight="1" x14ac:dyDescent="0.25">
      <c r="B312" s="57" t="s">
        <v>30</v>
      </c>
      <c r="C312" s="57" t="s">
        <v>30</v>
      </c>
      <c r="D312" s="57" t="s">
        <v>30</v>
      </c>
      <c r="E312" s="61"/>
    </row>
    <row r="313" spans="2:5" s="1" customFormat="1" ht="13.95" customHeight="1" x14ac:dyDescent="0.25">
      <c r="B313" s="57" t="s">
        <v>30</v>
      </c>
      <c r="C313" s="57" t="s">
        <v>30</v>
      </c>
      <c r="D313" s="57" t="s">
        <v>30</v>
      </c>
      <c r="E313" s="61"/>
    </row>
    <row r="314" spans="2:5" s="1" customFormat="1" ht="13.95" customHeight="1" x14ac:dyDescent="0.25">
      <c r="B314" s="57" t="s">
        <v>30</v>
      </c>
      <c r="C314" s="57" t="s">
        <v>30</v>
      </c>
      <c r="D314" s="57" t="s">
        <v>30</v>
      </c>
      <c r="E314" s="61"/>
    </row>
    <row r="315" spans="2:5" s="1" customFormat="1" ht="13.95" customHeight="1" x14ac:dyDescent="0.25">
      <c r="B315" s="57" t="s">
        <v>30</v>
      </c>
      <c r="C315" s="57" t="s">
        <v>30</v>
      </c>
      <c r="D315" s="57" t="s">
        <v>30</v>
      </c>
      <c r="E315" s="61"/>
    </row>
    <row r="316" spans="2:5" s="1" customFormat="1" ht="13.95" customHeight="1" x14ac:dyDescent="0.25">
      <c r="B316" s="57" t="s">
        <v>30</v>
      </c>
      <c r="C316" s="57" t="s">
        <v>30</v>
      </c>
      <c r="D316" s="57" t="s">
        <v>30</v>
      </c>
      <c r="E316" s="61"/>
    </row>
    <row r="317" spans="2:5" s="1" customFormat="1" ht="13.95" customHeight="1" x14ac:dyDescent="0.25">
      <c r="B317" s="57" t="s">
        <v>30</v>
      </c>
      <c r="C317" s="57" t="s">
        <v>30</v>
      </c>
      <c r="D317" s="57" t="s">
        <v>30</v>
      </c>
      <c r="E317" s="61"/>
    </row>
    <row r="318" spans="2:5" s="1" customFormat="1" ht="13.95" customHeight="1" x14ac:dyDescent="0.25">
      <c r="B318" s="57" t="s">
        <v>30</v>
      </c>
      <c r="C318" s="57" t="s">
        <v>30</v>
      </c>
      <c r="D318" s="57" t="s">
        <v>30</v>
      </c>
      <c r="E318" s="61"/>
    </row>
    <row r="319" spans="2:5" s="1" customFormat="1" ht="13.95" customHeight="1" x14ac:dyDescent="0.25">
      <c r="B319" s="57" t="s">
        <v>30</v>
      </c>
      <c r="C319" s="57" t="s">
        <v>30</v>
      </c>
      <c r="D319" s="57" t="s">
        <v>30</v>
      </c>
      <c r="E319" s="61"/>
    </row>
    <row r="320" spans="2:5" s="1" customFormat="1" ht="13.95" customHeight="1" x14ac:dyDescent="0.25">
      <c r="B320" s="57" t="s">
        <v>30</v>
      </c>
      <c r="C320" s="57" t="s">
        <v>30</v>
      </c>
      <c r="D320" s="57" t="s">
        <v>30</v>
      </c>
      <c r="E320" s="61"/>
    </row>
    <row r="321" spans="2:5" s="1" customFormat="1" ht="13.95" customHeight="1" x14ac:dyDescent="0.25">
      <c r="B321" s="57" t="s">
        <v>30</v>
      </c>
      <c r="C321" s="57" t="s">
        <v>30</v>
      </c>
      <c r="D321" s="57" t="s">
        <v>30</v>
      </c>
      <c r="E321" s="61"/>
    </row>
    <row r="322" spans="2:5" s="1" customFormat="1" ht="13.95" customHeight="1" x14ac:dyDescent="0.25">
      <c r="B322" s="57" t="s">
        <v>30</v>
      </c>
      <c r="C322" s="57" t="s">
        <v>30</v>
      </c>
      <c r="D322" s="57" t="s">
        <v>30</v>
      </c>
      <c r="E322" s="61"/>
    </row>
    <row r="323" spans="2:5" s="1" customFormat="1" ht="13.95" customHeight="1" x14ac:dyDescent="0.25">
      <c r="B323" s="57" t="s">
        <v>30</v>
      </c>
      <c r="C323" s="57" t="s">
        <v>30</v>
      </c>
      <c r="D323" s="57" t="s">
        <v>30</v>
      </c>
      <c r="E323" s="61"/>
    </row>
    <row r="324" spans="2:5" s="1" customFormat="1" ht="13.95" customHeight="1" x14ac:dyDescent="0.25">
      <c r="B324" s="57" t="s">
        <v>30</v>
      </c>
      <c r="C324" s="57" t="s">
        <v>30</v>
      </c>
      <c r="D324" s="57" t="s">
        <v>30</v>
      </c>
      <c r="E324" s="61"/>
    </row>
    <row r="325" spans="2:5" s="1" customFormat="1" ht="13.95" customHeight="1" x14ac:dyDescent="0.25">
      <c r="B325" s="57" t="s">
        <v>30</v>
      </c>
      <c r="C325" s="57" t="s">
        <v>30</v>
      </c>
      <c r="D325" s="57" t="s">
        <v>30</v>
      </c>
      <c r="E325" s="61"/>
    </row>
    <row r="326" spans="2:5" s="1" customFormat="1" ht="13.95" customHeight="1" x14ac:dyDescent="0.25">
      <c r="B326" s="57" t="s">
        <v>30</v>
      </c>
      <c r="C326" s="57" t="s">
        <v>30</v>
      </c>
      <c r="D326" s="57" t="s">
        <v>30</v>
      </c>
      <c r="E326" s="61"/>
    </row>
    <row r="327" spans="2:5" s="1" customFormat="1" ht="13.95" customHeight="1" x14ac:dyDescent="0.25">
      <c r="B327" s="57" t="s">
        <v>30</v>
      </c>
      <c r="C327" s="57" t="s">
        <v>30</v>
      </c>
      <c r="D327" s="57" t="s">
        <v>30</v>
      </c>
      <c r="E327" s="61"/>
    </row>
    <row r="328" spans="2:5" s="1" customFormat="1" ht="13.95" customHeight="1" x14ac:dyDescent="0.25">
      <c r="B328" s="57" t="s">
        <v>30</v>
      </c>
      <c r="C328" s="57" t="s">
        <v>30</v>
      </c>
      <c r="D328" s="57" t="s">
        <v>30</v>
      </c>
      <c r="E328" s="61"/>
    </row>
    <row r="329" spans="2:5" s="1" customFormat="1" ht="13.95" customHeight="1" x14ac:dyDescent="0.25">
      <c r="B329" s="57" t="s">
        <v>30</v>
      </c>
      <c r="C329" s="57" t="s">
        <v>30</v>
      </c>
      <c r="D329" s="57" t="s">
        <v>30</v>
      </c>
      <c r="E329" s="61"/>
    </row>
    <row r="330" spans="2:5" s="1" customFormat="1" ht="13.95" customHeight="1" x14ac:dyDescent="0.25">
      <c r="B330" s="57" t="s">
        <v>30</v>
      </c>
      <c r="C330" s="57" t="s">
        <v>30</v>
      </c>
      <c r="D330" s="57" t="s">
        <v>30</v>
      </c>
      <c r="E330" s="61"/>
    </row>
    <row r="331" spans="2:5" s="1" customFormat="1" ht="13.95" customHeight="1" x14ac:dyDescent="0.25">
      <c r="B331" s="57" t="s">
        <v>30</v>
      </c>
      <c r="C331" s="57" t="s">
        <v>30</v>
      </c>
      <c r="D331" s="57" t="s">
        <v>30</v>
      </c>
      <c r="E331" s="61"/>
    </row>
    <row r="332" spans="2:5" s="1" customFormat="1" ht="13.95" customHeight="1" x14ac:dyDescent="0.25">
      <c r="B332" s="57" t="s">
        <v>30</v>
      </c>
      <c r="C332" s="57" t="s">
        <v>30</v>
      </c>
      <c r="D332" s="57" t="s">
        <v>30</v>
      </c>
      <c r="E332" s="61"/>
    </row>
    <row r="333" spans="2:5" s="1" customFormat="1" ht="13.95" customHeight="1" x14ac:dyDescent="0.25">
      <c r="B333" s="57" t="s">
        <v>30</v>
      </c>
      <c r="C333" s="57" t="s">
        <v>30</v>
      </c>
      <c r="D333" s="57" t="s">
        <v>30</v>
      </c>
      <c r="E333" s="61"/>
    </row>
    <row r="334" spans="2:5" s="1" customFormat="1" ht="13.95" customHeight="1" x14ac:dyDescent="0.25">
      <c r="B334" s="57" t="s">
        <v>30</v>
      </c>
      <c r="C334" s="57" t="s">
        <v>30</v>
      </c>
      <c r="D334" s="57" t="s">
        <v>30</v>
      </c>
      <c r="E334" s="61"/>
    </row>
    <row r="335" spans="2:5" s="1" customFormat="1" ht="13.95" customHeight="1" x14ac:dyDescent="0.25">
      <c r="B335" s="57" t="s">
        <v>30</v>
      </c>
      <c r="C335" s="57" t="s">
        <v>30</v>
      </c>
      <c r="D335" s="57" t="s">
        <v>30</v>
      </c>
      <c r="E335" s="61"/>
    </row>
    <row r="336" spans="2:5" s="1" customFormat="1" ht="13.95" customHeight="1" x14ac:dyDescent="0.25">
      <c r="B336" s="57" t="s">
        <v>30</v>
      </c>
      <c r="C336" s="57" t="s">
        <v>30</v>
      </c>
      <c r="D336" s="57" t="s">
        <v>30</v>
      </c>
      <c r="E336" s="61"/>
    </row>
    <row r="337" spans="2:5" s="1" customFormat="1" ht="13.95" customHeight="1" x14ac:dyDescent="0.25">
      <c r="B337" s="57" t="s">
        <v>30</v>
      </c>
      <c r="C337" s="57" t="s">
        <v>30</v>
      </c>
      <c r="D337" s="57" t="s">
        <v>30</v>
      </c>
      <c r="E337" s="61"/>
    </row>
    <row r="338" spans="2:5" s="1" customFormat="1" ht="13.95" customHeight="1" x14ac:dyDescent="0.25">
      <c r="B338" s="57" t="s">
        <v>30</v>
      </c>
      <c r="C338" s="57" t="s">
        <v>30</v>
      </c>
      <c r="D338" s="57" t="s">
        <v>30</v>
      </c>
      <c r="E338" s="61"/>
    </row>
    <row r="339" spans="2:5" s="1" customFormat="1" ht="13.95" customHeight="1" x14ac:dyDescent="0.25">
      <c r="B339" s="57" t="s">
        <v>30</v>
      </c>
      <c r="C339" s="57" t="s">
        <v>30</v>
      </c>
      <c r="D339" s="57" t="s">
        <v>30</v>
      </c>
      <c r="E339" s="61"/>
    </row>
    <row r="340" spans="2:5" s="1" customFormat="1" ht="13.95" customHeight="1" x14ac:dyDescent="0.25">
      <c r="B340" s="57" t="s">
        <v>30</v>
      </c>
      <c r="C340" s="57" t="s">
        <v>30</v>
      </c>
      <c r="D340" s="57" t="s">
        <v>30</v>
      </c>
      <c r="E340" s="61"/>
    </row>
    <row r="341" spans="2:5" s="1" customFormat="1" ht="13.95" customHeight="1" x14ac:dyDescent="0.25">
      <c r="B341" s="57" t="s">
        <v>30</v>
      </c>
      <c r="C341" s="57" t="s">
        <v>30</v>
      </c>
      <c r="D341" s="57" t="s">
        <v>30</v>
      </c>
      <c r="E341" s="61"/>
    </row>
    <row r="342" spans="2:5" s="1" customFormat="1" ht="13.95" customHeight="1" x14ac:dyDescent="0.25">
      <c r="B342" s="57" t="s">
        <v>30</v>
      </c>
      <c r="C342" s="57" t="s">
        <v>30</v>
      </c>
      <c r="D342" s="57" t="s">
        <v>30</v>
      </c>
      <c r="E342" s="61"/>
    </row>
    <row r="343" spans="2:5" s="1" customFormat="1" ht="13.95" customHeight="1" x14ac:dyDescent="0.25">
      <c r="B343" s="57" t="s">
        <v>30</v>
      </c>
      <c r="C343" s="57" t="s">
        <v>30</v>
      </c>
      <c r="D343" s="57" t="s">
        <v>30</v>
      </c>
      <c r="E343" s="61"/>
    </row>
    <row r="344" spans="2:5" s="1" customFormat="1" ht="13.95" customHeight="1" x14ac:dyDescent="0.25">
      <c r="B344" s="57" t="s">
        <v>30</v>
      </c>
      <c r="C344" s="57" t="s">
        <v>30</v>
      </c>
      <c r="D344" s="57" t="s">
        <v>30</v>
      </c>
      <c r="E344" s="61"/>
    </row>
    <row r="345" spans="2:5" s="1" customFormat="1" ht="13.95" customHeight="1" x14ac:dyDescent="0.25">
      <c r="B345" s="57" t="s">
        <v>30</v>
      </c>
      <c r="C345" s="57" t="s">
        <v>30</v>
      </c>
      <c r="D345" s="57" t="s">
        <v>30</v>
      </c>
      <c r="E345" s="61"/>
    </row>
    <row r="346" spans="2:5" s="1" customFormat="1" ht="13.95" customHeight="1" x14ac:dyDescent="0.25">
      <c r="B346" s="57" t="s">
        <v>30</v>
      </c>
      <c r="C346" s="57" t="s">
        <v>30</v>
      </c>
      <c r="D346" s="57" t="s">
        <v>30</v>
      </c>
      <c r="E346" s="61"/>
    </row>
    <row r="347" spans="2:5" s="1" customFormat="1" ht="13.95" customHeight="1" x14ac:dyDescent="0.25">
      <c r="B347" s="57" t="s">
        <v>30</v>
      </c>
      <c r="C347" s="57" t="s">
        <v>30</v>
      </c>
      <c r="D347" s="57" t="s">
        <v>30</v>
      </c>
      <c r="E347" s="61"/>
    </row>
    <row r="348" spans="2:5" s="1" customFormat="1" ht="13.95" customHeight="1" x14ac:dyDescent="0.25">
      <c r="B348" s="57" t="s">
        <v>30</v>
      </c>
      <c r="C348" s="57" t="s">
        <v>30</v>
      </c>
      <c r="D348" s="57" t="s">
        <v>30</v>
      </c>
      <c r="E348" s="61"/>
    </row>
    <row r="349" spans="2:5" s="1" customFormat="1" ht="13.95" customHeight="1" x14ac:dyDescent="0.25">
      <c r="B349" s="57" t="s">
        <v>30</v>
      </c>
      <c r="C349" s="57" t="s">
        <v>30</v>
      </c>
      <c r="D349" s="57" t="s">
        <v>30</v>
      </c>
      <c r="E349" s="61"/>
    </row>
    <row r="350" spans="2:5" s="1" customFormat="1" ht="13.95" customHeight="1" x14ac:dyDescent="0.25">
      <c r="B350" s="57" t="s">
        <v>30</v>
      </c>
      <c r="C350" s="57" t="s">
        <v>30</v>
      </c>
      <c r="D350" s="57" t="s">
        <v>30</v>
      </c>
      <c r="E350" s="61"/>
    </row>
    <row r="351" spans="2:5" s="1" customFormat="1" ht="13.95" customHeight="1" x14ac:dyDescent="0.25">
      <c r="B351" s="57" t="s">
        <v>30</v>
      </c>
      <c r="C351" s="57" t="s">
        <v>30</v>
      </c>
      <c r="D351" s="57" t="s">
        <v>30</v>
      </c>
      <c r="E351" s="61"/>
    </row>
    <row r="352" spans="2:5" s="1" customFormat="1" ht="13.95" customHeight="1" x14ac:dyDescent="0.25">
      <c r="B352" s="57" t="s">
        <v>30</v>
      </c>
      <c r="C352" s="57" t="s">
        <v>30</v>
      </c>
      <c r="D352" s="57" t="s">
        <v>30</v>
      </c>
      <c r="E352" s="61"/>
    </row>
    <row r="353" spans="2:5" s="1" customFormat="1" ht="13.95" customHeight="1" x14ac:dyDescent="0.25">
      <c r="B353" s="57" t="s">
        <v>30</v>
      </c>
      <c r="C353" s="57" t="s">
        <v>30</v>
      </c>
      <c r="D353" s="57" t="s">
        <v>30</v>
      </c>
      <c r="E353" s="61"/>
    </row>
    <row r="354" spans="2:5" s="1" customFormat="1" ht="13.95" customHeight="1" x14ac:dyDescent="0.25">
      <c r="B354" s="57" t="s">
        <v>30</v>
      </c>
      <c r="C354" s="57" t="s">
        <v>30</v>
      </c>
      <c r="D354" s="57" t="s">
        <v>30</v>
      </c>
      <c r="E354" s="61"/>
    </row>
    <row r="355" spans="2:5" s="1" customFormat="1" ht="13.95" customHeight="1" x14ac:dyDescent="0.25">
      <c r="B355" s="57" t="s">
        <v>30</v>
      </c>
      <c r="C355" s="57" t="s">
        <v>30</v>
      </c>
      <c r="D355" s="57" t="s">
        <v>30</v>
      </c>
      <c r="E355" s="61"/>
    </row>
    <row r="356" spans="2:5" s="1" customFormat="1" ht="13.95" customHeight="1" x14ac:dyDescent="0.25">
      <c r="B356" s="57" t="s">
        <v>30</v>
      </c>
      <c r="C356" s="57" t="s">
        <v>30</v>
      </c>
      <c r="D356" s="57" t="s">
        <v>30</v>
      </c>
      <c r="E356" s="61"/>
    </row>
    <row r="357" spans="2:5" s="1" customFormat="1" ht="13.95" customHeight="1" x14ac:dyDescent="0.25">
      <c r="B357" s="57" t="s">
        <v>30</v>
      </c>
      <c r="C357" s="57" t="s">
        <v>30</v>
      </c>
      <c r="D357" s="57" t="s">
        <v>30</v>
      </c>
      <c r="E357" s="61"/>
    </row>
    <row r="358" spans="2:5" s="1" customFormat="1" ht="13.95" customHeight="1" x14ac:dyDescent="0.25">
      <c r="B358" s="57" t="s">
        <v>30</v>
      </c>
      <c r="C358" s="57" t="s">
        <v>30</v>
      </c>
      <c r="D358" s="57" t="s">
        <v>30</v>
      </c>
      <c r="E358" s="61"/>
    </row>
    <row r="359" spans="2:5" s="1" customFormat="1" ht="13.95" customHeight="1" x14ac:dyDescent="0.25">
      <c r="B359" s="57" t="s">
        <v>30</v>
      </c>
      <c r="C359" s="57" t="s">
        <v>30</v>
      </c>
      <c r="D359" s="57" t="s">
        <v>30</v>
      </c>
      <c r="E359" s="61"/>
    </row>
    <row r="360" spans="2:5" s="1" customFormat="1" ht="13.95" customHeight="1" x14ac:dyDescent="0.25">
      <c r="B360" s="57" t="s">
        <v>30</v>
      </c>
      <c r="C360" s="57" t="s">
        <v>30</v>
      </c>
      <c r="D360" s="57" t="s">
        <v>30</v>
      </c>
      <c r="E360" s="61"/>
    </row>
    <row r="361" spans="2:5" s="1" customFormat="1" ht="13.95" customHeight="1" x14ac:dyDescent="0.25">
      <c r="B361" s="57" t="s">
        <v>30</v>
      </c>
      <c r="C361" s="57" t="s">
        <v>30</v>
      </c>
      <c r="D361" s="57" t="s">
        <v>30</v>
      </c>
      <c r="E361" s="61"/>
    </row>
    <row r="362" spans="2:5" s="1" customFormat="1" ht="13.95" customHeight="1" x14ac:dyDescent="0.25">
      <c r="B362" s="57" t="s">
        <v>30</v>
      </c>
      <c r="C362" s="57" t="s">
        <v>30</v>
      </c>
      <c r="D362" s="57" t="s">
        <v>30</v>
      </c>
      <c r="E362" s="61"/>
    </row>
    <row r="363" spans="2:5" s="1" customFormat="1" ht="13.95" customHeight="1" x14ac:dyDescent="0.25">
      <c r="B363" s="57" t="s">
        <v>30</v>
      </c>
      <c r="C363" s="57" t="s">
        <v>30</v>
      </c>
      <c r="D363" s="57" t="s">
        <v>30</v>
      </c>
      <c r="E363" s="61"/>
    </row>
    <row r="364" spans="2:5" s="1" customFormat="1" ht="13.95" customHeight="1" x14ac:dyDescent="0.25">
      <c r="B364" s="57" t="s">
        <v>30</v>
      </c>
      <c r="C364" s="57" t="s">
        <v>30</v>
      </c>
      <c r="D364" s="57" t="s">
        <v>30</v>
      </c>
      <c r="E364" s="61"/>
    </row>
    <row r="365" spans="2:5" s="1" customFormat="1" ht="13.95" customHeight="1" x14ac:dyDescent="0.25">
      <c r="B365" s="57" t="s">
        <v>30</v>
      </c>
      <c r="C365" s="57" t="s">
        <v>30</v>
      </c>
      <c r="D365" s="57" t="s">
        <v>30</v>
      </c>
      <c r="E365" s="61"/>
    </row>
    <row r="366" spans="2:5" s="1" customFormat="1" ht="13.95" customHeight="1" x14ac:dyDescent="0.25">
      <c r="B366" s="57" t="s">
        <v>30</v>
      </c>
      <c r="C366" s="57" t="s">
        <v>30</v>
      </c>
      <c r="D366" s="57" t="s">
        <v>30</v>
      </c>
      <c r="E366" s="61"/>
    </row>
    <row r="367" spans="2:5" s="1" customFormat="1" ht="13.95" customHeight="1" x14ac:dyDescent="0.25">
      <c r="B367" s="57" t="s">
        <v>30</v>
      </c>
      <c r="C367" s="57" t="s">
        <v>30</v>
      </c>
      <c r="D367" s="57" t="s">
        <v>30</v>
      </c>
      <c r="E367" s="61"/>
    </row>
    <row r="368" spans="2:5" s="1" customFormat="1" ht="13.95" customHeight="1" x14ac:dyDescent="0.25">
      <c r="B368" s="57" t="s">
        <v>30</v>
      </c>
      <c r="C368" s="57" t="s">
        <v>30</v>
      </c>
      <c r="D368" s="57" t="s">
        <v>30</v>
      </c>
      <c r="E368" s="61"/>
    </row>
    <row r="369" spans="2:5" s="1" customFormat="1" ht="13.95" customHeight="1" x14ac:dyDescent="0.25">
      <c r="B369" s="57" t="s">
        <v>30</v>
      </c>
      <c r="C369" s="57" t="s">
        <v>30</v>
      </c>
      <c r="D369" s="57" t="s">
        <v>30</v>
      </c>
      <c r="E369" s="61"/>
    </row>
    <row r="370" spans="2:5" s="1" customFormat="1" ht="13.95" customHeight="1" x14ac:dyDescent="0.25">
      <c r="B370" s="57" t="s">
        <v>30</v>
      </c>
      <c r="C370" s="57" t="s">
        <v>30</v>
      </c>
      <c r="D370" s="57" t="s">
        <v>30</v>
      </c>
      <c r="E370" s="61"/>
    </row>
    <row r="371" spans="2:5" s="1" customFormat="1" ht="13.95" customHeight="1" x14ac:dyDescent="0.25">
      <c r="B371" s="57" t="s">
        <v>30</v>
      </c>
      <c r="C371" s="57" t="s">
        <v>30</v>
      </c>
      <c r="D371" s="57" t="s">
        <v>30</v>
      </c>
      <c r="E371" s="61"/>
    </row>
    <row r="372" spans="2:5" s="1" customFormat="1" ht="13.95" customHeight="1" x14ac:dyDescent="0.25">
      <c r="B372" s="57" t="s">
        <v>30</v>
      </c>
      <c r="C372" s="57" t="s">
        <v>30</v>
      </c>
      <c r="D372" s="57" t="s">
        <v>30</v>
      </c>
      <c r="E372" s="61"/>
    </row>
    <row r="373" spans="2:5" s="1" customFormat="1" ht="13.95" customHeight="1" x14ac:dyDescent="0.25">
      <c r="B373" s="57" t="s">
        <v>30</v>
      </c>
      <c r="C373" s="57" t="s">
        <v>30</v>
      </c>
      <c r="D373" s="57" t="s">
        <v>30</v>
      </c>
      <c r="E373" s="61"/>
    </row>
    <row r="374" spans="2:5" s="1" customFormat="1" ht="13.95" customHeight="1" x14ac:dyDescent="0.25">
      <c r="B374" s="57" t="s">
        <v>30</v>
      </c>
      <c r="C374" s="57" t="s">
        <v>30</v>
      </c>
      <c r="D374" s="57" t="s">
        <v>30</v>
      </c>
      <c r="E374" s="61"/>
    </row>
    <row r="375" spans="2:5" s="1" customFormat="1" ht="13.95" customHeight="1" x14ac:dyDescent="0.25">
      <c r="B375" s="57" t="s">
        <v>30</v>
      </c>
      <c r="C375" s="57" t="s">
        <v>30</v>
      </c>
      <c r="D375" s="57" t="s">
        <v>30</v>
      </c>
      <c r="E375" s="61"/>
    </row>
    <row r="376" spans="2:5" s="1" customFormat="1" ht="13.95" customHeight="1" x14ac:dyDescent="0.25">
      <c r="B376" s="57" t="s">
        <v>30</v>
      </c>
      <c r="C376" s="57" t="s">
        <v>30</v>
      </c>
      <c r="D376" s="57" t="s">
        <v>30</v>
      </c>
      <c r="E376" s="61"/>
    </row>
    <row r="377" spans="2:5" s="1" customFormat="1" ht="13.95" customHeight="1" x14ac:dyDescent="0.25">
      <c r="B377" s="57" t="s">
        <v>30</v>
      </c>
      <c r="C377" s="57" t="s">
        <v>30</v>
      </c>
      <c r="D377" s="57" t="s">
        <v>30</v>
      </c>
      <c r="E377" s="61"/>
    </row>
    <row r="378" spans="2:5" s="1" customFormat="1" ht="13.95" customHeight="1" x14ac:dyDescent="0.25">
      <c r="B378" s="57" t="s">
        <v>30</v>
      </c>
      <c r="C378" s="57" t="s">
        <v>30</v>
      </c>
      <c r="D378" s="57" t="s">
        <v>30</v>
      </c>
      <c r="E378" s="61"/>
    </row>
    <row r="379" spans="2:5" s="1" customFormat="1" ht="13.95" customHeight="1" x14ac:dyDescent="0.25">
      <c r="B379" s="57" t="s">
        <v>30</v>
      </c>
      <c r="C379" s="57" t="s">
        <v>30</v>
      </c>
      <c r="D379" s="57" t="s">
        <v>30</v>
      </c>
      <c r="E379" s="61"/>
    </row>
    <row r="380" spans="2:5" s="1" customFormat="1" ht="13.95" customHeight="1" x14ac:dyDescent="0.25">
      <c r="B380" s="57" t="s">
        <v>30</v>
      </c>
      <c r="C380" s="57" t="s">
        <v>30</v>
      </c>
      <c r="D380" s="57" t="s">
        <v>30</v>
      </c>
      <c r="E380" s="61"/>
    </row>
    <row r="381" spans="2:5" s="1" customFormat="1" ht="13.95" customHeight="1" x14ac:dyDescent="0.25">
      <c r="B381" s="57" t="s">
        <v>30</v>
      </c>
      <c r="C381" s="57" t="s">
        <v>30</v>
      </c>
      <c r="D381" s="57" t="s">
        <v>30</v>
      </c>
      <c r="E381" s="61"/>
    </row>
    <row r="382" spans="2:5" s="1" customFormat="1" ht="13.95" customHeight="1" x14ac:dyDescent="0.25">
      <c r="B382" s="57" t="s">
        <v>30</v>
      </c>
      <c r="C382" s="57" t="s">
        <v>30</v>
      </c>
      <c r="D382" s="57" t="s">
        <v>30</v>
      </c>
      <c r="E382" s="61"/>
    </row>
    <row r="383" spans="2:5" s="1" customFormat="1" ht="13.95" customHeight="1" x14ac:dyDescent="0.25">
      <c r="B383" s="57" t="s">
        <v>30</v>
      </c>
      <c r="C383" s="57" t="s">
        <v>30</v>
      </c>
      <c r="D383" s="57" t="s">
        <v>30</v>
      </c>
      <c r="E383" s="61"/>
    </row>
    <row r="384" spans="2:5" s="1" customFormat="1" ht="13.95" customHeight="1" x14ac:dyDescent="0.25">
      <c r="B384" s="57" t="s">
        <v>30</v>
      </c>
      <c r="C384" s="57" t="s">
        <v>30</v>
      </c>
      <c r="D384" s="57" t="s">
        <v>30</v>
      </c>
      <c r="E384" s="61"/>
    </row>
    <row r="385" spans="2:5" s="1" customFormat="1" ht="13.95" customHeight="1" x14ac:dyDescent="0.25">
      <c r="B385" s="57" t="s">
        <v>30</v>
      </c>
      <c r="C385" s="57" t="s">
        <v>30</v>
      </c>
      <c r="D385" s="57" t="s">
        <v>30</v>
      </c>
      <c r="E385" s="61"/>
    </row>
    <row r="386" spans="2:5" s="1" customFormat="1" ht="13.95" customHeight="1" x14ac:dyDescent="0.25">
      <c r="B386" s="57" t="s">
        <v>30</v>
      </c>
      <c r="C386" s="57" t="s">
        <v>30</v>
      </c>
      <c r="D386" s="57" t="s">
        <v>30</v>
      </c>
      <c r="E386" s="61"/>
    </row>
    <row r="387" spans="2:5" s="1" customFormat="1" ht="13.95" customHeight="1" x14ac:dyDescent="0.25">
      <c r="B387" s="57" t="s">
        <v>30</v>
      </c>
      <c r="C387" s="57" t="s">
        <v>30</v>
      </c>
      <c r="D387" s="57" t="s">
        <v>30</v>
      </c>
      <c r="E387" s="61"/>
    </row>
    <row r="388" spans="2:5" s="1" customFormat="1" ht="13.95" customHeight="1" x14ac:dyDescent="0.25">
      <c r="B388" s="57" t="s">
        <v>30</v>
      </c>
      <c r="C388" s="57" t="s">
        <v>30</v>
      </c>
      <c r="D388" s="57" t="s">
        <v>30</v>
      </c>
      <c r="E388" s="61"/>
    </row>
    <row r="389" spans="2:5" s="1" customFormat="1" ht="13.95" customHeight="1" x14ac:dyDescent="0.25">
      <c r="B389" s="57" t="s">
        <v>30</v>
      </c>
      <c r="C389" s="57" t="s">
        <v>30</v>
      </c>
      <c r="D389" s="57" t="s">
        <v>30</v>
      </c>
      <c r="E389" s="61"/>
    </row>
    <row r="390" spans="2:5" s="1" customFormat="1" ht="13.95" customHeight="1" x14ac:dyDescent="0.25">
      <c r="B390" s="57" t="s">
        <v>30</v>
      </c>
      <c r="C390" s="57" t="s">
        <v>30</v>
      </c>
      <c r="D390" s="57" t="s">
        <v>30</v>
      </c>
      <c r="E390" s="61"/>
    </row>
    <row r="391" spans="2:5" s="1" customFormat="1" ht="13.95" customHeight="1" x14ac:dyDescent="0.25">
      <c r="B391" s="57" t="s">
        <v>30</v>
      </c>
      <c r="C391" s="57" t="s">
        <v>30</v>
      </c>
      <c r="D391" s="57" t="s">
        <v>30</v>
      </c>
      <c r="E391" s="61"/>
    </row>
    <row r="392" spans="2:5" s="1" customFormat="1" ht="13.95" customHeight="1" x14ac:dyDescent="0.25">
      <c r="B392" s="57" t="s">
        <v>30</v>
      </c>
      <c r="C392" s="57" t="s">
        <v>30</v>
      </c>
      <c r="D392" s="57" t="s">
        <v>30</v>
      </c>
      <c r="E392" s="61"/>
    </row>
    <row r="393" spans="2:5" s="1" customFormat="1" ht="13.95" customHeight="1" x14ac:dyDescent="0.25">
      <c r="B393" s="57" t="s">
        <v>30</v>
      </c>
      <c r="C393" s="57" t="s">
        <v>30</v>
      </c>
      <c r="D393" s="57" t="s">
        <v>30</v>
      </c>
      <c r="E393" s="61"/>
    </row>
    <row r="394" spans="2:5" s="1" customFormat="1" ht="13.95" customHeight="1" x14ac:dyDescent="0.25">
      <c r="B394" s="57" t="s">
        <v>30</v>
      </c>
      <c r="C394" s="57" t="s">
        <v>30</v>
      </c>
      <c r="D394" s="57" t="s">
        <v>30</v>
      </c>
      <c r="E394" s="61"/>
    </row>
    <row r="395" spans="2:5" s="1" customFormat="1" ht="13.95" customHeight="1" x14ac:dyDescent="0.25">
      <c r="B395" s="57" t="s">
        <v>30</v>
      </c>
      <c r="C395" s="57" t="s">
        <v>30</v>
      </c>
      <c r="D395" s="57" t="s">
        <v>30</v>
      </c>
      <c r="E395" s="61"/>
    </row>
    <row r="396" spans="2:5" s="1" customFormat="1" ht="13.95" customHeight="1" x14ac:dyDescent="0.25">
      <c r="B396" s="57" t="s">
        <v>30</v>
      </c>
      <c r="C396" s="57" t="s">
        <v>30</v>
      </c>
      <c r="D396" s="57" t="s">
        <v>30</v>
      </c>
      <c r="E396" s="61"/>
    </row>
    <row r="397" spans="2:5" s="1" customFormat="1" ht="13.95" customHeight="1" x14ac:dyDescent="0.25">
      <c r="B397" s="57" t="s">
        <v>30</v>
      </c>
      <c r="C397" s="57" t="s">
        <v>30</v>
      </c>
      <c r="D397" s="57" t="s">
        <v>30</v>
      </c>
      <c r="E397" s="61"/>
    </row>
    <row r="398" spans="2:5" s="1" customFormat="1" ht="13.95" customHeight="1" x14ac:dyDescent="0.25">
      <c r="B398" s="57" t="s">
        <v>30</v>
      </c>
      <c r="C398" s="57" t="s">
        <v>30</v>
      </c>
      <c r="D398" s="57" t="s">
        <v>30</v>
      </c>
      <c r="E398" s="61"/>
    </row>
    <row r="399" spans="2:5" s="1" customFormat="1" ht="13.95" customHeight="1" x14ac:dyDescent="0.25">
      <c r="B399" s="57" t="s">
        <v>30</v>
      </c>
      <c r="C399" s="57" t="s">
        <v>30</v>
      </c>
      <c r="D399" s="57" t="s">
        <v>30</v>
      </c>
      <c r="E399" s="61"/>
    </row>
    <row r="400" spans="2:5" s="1" customFormat="1" ht="13.95" customHeight="1" x14ac:dyDescent="0.25">
      <c r="B400" s="57" t="s">
        <v>30</v>
      </c>
      <c r="C400" s="57" t="s">
        <v>30</v>
      </c>
      <c r="D400" s="57" t="s">
        <v>30</v>
      </c>
      <c r="E400" s="61"/>
    </row>
    <row r="401" spans="2:5" s="1" customFormat="1" ht="13.95" customHeight="1" x14ac:dyDescent="0.25">
      <c r="B401" s="57" t="s">
        <v>30</v>
      </c>
      <c r="C401" s="57" t="s">
        <v>30</v>
      </c>
      <c r="D401" s="57" t="s">
        <v>30</v>
      </c>
      <c r="E401" s="61"/>
    </row>
    <row r="402" spans="2:5" s="1" customFormat="1" ht="13.95" customHeight="1" x14ac:dyDescent="0.25">
      <c r="B402" s="57" t="s">
        <v>30</v>
      </c>
      <c r="C402" s="57" t="s">
        <v>30</v>
      </c>
      <c r="D402" s="57" t="s">
        <v>30</v>
      </c>
      <c r="E402" s="61"/>
    </row>
    <row r="403" spans="2:5" s="1" customFormat="1" ht="13.95" customHeight="1" x14ac:dyDescent="0.25">
      <c r="B403" s="57" t="s">
        <v>30</v>
      </c>
      <c r="C403" s="57" t="s">
        <v>30</v>
      </c>
      <c r="D403" s="57" t="s">
        <v>30</v>
      </c>
      <c r="E403" s="61"/>
    </row>
    <row r="404" spans="2:5" s="1" customFormat="1" ht="13.95" customHeight="1" x14ac:dyDescent="0.25">
      <c r="B404" s="57" t="s">
        <v>30</v>
      </c>
      <c r="C404" s="57" t="s">
        <v>30</v>
      </c>
      <c r="D404" s="57" t="s">
        <v>30</v>
      </c>
      <c r="E404" s="61"/>
    </row>
    <row r="405" spans="2:5" s="1" customFormat="1" ht="13.95" customHeight="1" x14ac:dyDescent="0.25">
      <c r="B405" s="57" t="s">
        <v>30</v>
      </c>
      <c r="C405" s="57" t="s">
        <v>30</v>
      </c>
      <c r="D405" s="57" t="s">
        <v>30</v>
      </c>
      <c r="E405" s="61"/>
    </row>
    <row r="406" spans="2:5" s="1" customFormat="1" ht="13.95" customHeight="1" x14ac:dyDescent="0.25">
      <c r="B406" s="57" t="s">
        <v>30</v>
      </c>
      <c r="C406" s="57" t="s">
        <v>30</v>
      </c>
      <c r="D406" s="57" t="s">
        <v>30</v>
      </c>
      <c r="E406" s="61"/>
    </row>
    <row r="407" spans="2:5" s="1" customFormat="1" ht="13.95" customHeight="1" x14ac:dyDescent="0.25">
      <c r="B407" s="57" t="s">
        <v>30</v>
      </c>
      <c r="C407" s="57" t="s">
        <v>30</v>
      </c>
      <c r="D407" s="57" t="s">
        <v>30</v>
      </c>
      <c r="E407" s="61"/>
    </row>
    <row r="408" spans="2:5" s="1" customFormat="1" ht="13.95" customHeight="1" x14ac:dyDescent="0.25">
      <c r="B408" s="57" t="s">
        <v>30</v>
      </c>
      <c r="C408" s="57" t="s">
        <v>30</v>
      </c>
      <c r="D408" s="57" t="s">
        <v>30</v>
      </c>
      <c r="E408" s="61"/>
    </row>
    <row r="409" spans="2:5" s="1" customFormat="1" ht="13.95" customHeight="1" x14ac:dyDescent="0.25">
      <c r="B409" s="57" t="s">
        <v>30</v>
      </c>
      <c r="C409" s="57" t="s">
        <v>30</v>
      </c>
      <c r="D409" s="57" t="s">
        <v>30</v>
      </c>
      <c r="E409" s="61"/>
    </row>
    <row r="410" spans="2:5" s="1" customFormat="1" ht="13.95" customHeight="1" x14ac:dyDescent="0.25">
      <c r="B410" s="57" t="s">
        <v>30</v>
      </c>
      <c r="C410" s="57" t="s">
        <v>30</v>
      </c>
      <c r="D410" s="57" t="s">
        <v>30</v>
      </c>
      <c r="E410" s="61"/>
    </row>
    <row r="411" spans="2:5" s="1" customFormat="1" ht="13.95" customHeight="1" x14ac:dyDescent="0.25">
      <c r="B411" s="57" t="s">
        <v>30</v>
      </c>
      <c r="C411" s="57" t="s">
        <v>30</v>
      </c>
      <c r="D411" s="57" t="s">
        <v>30</v>
      </c>
      <c r="E411" s="61"/>
    </row>
    <row r="412" spans="2:5" s="1" customFormat="1" ht="13.95" customHeight="1" x14ac:dyDescent="0.25">
      <c r="B412" s="57" t="s">
        <v>30</v>
      </c>
      <c r="C412" s="57" t="s">
        <v>30</v>
      </c>
      <c r="D412" s="57" t="s">
        <v>30</v>
      </c>
      <c r="E412" s="61"/>
    </row>
    <row r="413" spans="2:5" s="1" customFormat="1" ht="13.95" customHeight="1" x14ac:dyDescent="0.25">
      <c r="B413" s="57" t="s">
        <v>30</v>
      </c>
      <c r="C413" s="57" t="s">
        <v>30</v>
      </c>
      <c r="D413" s="57" t="s">
        <v>30</v>
      </c>
      <c r="E413" s="61"/>
    </row>
    <row r="414" spans="2:5" s="1" customFormat="1" ht="13.95" customHeight="1" x14ac:dyDescent="0.25">
      <c r="B414" s="57" t="s">
        <v>30</v>
      </c>
      <c r="C414" s="57" t="s">
        <v>30</v>
      </c>
      <c r="D414" s="57" t="s">
        <v>30</v>
      </c>
      <c r="E414" s="61"/>
    </row>
    <row r="415" spans="2:5" s="1" customFormat="1" ht="13.95" customHeight="1" x14ac:dyDescent="0.25">
      <c r="B415" s="57" t="s">
        <v>30</v>
      </c>
      <c r="C415" s="57" t="s">
        <v>30</v>
      </c>
      <c r="D415" s="57" t="s">
        <v>30</v>
      </c>
      <c r="E415" s="61"/>
    </row>
    <row r="416" spans="2:5" s="1" customFormat="1" ht="13.95" customHeight="1" x14ac:dyDescent="0.25">
      <c r="B416" s="57" t="s">
        <v>30</v>
      </c>
      <c r="C416" s="57" t="s">
        <v>30</v>
      </c>
      <c r="D416" s="57" t="s">
        <v>30</v>
      </c>
      <c r="E416" s="61"/>
    </row>
    <row r="417" spans="2:5" s="1" customFormat="1" ht="13.95" customHeight="1" x14ac:dyDescent="0.25">
      <c r="B417" s="57" t="s">
        <v>30</v>
      </c>
      <c r="C417" s="57" t="s">
        <v>30</v>
      </c>
      <c r="D417" s="57" t="s">
        <v>30</v>
      </c>
      <c r="E417" s="61"/>
    </row>
    <row r="418" spans="2:5" s="1" customFormat="1" ht="13.95" customHeight="1" x14ac:dyDescent="0.25">
      <c r="B418" s="57" t="s">
        <v>30</v>
      </c>
      <c r="C418" s="57" t="s">
        <v>30</v>
      </c>
      <c r="D418" s="57" t="s">
        <v>30</v>
      </c>
      <c r="E418" s="61"/>
    </row>
    <row r="419" spans="2:5" s="1" customFormat="1" ht="13.95" customHeight="1" x14ac:dyDescent="0.25">
      <c r="B419" s="57" t="s">
        <v>30</v>
      </c>
      <c r="C419" s="57" t="s">
        <v>30</v>
      </c>
      <c r="D419" s="57" t="s">
        <v>30</v>
      </c>
      <c r="E419" s="61"/>
    </row>
    <row r="420" spans="2:5" s="1" customFormat="1" ht="13.95" customHeight="1" x14ac:dyDescent="0.25">
      <c r="B420" s="57" t="s">
        <v>30</v>
      </c>
      <c r="C420" s="57" t="s">
        <v>30</v>
      </c>
      <c r="D420" s="57" t="s">
        <v>30</v>
      </c>
      <c r="E420" s="61"/>
    </row>
    <row r="421" spans="2:5" s="1" customFormat="1" ht="13.95" customHeight="1" x14ac:dyDescent="0.25">
      <c r="B421" s="57" t="s">
        <v>30</v>
      </c>
      <c r="C421" s="57" t="s">
        <v>30</v>
      </c>
      <c r="D421" s="57" t="s">
        <v>30</v>
      </c>
      <c r="E421" s="61"/>
    </row>
    <row r="422" spans="2:5" s="1" customFormat="1" ht="13.95" customHeight="1" x14ac:dyDescent="0.25">
      <c r="B422" s="57" t="s">
        <v>30</v>
      </c>
      <c r="C422" s="57" t="s">
        <v>30</v>
      </c>
      <c r="D422" s="57" t="s">
        <v>30</v>
      </c>
      <c r="E422" s="61"/>
    </row>
    <row r="423" spans="2:5" s="1" customFormat="1" ht="13.95" customHeight="1" x14ac:dyDescent="0.25">
      <c r="B423" s="57" t="s">
        <v>30</v>
      </c>
      <c r="C423" s="57" t="s">
        <v>30</v>
      </c>
      <c r="D423" s="57" t="s">
        <v>30</v>
      </c>
      <c r="E423" s="61"/>
    </row>
    <row r="424" spans="2:5" s="1" customFormat="1" ht="13.95" customHeight="1" x14ac:dyDescent="0.25">
      <c r="B424" s="57" t="s">
        <v>30</v>
      </c>
      <c r="C424" s="57" t="s">
        <v>30</v>
      </c>
      <c r="D424" s="57" t="s">
        <v>30</v>
      </c>
      <c r="E424" s="61"/>
    </row>
    <row r="425" spans="2:5" s="1" customFormat="1" ht="13.95" customHeight="1" x14ac:dyDescent="0.25">
      <c r="B425" s="57" t="s">
        <v>30</v>
      </c>
      <c r="C425" s="57" t="s">
        <v>30</v>
      </c>
      <c r="D425" s="57" t="s">
        <v>30</v>
      </c>
      <c r="E425" s="61"/>
    </row>
    <row r="426" spans="2:5" s="1" customFormat="1" ht="13.95" customHeight="1" x14ac:dyDescent="0.25">
      <c r="B426" s="57" t="s">
        <v>30</v>
      </c>
      <c r="C426" s="57" t="s">
        <v>30</v>
      </c>
      <c r="D426" s="57" t="s">
        <v>30</v>
      </c>
      <c r="E426" s="61"/>
    </row>
    <row r="427" spans="2:5" s="1" customFormat="1" ht="13.95" customHeight="1" x14ac:dyDescent="0.25">
      <c r="B427" s="57" t="s">
        <v>30</v>
      </c>
      <c r="C427" s="57" t="s">
        <v>30</v>
      </c>
      <c r="D427" s="57" t="s">
        <v>30</v>
      </c>
      <c r="E427" s="61"/>
    </row>
    <row r="428" spans="2:5" s="1" customFormat="1" ht="13.95" customHeight="1" x14ac:dyDescent="0.25">
      <c r="B428" s="57" t="s">
        <v>30</v>
      </c>
      <c r="C428" s="57" t="s">
        <v>30</v>
      </c>
      <c r="D428" s="57" t="s">
        <v>30</v>
      </c>
      <c r="E428" s="61"/>
    </row>
    <row r="429" spans="2:5" s="1" customFormat="1" ht="13.95" customHeight="1" x14ac:dyDescent="0.25">
      <c r="B429" s="57" t="s">
        <v>30</v>
      </c>
      <c r="C429" s="57" t="s">
        <v>30</v>
      </c>
      <c r="D429" s="57" t="s">
        <v>30</v>
      </c>
      <c r="E429" s="61"/>
    </row>
    <row r="430" spans="2:5" s="1" customFormat="1" ht="13.95" customHeight="1" x14ac:dyDescent="0.25">
      <c r="B430" s="57" t="s">
        <v>30</v>
      </c>
      <c r="C430" s="57" t="s">
        <v>30</v>
      </c>
      <c r="D430" s="57" t="s">
        <v>30</v>
      </c>
      <c r="E430" s="61"/>
    </row>
    <row r="431" spans="2:5" s="1" customFormat="1" ht="13.95" customHeight="1" x14ac:dyDescent="0.25">
      <c r="B431" s="57" t="s">
        <v>30</v>
      </c>
      <c r="C431" s="57" t="s">
        <v>30</v>
      </c>
      <c r="D431" s="57" t="s">
        <v>30</v>
      </c>
      <c r="E431" s="61"/>
    </row>
    <row r="432" spans="2:5" s="1" customFormat="1" ht="13.95" customHeight="1" x14ac:dyDescent="0.25">
      <c r="B432" s="57" t="s">
        <v>30</v>
      </c>
      <c r="C432" s="57" t="s">
        <v>30</v>
      </c>
      <c r="D432" s="57" t="s">
        <v>30</v>
      </c>
      <c r="E432" s="61"/>
    </row>
    <row r="433" spans="2:5" s="1" customFormat="1" ht="13.95" customHeight="1" x14ac:dyDescent="0.25">
      <c r="B433" s="57" t="s">
        <v>30</v>
      </c>
      <c r="C433" s="57" t="s">
        <v>30</v>
      </c>
      <c r="D433" s="57" t="s">
        <v>30</v>
      </c>
      <c r="E433" s="61"/>
    </row>
    <row r="434" spans="2:5" s="1" customFormat="1" ht="13.95" customHeight="1" x14ac:dyDescent="0.25">
      <c r="B434" s="57" t="s">
        <v>30</v>
      </c>
      <c r="C434" s="57" t="s">
        <v>30</v>
      </c>
      <c r="D434" s="57" t="s">
        <v>30</v>
      </c>
      <c r="E434" s="61"/>
    </row>
    <row r="435" spans="2:5" s="1" customFormat="1" ht="13.95" customHeight="1" x14ac:dyDescent="0.25">
      <c r="B435" s="57" t="s">
        <v>30</v>
      </c>
      <c r="C435" s="57" t="s">
        <v>30</v>
      </c>
      <c r="D435" s="57" t="s">
        <v>30</v>
      </c>
      <c r="E435" s="61"/>
    </row>
    <row r="436" spans="2:5" s="1" customFormat="1" ht="13.95" customHeight="1" x14ac:dyDescent="0.25">
      <c r="B436" s="57" t="s">
        <v>30</v>
      </c>
      <c r="C436" s="57" t="s">
        <v>30</v>
      </c>
      <c r="D436" s="57" t="s">
        <v>30</v>
      </c>
      <c r="E436" s="61"/>
    </row>
    <row r="437" spans="2:5" s="1" customFormat="1" ht="13.95" customHeight="1" x14ac:dyDescent="0.25">
      <c r="B437" s="57" t="s">
        <v>30</v>
      </c>
      <c r="C437" s="57" t="s">
        <v>30</v>
      </c>
      <c r="D437" s="57" t="s">
        <v>30</v>
      </c>
      <c r="E437" s="61"/>
    </row>
    <row r="438" spans="2:5" s="1" customFormat="1" ht="13.95" customHeight="1" x14ac:dyDescent="0.25">
      <c r="B438" s="57" t="s">
        <v>30</v>
      </c>
      <c r="C438" s="57" t="s">
        <v>30</v>
      </c>
      <c r="D438" s="57" t="s">
        <v>30</v>
      </c>
      <c r="E438" s="61"/>
    </row>
    <row r="439" spans="2:5" s="1" customFormat="1" ht="13.95" customHeight="1" x14ac:dyDescent="0.25">
      <c r="B439" s="57" t="s">
        <v>30</v>
      </c>
      <c r="C439" s="57" t="s">
        <v>30</v>
      </c>
      <c r="D439" s="57" t="s">
        <v>30</v>
      </c>
      <c r="E439" s="61"/>
    </row>
    <row r="440" spans="2:5" s="1" customFormat="1" ht="13.95" customHeight="1" x14ac:dyDescent="0.25">
      <c r="B440" s="57" t="s">
        <v>30</v>
      </c>
      <c r="C440" s="57" t="s">
        <v>30</v>
      </c>
      <c r="D440" s="57" t="s">
        <v>30</v>
      </c>
      <c r="E440" s="61"/>
    </row>
    <row r="441" spans="2:5" s="1" customFormat="1" ht="13.95" customHeight="1" x14ac:dyDescent="0.25">
      <c r="B441" s="57" t="s">
        <v>30</v>
      </c>
      <c r="C441" s="57" t="s">
        <v>30</v>
      </c>
      <c r="D441" s="57" t="s">
        <v>30</v>
      </c>
      <c r="E441" s="61"/>
    </row>
    <row r="442" spans="2:5" s="1" customFormat="1" ht="13.95" customHeight="1" x14ac:dyDescent="0.25">
      <c r="B442" s="57" t="s">
        <v>30</v>
      </c>
      <c r="C442" s="57" t="s">
        <v>30</v>
      </c>
      <c r="D442" s="57" t="s">
        <v>30</v>
      </c>
      <c r="E442" s="61"/>
    </row>
    <row r="443" spans="2:5" s="1" customFormat="1" ht="13.95" customHeight="1" x14ac:dyDescent="0.25">
      <c r="B443" s="57" t="s">
        <v>30</v>
      </c>
      <c r="C443" s="57" t="s">
        <v>30</v>
      </c>
      <c r="D443" s="57" t="s">
        <v>30</v>
      </c>
      <c r="E443" s="61"/>
    </row>
    <row r="444" spans="2:5" s="1" customFormat="1" ht="13.95" customHeight="1" x14ac:dyDescent="0.25">
      <c r="B444" s="57" t="s">
        <v>30</v>
      </c>
      <c r="C444" s="57" t="s">
        <v>30</v>
      </c>
      <c r="D444" s="57" t="s">
        <v>30</v>
      </c>
      <c r="E444" s="61"/>
    </row>
    <row r="445" spans="2:5" s="1" customFormat="1" ht="13.95" customHeight="1" x14ac:dyDescent="0.25">
      <c r="B445" s="57" t="s">
        <v>30</v>
      </c>
      <c r="C445" s="57" t="s">
        <v>30</v>
      </c>
      <c r="D445" s="57" t="s">
        <v>30</v>
      </c>
      <c r="E445" s="61"/>
    </row>
    <row r="446" spans="2:5" s="1" customFormat="1" ht="13.95" customHeight="1" x14ac:dyDescent="0.25">
      <c r="B446" s="57" t="s">
        <v>30</v>
      </c>
      <c r="C446" s="57" t="s">
        <v>30</v>
      </c>
      <c r="D446" s="57" t="s">
        <v>30</v>
      </c>
      <c r="E446" s="61"/>
    </row>
    <row r="447" spans="2:5" s="1" customFormat="1" ht="13.95" customHeight="1" x14ac:dyDescent="0.25">
      <c r="B447" s="57" t="s">
        <v>30</v>
      </c>
      <c r="C447" s="57" t="s">
        <v>30</v>
      </c>
      <c r="D447" s="57" t="s">
        <v>30</v>
      </c>
      <c r="E447" s="61"/>
    </row>
    <row r="448" spans="2:5" s="1" customFormat="1" ht="13.95" customHeight="1" x14ac:dyDescent="0.25">
      <c r="B448" s="57" t="s">
        <v>30</v>
      </c>
      <c r="C448" s="57" t="s">
        <v>30</v>
      </c>
      <c r="D448" s="57" t="s">
        <v>30</v>
      </c>
      <c r="E448" s="61"/>
    </row>
    <row r="449" spans="2:5" s="1" customFormat="1" ht="13.95" customHeight="1" x14ac:dyDescent="0.25">
      <c r="B449" s="57" t="s">
        <v>30</v>
      </c>
      <c r="C449" s="57" t="s">
        <v>30</v>
      </c>
      <c r="D449" s="57" t="s">
        <v>30</v>
      </c>
      <c r="E449" s="61"/>
    </row>
    <row r="450" spans="2:5" s="1" customFormat="1" ht="13.95" customHeight="1" x14ac:dyDescent="0.25">
      <c r="B450" s="57" t="s">
        <v>30</v>
      </c>
      <c r="C450" s="57" t="s">
        <v>30</v>
      </c>
      <c r="D450" s="57" t="s">
        <v>30</v>
      </c>
      <c r="E450" s="61"/>
    </row>
    <row r="451" spans="2:5" s="1" customFormat="1" ht="13.95" customHeight="1" x14ac:dyDescent="0.25">
      <c r="B451" s="57" t="s">
        <v>30</v>
      </c>
      <c r="C451" s="57" t="s">
        <v>30</v>
      </c>
      <c r="D451" s="57" t="s">
        <v>30</v>
      </c>
      <c r="E451" s="61"/>
    </row>
    <row r="452" spans="2:5" s="1" customFormat="1" ht="13.95" customHeight="1" x14ac:dyDescent="0.25">
      <c r="B452" s="57" t="s">
        <v>30</v>
      </c>
      <c r="C452" s="57" t="s">
        <v>30</v>
      </c>
      <c r="D452" s="57" t="s">
        <v>30</v>
      </c>
      <c r="E452" s="61"/>
    </row>
    <row r="453" spans="2:5" s="1" customFormat="1" ht="13.95" customHeight="1" x14ac:dyDescent="0.25">
      <c r="B453" s="57" t="s">
        <v>30</v>
      </c>
      <c r="C453" s="57" t="s">
        <v>30</v>
      </c>
      <c r="D453" s="57" t="s">
        <v>30</v>
      </c>
      <c r="E453" s="61"/>
    </row>
    <row r="454" spans="2:5" s="1" customFormat="1" ht="13.95" customHeight="1" x14ac:dyDescent="0.25">
      <c r="B454" s="57" t="s">
        <v>30</v>
      </c>
      <c r="C454" s="57" t="s">
        <v>30</v>
      </c>
      <c r="D454" s="57" t="s">
        <v>30</v>
      </c>
      <c r="E454" s="61"/>
    </row>
    <row r="455" spans="2:5" s="1" customFormat="1" ht="13.95" customHeight="1" x14ac:dyDescent="0.25">
      <c r="B455" s="57" t="s">
        <v>30</v>
      </c>
      <c r="C455" s="57" t="s">
        <v>30</v>
      </c>
      <c r="D455" s="57" t="s">
        <v>30</v>
      </c>
      <c r="E455" s="61"/>
    </row>
    <row r="456" spans="2:5" s="1" customFormat="1" ht="13.95" customHeight="1" x14ac:dyDescent="0.25">
      <c r="B456" s="57" t="s">
        <v>30</v>
      </c>
      <c r="C456" s="57" t="s">
        <v>30</v>
      </c>
      <c r="D456" s="57" t="s">
        <v>30</v>
      </c>
      <c r="E456" s="61"/>
    </row>
    <row r="457" spans="2:5" s="1" customFormat="1" ht="13.95" customHeight="1" x14ac:dyDescent="0.25">
      <c r="B457" s="57" t="s">
        <v>30</v>
      </c>
      <c r="C457" s="57" t="s">
        <v>30</v>
      </c>
      <c r="D457" s="57" t="s">
        <v>30</v>
      </c>
      <c r="E457" s="61"/>
    </row>
    <row r="458" spans="2:5" s="1" customFormat="1" ht="13.95" customHeight="1" x14ac:dyDescent="0.25">
      <c r="B458" s="57" t="s">
        <v>30</v>
      </c>
      <c r="C458" s="57" t="s">
        <v>30</v>
      </c>
      <c r="D458" s="57" t="s">
        <v>30</v>
      </c>
      <c r="E458" s="61"/>
    </row>
    <row r="459" spans="2:5" s="1" customFormat="1" ht="13.95" customHeight="1" x14ac:dyDescent="0.25">
      <c r="B459" s="57" t="s">
        <v>30</v>
      </c>
      <c r="C459" s="57" t="s">
        <v>30</v>
      </c>
      <c r="D459" s="57" t="s">
        <v>30</v>
      </c>
      <c r="E459" s="61"/>
    </row>
    <row r="460" spans="2:5" s="1" customFormat="1" ht="13.95" customHeight="1" x14ac:dyDescent="0.25">
      <c r="B460" s="57" t="s">
        <v>30</v>
      </c>
      <c r="C460" s="57" t="s">
        <v>30</v>
      </c>
      <c r="D460" s="57" t="s">
        <v>30</v>
      </c>
      <c r="E460" s="61"/>
    </row>
    <row r="461" spans="2:5" s="1" customFormat="1" ht="13.95" customHeight="1" x14ac:dyDescent="0.25">
      <c r="B461" s="57" t="s">
        <v>30</v>
      </c>
      <c r="C461" s="57" t="s">
        <v>30</v>
      </c>
      <c r="D461" s="57" t="s">
        <v>30</v>
      </c>
      <c r="E461" s="61"/>
    </row>
    <row r="462" spans="2:5" s="1" customFormat="1" ht="13.95" customHeight="1" x14ac:dyDescent="0.25">
      <c r="B462" s="57" t="s">
        <v>30</v>
      </c>
      <c r="C462" s="57" t="s">
        <v>30</v>
      </c>
      <c r="D462" s="57" t="s">
        <v>30</v>
      </c>
      <c r="E462" s="61"/>
    </row>
    <row r="463" spans="2:5" s="1" customFormat="1" ht="13.95" customHeight="1" x14ac:dyDescent="0.25">
      <c r="B463" s="57" t="s">
        <v>30</v>
      </c>
      <c r="C463" s="57" t="s">
        <v>30</v>
      </c>
      <c r="D463" s="57" t="s">
        <v>30</v>
      </c>
      <c r="E463" s="61"/>
    </row>
    <row r="464" spans="2:5" s="1" customFormat="1" ht="13.95" customHeight="1" x14ac:dyDescent="0.25">
      <c r="B464" s="57" t="s">
        <v>30</v>
      </c>
      <c r="C464" s="57" t="s">
        <v>30</v>
      </c>
      <c r="D464" s="57" t="s">
        <v>30</v>
      </c>
      <c r="E464" s="61"/>
    </row>
    <row r="465" spans="2:5" s="1" customFormat="1" ht="13.95" customHeight="1" x14ac:dyDescent="0.25">
      <c r="B465" s="57" t="s">
        <v>30</v>
      </c>
      <c r="C465" s="57" t="s">
        <v>30</v>
      </c>
      <c r="D465" s="57" t="s">
        <v>30</v>
      </c>
      <c r="E465" s="61"/>
    </row>
    <row r="466" spans="2:5" s="1" customFormat="1" ht="13.95" customHeight="1" x14ac:dyDescent="0.25">
      <c r="B466" s="57" t="s">
        <v>30</v>
      </c>
      <c r="C466" s="57" t="s">
        <v>30</v>
      </c>
      <c r="D466" s="57" t="s">
        <v>30</v>
      </c>
      <c r="E466" s="61"/>
    </row>
    <row r="467" spans="2:5" s="1" customFormat="1" ht="13.95" customHeight="1" x14ac:dyDescent="0.25">
      <c r="B467" s="57" t="s">
        <v>30</v>
      </c>
      <c r="C467" s="57" t="s">
        <v>30</v>
      </c>
      <c r="D467" s="57" t="s">
        <v>30</v>
      </c>
      <c r="E467" s="61"/>
    </row>
    <row r="468" spans="2:5" s="1" customFormat="1" ht="13.95" customHeight="1" x14ac:dyDescent="0.25">
      <c r="B468" s="57" t="s">
        <v>30</v>
      </c>
      <c r="C468" s="57" t="s">
        <v>30</v>
      </c>
      <c r="D468" s="57" t="s">
        <v>30</v>
      </c>
      <c r="E468" s="61"/>
    </row>
    <row r="469" spans="2:5" s="1" customFormat="1" ht="13.95" customHeight="1" x14ac:dyDescent="0.25">
      <c r="B469" s="57" t="s">
        <v>30</v>
      </c>
      <c r="C469" s="57" t="s">
        <v>30</v>
      </c>
      <c r="D469" s="57" t="s">
        <v>30</v>
      </c>
      <c r="E469" s="61"/>
    </row>
    <row r="470" spans="2:5" s="1" customFormat="1" ht="13.95" customHeight="1" x14ac:dyDescent="0.25">
      <c r="B470" s="57" t="s">
        <v>30</v>
      </c>
      <c r="C470" s="57" t="s">
        <v>30</v>
      </c>
      <c r="D470" s="57" t="s">
        <v>30</v>
      </c>
      <c r="E470" s="61"/>
    </row>
    <row r="471" spans="2:5" s="1" customFormat="1" ht="13.95" customHeight="1" x14ac:dyDescent="0.25">
      <c r="B471" s="57" t="s">
        <v>30</v>
      </c>
      <c r="C471" s="57" t="s">
        <v>30</v>
      </c>
      <c r="D471" s="57" t="s">
        <v>30</v>
      </c>
      <c r="E471" s="61"/>
    </row>
    <row r="472" spans="2:5" s="1" customFormat="1" ht="13.95" customHeight="1" x14ac:dyDescent="0.25">
      <c r="B472" s="57" t="s">
        <v>30</v>
      </c>
      <c r="C472" s="57" t="s">
        <v>30</v>
      </c>
      <c r="D472" s="57" t="s">
        <v>30</v>
      </c>
      <c r="E472" s="61"/>
    </row>
    <row r="473" spans="2:5" s="1" customFormat="1" ht="13.95" customHeight="1" x14ac:dyDescent="0.25">
      <c r="B473" s="57" t="s">
        <v>30</v>
      </c>
      <c r="C473" s="57" t="s">
        <v>30</v>
      </c>
      <c r="D473" s="57" t="s">
        <v>30</v>
      </c>
      <c r="E473" s="61"/>
    </row>
    <row r="474" spans="2:5" s="1" customFormat="1" ht="13.95" customHeight="1" x14ac:dyDescent="0.25">
      <c r="B474" s="57" t="s">
        <v>30</v>
      </c>
      <c r="C474" s="57" t="s">
        <v>30</v>
      </c>
      <c r="D474" s="57" t="s">
        <v>30</v>
      </c>
      <c r="E474" s="61"/>
    </row>
    <row r="475" spans="2:5" s="1" customFormat="1" ht="13.95" customHeight="1" x14ac:dyDescent="0.25">
      <c r="B475" s="57" t="s">
        <v>30</v>
      </c>
      <c r="C475" s="57" t="s">
        <v>30</v>
      </c>
      <c r="D475" s="57" t="s">
        <v>30</v>
      </c>
      <c r="E475" s="61"/>
    </row>
    <row r="476" spans="2:5" s="1" customFormat="1" ht="13.95" customHeight="1" x14ac:dyDescent="0.25">
      <c r="B476" s="57" t="s">
        <v>30</v>
      </c>
      <c r="C476" s="57" t="s">
        <v>30</v>
      </c>
      <c r="D476" s="57" t="s">
        <v>30</v>
      </c>
      <c r="E476" s="61"/>
    </row>
    <row r="477" spans="2:5" s="1" customFormat="1" ht="13.95" customHeight="1" x14ac:dyDescent="0.25">
      <c r="B477" s="57" t="s">
        <v>30</v>
      </c>
      <c r="C477" s="57" t="s">
        <v>30</v>
      </c>
      <c r="D477" s="57" t="s">
        <v>30</v>
      </c>
      <c r="E477" s="61"/>
    </row>
    <row r="478" spans="2:5" s="1" customFormat="1" ht="13.95" customHeight="1" x14ac:dyDescent="0.25">
      <c r="B478" s="57" t="s">
        <v>30</v>
      </c>
      <c r="C478" s="57" t="s">
        <v>30</v>
      </c>
      <c r="D478" s="57" t="s">
        <v>30</v>
      </c>
      <c r="E478" s="61"/>
    </row>
    <row r="479" spans="2:5" s="1" customFormat="1" ht="13.95" customHeight="1" x14ac:dyDescent="0.25">
      <c r="B479" s="57" t="s">
        <v>30</v>
      </c>
      <c r="C479" s="57" t="s">
        <v>30</v>
      </c>
      <c r="D479" s="57" t="s">
        <v>30</v>
      </c>
      <c r="E479" s="61"/>
    </row>
    <row r="480" spans="2:5" s="1" customFormat="1" ht="13.95" customHeight="1" x14ac:dyDescent="0.25">
      <c r="B480" s="57" t="s">
        <v>30</v>
      </c>
      <c r="C480" s="57" t="s">
        <v>30</v>
      </c>
      <c r="D480" s="57" t="s">
        <v>30</v>
      </c>
      <c r="E480" s="61"/>
    </row>
    <row r="481" spans="2:5" s="1" customFormat="1" ht="13.95" customHeight="1" x14ac:dyDescent="0.25">
      <c r="B481" s="57" t="s">
        <v>30</v>
      </c>
      <c r="C481" s="57" t="s">
        <v>30</v>
      </c>
      <c r="D481" s="57" t="s">
        <v>30</v>
      </c>
      <c r="E481" s="61"/>
    </row>
    <row r="482" spans="2:5" s="1" customFormat="1" ht="13.95" customHeight="1" x14ac:dyDescent="0.25">
      <c r="B482" s="57" t="s">
        <v>30</v>
      </c>
      <c r="C482" s="57" t="s">
        <v>30</v>
      </c>
      <c r="D482" s="57" t="s">
        <v>30</v>
      </c>
      <c r="E482" s="61"/>
    </row>
    <row r="483" spans="2:5" s="1" customFormat="1" ht="13.95" customHeight="1" x14ac:dyDescent="0.25">
      <c r="B483" s="57" t="s">
        <v>30</v>
      </c>
      <c r="C483" s="57" t="s">
        <v>30</v>
      </c>
      <c r="D483" s="57" t="s">
        <v>30</v>
      </c>
      <c r="E483" s="61"/>
    </row>
    <row r="484" spans="2:5" s="1" customFormat="1" ht="13.95" customHeight="1" x14ac:dyDescent="0.25">
      <c r="B484" s="57" t="s">
        <v>30</v>
      </c>
      <c r="C484" s="57" t="s">
        <v>30</v>
      </c>
      <c r="D484" s="57" t="s">
        <v>30</v>
      </c>
      <c r="E484" s="61"/>
    </row>
    <row r="485" spans="2:5" s="1" customFormat="1" ht="13.95" customHeight="1" x14ac:dyDescent="0.25">
      <c r="B485" s="57" t="s">
        <v>30</v>
      </c>
      <c r="C485" s="57" t="s">
        <v>30</v>
      </c>
      <c r="D485" s="57" t="s">
        <v>30</v>
      </c>
      <c r="E485" s="61"/>
    </row>
    <row r="486" spans="2:5" s="1" customFormat="1" ht="13.95" customHeight="1" x14ac:dyDescent="0.25">
      <c r="B486" s="57" t="s">
        <v>30</v>
      </c>
      <c r="C486" s="57" t="s">
        <v>30</v>
      </c>
      <c r="D486" s="57" t="s">
        <v>30</v>
      </c>
      <c r="E486" s="61"/>
    </row>
    <row r="487" spans="2:5" s="1" customFormat="1" ht="13.95" customHeight="1" x14ac:dyDescent="0.25">
      <c r="B487" s="57" t="s">
        <v>30</v>
      </c>
      <c r="C487" s="57" t="s">
        <v>30</v>
      </c>
      <c r="D487" s="57" t="s">
        <v>30</v>
      </c>
      <c r="E487" s="61"/>
    </row>
    <row r="488" spans="2:5" s="1" customFormat="1" ht="13.95" customHeight="1" x14ac:dyDescent="0.25">
      <c r="B488" s="57" t="s">
        <v>30</v>
      </c>
      <c r="C488" s="57" t="s">
        <v>30</v>
      </c>
      <c r="D488" s="57" t="s">
        <v>30</v>
      </c>
      <c r="E488" s="61"/>
    </row>
    <row r="489" spans="2:5" s="1" customFormat="1" ht="13.95" customHeight="1" x14ac:dyDescent="0.25">
      <c r="B489" s="57" t="s">
        <v>30</v>
      </c>
      <c r="C489" s="57" t="s">
        <v>30</v>
      </c>
      <c r="D489" s="57" t="s">
        <v>30</v>
      </c>
      <c r="E489" s="61"/>
    </row>
    <row r="490" spans="2:5" s="1" customFormat="1" ht="13.95" customHeight="1" x14ac:dyDescent="0.25">
      <c r="B490" s="57" t="s">
        <v>30</v>
      </c>
      <c r="C490" s="57" t="s">
        <v>30</v>
      </c>
      <c r="D490" s="57" t="s">
        <v>30</v>
      </c>
      <c r="E490" s="61"/>
    </row>
    <row r="491" spans="2:5" s="1" customFormat="1" ht="13.95" customHeight="1" x14ac:dyDescent="0.25">
      <c r="B491" s="57" t="s">
        <v>30</v>
      </c>
      <c r="C491" s="57" t="s">
        <v>30</v>
      </c>
      <c r="D491" s="57" t="s">
        <v>30</v>
      </c>
      <c r="E491" s="61"/>
    </row>
    <row r="492" spans="2:5" s="1" customFormat="1" ht="13.95" customHeight="1" x14ac:dyDescent="0.25">
      <c r="B492" s="57" t="s">
        <v>30</v>
      </c>
      <c r="C492" s="57" t="s">
        <v>30</v>
      </c>
      <c r="D492" s="57" t="s">
        <v>30</v>
      </c>
      <c r="E492" s="61"/>
    </row>
    <row r="493" spans="2:5" s="1" customFormat="1" ht="13.95" customHeight="1" x14ac:dyDescent="0.25">
      <c r="B493" s="57" t="s">
        <v>30</v>
      </c>
      <c r="C493" s="57" t="s">
        <v>30</v>
      </c>
      <c r="D493" s="57" t="s">
        <v>30</v>
      </c>
      <c r="E493" s="61"/>
    </row>
    <row r="494" spans="2:5" s="1" customFormat="1" ht="13.95" customHeight="1" x14ac:dyDescent="0.25">
      <c r="B494" s="57" t="s">
        <v>30</v>
      </c>
      <c r="C494" s="57" t="s">
        <v>30</v>
      </c>
      <c r="D494" s="57" t="s">
        <v>30</v>
      </c>
      <c r="E494" s="61"/>
    </row>
    <row r="495" spans="2:5" s="1" customFormat="1" ht="13.95" customHeight="1" x14ac:dyDescent="0.25">
      <c r="B495" s="57" t="s">
        <v>30</v>
      </c>
      <c r="C495" s="57" t="s">
        <v>30</v>
      </c>
      <c r="D495" s="57" t="s">
        <v>30</v>
      </c>
      <c r="E495" s="61"/>
    </row>
    <row r="496" spans="2:5" s="1" customFormat="1" ht="13.95" customHeight="1" x14ac:dyDescent="0.25">
      <c r="B496" s="57" t="s">
        <v>30</v>
      </c>
      <c r="C496" s="57" t="s">
        <v>30</v>
      </c>
      <c r="D496" s="57" t="s">
        <v>30</v>
      </c>
      <c r="E496" s="61"/>
    </row>
    <row r="497" spans="2:5" s="1" customFormat="1" ht="13.95" customHeight="1" x14ac:dyDescent="0.25">
      <c r="B497" s="57" t="s">
        <v>30</v>
      </c>
      <c r="C497" s="57" t="s">
        <v>30</v>
      </c>
      <c r="D497" s="57" t="s">
        <v>30</v>
      </c>
      <c r="E497" s="61"/>
    </row>
    <row r="498" spans="2:5" s="1" customFormat="1" ht="13.95" customHeight="1" x14ac:dyDescent="0.25">
      <c r="B498" s="57" t="s">
        <v>30</v>
      </c>
      <c r="C498" s="57" t="s">
        <v>30</v>
      </c>
      <c r="D498" s="57" t="s">
        <v>30</v>
      </c>
      <c r="E498" s="61"/>
    </row>
    <row r="499" spans="2:5" s="1" customFormat="1" ht="13.95" customHeight="1" x14ac:dyDescent="0.25">
      <c r="B499" s="57" t="s">
        <v>30</v>
      </c>
      <c r="C499" s="57" t="s">
        <v>30</v>
      </c>
      <c r="D499" s="57" t="s">
        <v>30</v>
      </c>
      <c r="E499" s="61"/>
    </row>
    <row r="500" spans="2:5" s="1" customFormat="1" ht="13.95" customHeight="1" x14ac:dyDescent="0.25">
      <c r="B500" s="57" t="s">
        <v>30</v>
      </c>
      <c r="C500" s="57" t="s">
        <v>30</v>
      </c>
      <c r="D500" s="57" t="s">
        <v>30</v>
      </c>
      <c r="E500" s="61"/>
    </row>
    <row r="501" spans="2:5" s="1" customFormat="1" ht="13.95" customHeight="1" x14ac:dyDescent="0.25">
      <c r="B501" s="57" t="s">
        <v>30</v>
      </c>
      <c r="C501" s="57" t="s">
        <v>30</v>
      </c>
      <c r="D501" s="57" t="s">
        <v>30</v>
      </c>
      <c r="E501" s="61"/>
    </row>
    <row r="502" spans="2:5" s="1" customFormat="1" ht="13.95" customHeight="1" x14ac:dyDescent="0.25">
      <c r="B502" s="57" t="s">
        <v>30</v>
      </c>
      <c r="C502" s="57" t="s">
        <v>30</v>
      </c>
      <c r="D502" s="57" t="s">
        <v>30</v>
      </c>
      <c r="E502" s="61"/>
    </row>
    <row r="503" spans="2:5" s="1" customFormat="1" ht="13.95" customHeight="1" x14ac:dyDescent="0.25">
      <c r="B503" s="57" t="s">
        <v>30</v>
      </c>
      <c r="C503" s="57" t="s">
        <v>30</v>
      </c>
      <c r="D503" s="57" t="s">
        <v>30</v>
      </c>
      <c r="E503" s="61"/>
    </row>
    <row r="504" spans="2:5" s="1" customFormat="1" ht="13.95" customHeight="1" x14ac:dyDescent="0.25">
      <c r="B504" s="57" t="s">
        <v>30</v>
      </c>
      <c r="C504" s="57" t="s">
        <v>30</v>
      </c>
      <c r="D504" s="57" t="s">
        <v>30</v>
      </c>
      <c r="E504" s="61"/>
    </row>
    <row r="505" spans="2:5" s="1" customFormat="1" ht="13.95" customHeight="1" x14ac:dyDescent="0.25">
      <c r="B505" s="57" t="s">
        <v>30</v>
      </c>
      <c r="C505" s="57" t="s">
        <v>30</v>
      </c>
      <c r="D505" s="57" t="s">
        <v>30</v>
      </c>
      <c r="E505" s="61"/>
    </row>
    <row r="506" spans="2:5" s="1" customFormat="1" ht="13.95" customHeight="1" x14ac:dyDescent="0.25">
      <c r="B506" s="57" t="s">
        <v>30</v>
      </c>
      <c r="C506" s="57" t="s">
        <v>30</v>
      </c>
      <c r="D506" s="57" t="s">
        <v>30</v>
      </c>
      <c r="E506" s="61"/>
    </row>
    <row r="507" spans="2:5" s="1" customFormat="1" ht="13.95" customHeight="1" x14ac:dyDescent="0.25">
      <c r="B507" s="57" t="s">
        <v>30</v>
      </c>
      <c r="C507" s="57" t="s">
        <v>30</v>
      </c>
      <c r="D507" s="57" t="s">
        <v>30</v>
      </c>
      <c r="E507" s="61"/>
    </row>
    <row r="508" spans="2:5" s="1" customFormat="1" ht="13.95" customHeight="1" x14ac:dyDescent="0.25">
      <c r="B508" s="57" t="s">
        <v>30</v>
      </c>
      <c r="C508" s="57" t="s">
        <v>30</v>
      </c>
      <c r="D508" s="57" t="s">
        <v>30</v>
      </c>
      <c r="E508" s="61"/>
    </row>
    <row r="509" spans="2:5" s="1" customFormat="1" ht="13.95" customHeight="1" x14ac:dyDescent="0.25">
      <c r="B509" s="57" t="s">
        <v>30</v>
      </c>
      <c r="C509" s="57" t="s">
        <v>30</v>
      </c>
      <c r="D509" s="57" t="s">
        <v>30</v>
      </c>
      <c r="E509" s="61"/>
    </row>
    <row r="510" spans="2:5" s="1" customFormat="1" ht="13.95" customHeight="1" x14ac:dyDescent="0.25">
      <c r="B510" s="57" t="s">
        <v>30</v>
      </c>
      <c r="C510" s="57" t="s">
        <v>30</v>
      </c>
      <c r="D510" s="57" t="s">
        <v>30</v>
      </c>
      <c r="E510" s="61"/>
    </row>
    <row r="511" spans="2:5" s="1" customFormat="1" ht="13.95" customHeight="1" x14ac:dyDescent="0.25">
      <c r="B511" s="57" t="s">
        <v>30</v>
      </c>
      <c r="C511" s="57" t="s">
        <v>30</v>
      </c>
      <c r="D511" s="57" t="s">
        <v>30</v>
      </c>
      <c r="E511" s="61"/>
    </row>
    <row r="512" spans="2:5" s="1" customFormat="1" ht="13.95" customHeight="1" x14ac:dyDescent="0.25">
      <c r="B512" s="57" t="s">
        <v>30</v>
      </c>
      <c r="C512" s="57" t="s">
        <v>30</v>
      </c>
      <c r="D512" s="57" t="s">
        <v>30</v>
      </c>
      <c r="E512" s="61"/>
    </row>
    <row r="513" spans="2:5" s="1" customFormat="1" ht="13.95" customHeight="1" x14ac:dyDescent="0.25">
      <c r="B513" s="57" t="s">
        <v>30</v>
      </c>
      <c r="C513" s="57" t="s">
        <v>30</v>
      </c>
      <c r="D513" s="57" t="s">
        <v>30</v>
      </c>
      <c r="E513" s="61"/>
    </row>
    <row r="514" spans="2:5" s="1" customFormat="1" ht="13.95" customHeight="1" x14ac:dyDescent="0.25">
      <c r="B514" s="57" t="s">
        <v>30</v>
      </c>
      <c r="C514" s="57" t="s">
        <v>30</v>
      </c>
      <c r="D514" s="57" t="s">
        <v>30</v>
      </c>
      <c r="E514" s="61"/>
    </row>
    <row r="515" spans="2:5" s="1" customFormat="1" ht="13.95" customHeight="1" x14ac:dyDescent="0.25">
      <c r="B515" s="57" t="s">
        <v>30</v>
      </c>
      <c r="C515" s="57" t="s">
        <v>30</v>
      </c>
      <c r="D515" s="57" t="s">
        <v>30</v>
      </c>
      <c r="E515" s="61"/>
    </row>
    <row r="516" spans="2:5" s="1" customFormat="1" ht="13.95" customHeight="1" x14ac:dyDescent="0.25">
      <c r="B516" s="57" t="s">
        <v>30</v>
      </c>
      <c r="C516" s="57" t="s">
        <v>30</v>
      </c>
      <c r="D516" s="57" t="s">
        <v>30</v>
      </c>
      <c r="E516" s="61"/>
    </row>
    <row r="517" spans="2:5" s="1" customFormat="1" ht="13.95" customHeight="1" x14ac:dyDescent="0.25">
      <c r="B517" s="57" t="s">
        <v>30</v>
      </c>
      <c r="C517" s="57" t="s">
        <v>30</v>
      </c>
      <c r="D517" s="57" t="s">
        <v>30</v>
      </c>
      <c r="E517" s="61"/>
    </row>
    <row r="518" spans="2:5" s="1" customFormat="1" ht="13.95" customHeight="1" x14ac:dyDescent="0.25">
      <c r="B518" s="57" t="s">
        <v>30</v>
      </c>
      <c r="C518" s="57" t="s">
        <v>30</v>
      </c>
      <c r="D518" s="57" t="s">
        <v>30</v>
      </c>
      <c r="E518" s="61"/>
    </row>
    <row r="519" spans="2:5" s="1" customFormat="1" ht="13.95" customHeight="1" x14ac:dyDescent="0.25">
      <c r="B519" s="57" t="s">
        <v>30</v>
      </c>
      <c r="C519" s="57" t="s">
        <v>30</v>
      </c>
      <c r="D519" s="57" t="s">
        <v>30</v>
      </c>
      <c r="E519" s="61"/>
    </row>
    <row r="520" spans="2:5" s="1" customFormat="1" ht="13.95" customHeight="1" x14ac:dyDescent="0.25">
      <c r="B520" s="57" t="s">
        <v>30</v>
      </c>
      <c r="C520" s="57" t="s">
        <v>30</v>
      </c>
      <c r="D520" s="57" t="s">
        <v>30</v>
      </c>
      <c r="E520" s="61"/>
    </row>
    <row r="521" spans="2:5" s="1" customFormat="1" ht="13.95" customHeight="1" x14ac:dyDescent="0.25">
      <c r="B521" s="57" t="s">
        <v>30</v>
      </c>
      <c r="C521" s="57" t="s">
        <v>30</v>
      </c>
      <c r="D521" s="57" t="s">
        <v>30</v>
      </c>
      <c r="E521" s="61"/>
    </row>
    <row r="522" spans="2:5" s="1" customFormat="1" ht="13.95" customHeight="1" x14ac:dyDescent="0.25">
      <c r="B522" s="57" t="s">
        <v>30</v>
      </c>
      <c r="C522" s="57" t="s">
        <v>30</v>
      </c>
      <c r="D522" s="57" t="s">
        <v>30</v>
      </c>
      <c r="E522" s="61"/>
    </row>
    <row r="523" spans="2:5" s="1" customFormat="1" ht="13.95" customHeight="1" x14ac:dyDescent="0.25">
      <c r="B523" s="57" t="s">
        <v>30</v>
      </c>
      <c r="C523" s="57" t="s">
        <v>30</v>
      </c>
      <c r="D523" s="57" t="s">
        <v>30</v>
      </c>
      <c r="E523" s="61"/>
    </row>
    <row r="524" spans="2:5" s="1" customFormat="1" ht="13.95" customHeight="1" x14ac:dyDescent="0.25">
      <c r="B524" s="57" t="s">
        <v>30</v>
      </c>
      <c r="C524" s="57" t="s">
        <v>30</v>
      </c>
      <c r="D524" s="57" t="s">
        <v>30</v>
      </c>
      <c r="E524" s="61"/>
    </row>
    <row r="525" spans="2:5" s="1" customFormat="1" ht="13.95" customHeight="1" x14ac:dyDescent="0.25">
      <c r="B525" s="57" t="s">
        <v>30</v>
      </c>
      <c r="C525" s="57" t="s">
        <v>30</v>
      </c>
      <c r="D525" s="57" t="s">
        <v>30</v>
      </c>
      <c r="E525" s="61"/>
    </row>
    <row r="526" spans="2:5" s="1" customFormat="1" ht="13.95" customHeight="1" x14ac:dyDescent="0.25">
      <c r="B526" s="57" t="s">
        <v>30</v>
      </c>
      <c r="C526" s="57" t="s">
        <v>30</v>
      </c>
      <c r="D526" s="57" t="s">
        <v>30</v>
      </c>
      <c r="E526" s="61"/>
    </row>
    <row r="527" spans="2:5" s="1" customFormat="1" ht="13.95" customHeight="1" x14ac:dyDescent="0.25">
      <c r="B527" s="57" t="s">
        <v>30</v>
      </c>
      <c r="C527" s="57" t="s">
        <v>30</v>
      </c>
      <c r="D527" s="57" t="s">
        <v>30</v>
      </c>
      <c r="E527" s="61"/>
    </row>
    <row r="528" spans="2:5" s="1" customFormat="1" ht="13.95" customHeight="1" x14ac:dyDescent="0.25">
      <c r="B528" s="57" t="s">
        <v>30</v>
      </c>
      <c r="C528" s="57" t="s">
        <v>30</v>
      </c>
      <c r="D528" s="57" t="s">
        <v>30</v>
      </c>
      <c r="E528" s="61"/>
    </row>
    <row r="529" spans="2:5" s="1" customFormat="1" ht="13.95" customHeight="1" x14ac:dyDescent="0.25">
      <c r="B529" s="57" t="s">
        <v>30</v>
      </c>
      <c r="C529" s="57" t="s">
        <v>30</v>
      </c>
      <c r="D529" s="57" t="s">
        <v>30</v>
      </c>
      <c r="E529" s="61"/>
    </row>
    <row r="530" spans="2:5" s="1" customFormat="1" ht="13.95" customHeight="1" x14ac:dyDescent="0.25">
      <c r="B530" s="57" t="s">
        <v>30</v>
      </c>
      <c r="C530" s="57" t="s">
        <v>30</v>
      </c>
      <c r="D530" s="57" t="s">
        <v>30</v>
      </c>
      <c r="E530" s="61"/>
    </row>
    <row r="531" spans="2:5" s="1" customFormat="1" ht="13.95" customHeight="1" x14ac:dyDescent="0.25">
      <c r="B531" s="57" t="s">
        <v>30</v>
      </c>
      <c r="C531" s="57" t="s">
        <v>30</v>
      </c>
      <c r="D531" s="57" t="s">
        <v>30</v>
      </c>
      <c r="E531" s="61"/>
    </row>
    <row r="532" spans="2:5" s="1" customFormat="1" ht="13.95" customHeight="1" x14ac:dyDescent="0.25">
      <c r="B532" s="57" t="s">
        <v>30</v>
      </c>
      <c r="C532" s="57" t="s">
        <v>30</v>
      </c>
      <c r="D532" s="57" t="s">
        <v>30</v>
      </c>
      <c r="E532" s="61"/>
    </row>
    <row r="533" spans="2:5" s="1" customFormat="1" ht="13.95" customHeight="1" x14ac:dyDescent="0.25">
      <c r="B533" s="57" t="s">
        <v>30</v>
      </c>
      <c r="C533" s="57" t="s">
        <v>30</v>
      </c>
      <c r="D533" s="57" t="s">
        <v>30</v>
      </c>
      <c r="E533" s="61"/>
    </row>
    <row r="534" spans="2:5" s="1" customFormat="1" ht="13.95" customHeight="1" x14ac:dyDescent="0.25">
      <c r="B534" s="57" t="s">
        <v>30</v>
      </c>
      <c r="C534" s="57" t="s">
        <v>30</v>
      </c>
      <c r="D534" s="57" t="s">
        <v>30</v>
      </c>
      <c r="E534" s="61"/>
    </row>
    <row r="535" spans="2:5" s="1" customFormat="1" ht="13.95" customHeight="1" x14ac:dyDescent="0.25">
      <c r="B535" s="57" t="s">
        <v>30</v>
      </c>
      <c r="C535" s="57" t="s">
        <v>30</v>
      </c>
      <c r="D535" s="57" t="s">
        <v>30</v>
      </c>
      <c r="E535" s="61"/>
    </row>
    <row r="536" spans="2:5" s="1" customFormat="1" ht="13.95" customHeight="1" x14ac:dyDescent="0.25">
      <c r="B536" s="57" t="s">
        <v>30</v>
      </c>
      <c r="C536" s="57" t="s">
        <v>30</v>
      </c>
      <c r="D536" s="57" t="s">
        <v>30</v>
      </c>
      <c r="E536" s="61"/>
    </row>
    <row r="537" spans="2:5" s="1" customFormat="1" ht="13.95" customHeight="1" x14ac:dyDescent="0.25">
      <c r="B537" s="57" t="s">
        <v>30</v>
      </c>
      <c r="C537" s="57" t="s">
        <v>30</v>
      </c>
      <c r="D537" s="57" t="s">
        <v>30</v>
      </c>
      <c r="E537" s="61"/>
    </row>
    <row r="538" spans="2:5" s="1" customFormat="1" ht="13.95" customHeight="1" x14ac:dyDescent="0.25">
      <c r="B538" s="57" t="s">
        <v>30</v>
      </c>
      <c r="C538" s="57" t="s">
        <v>30</v>
      </c>
      <c r="D538" s="57" t="s">
        <v>30</v>
      </c>
      <c r="E538" s="61"/>
    </row>
    <row r="539" spans="2:5" s="1" customFormat="1" ht="13.95" customHeight="1" x14ac:dyDescent="0.25">
      <c r="B539" s="57" t="s">
        <v>30</v>
      </c>
      <c r="C539" s="57" t="s">
        <v>30</v>
      </c>
      <c r="D539" s="57" t="s">
        <v>30</v>
      </c>
      <c r="E539" s="61"/>
    </row>
    <row r="540" spans="2:5" s="1" customFormat="1" ht="13.95" customHeight="1" x14ac:dyDescent="0.25">
      <c r="B540" s="57" t="s">
        <v>30</v>
      </c>
      <c r="C540" s="57" t="s">
        <v>30</v>
      </c>
      <c r="D540" s="57" t="s">
        <v>30</v>
      </c>
      <c r="E540" s="61"/>
    </row>
    <row r="541" spans="2:5" s="1" customFormat="1" ht="13.95" customHeight="1" x14ac:dyDescent="0.25">
      <c r="B541" s="57" t="s">
        <v>30</v>
      </c>
      <c r="C541" s="57" t="s">
        <v>30</v>
      </c>
      <c r="D541" s="57" t="s">
        <v>30</v>
      </c>
      <c r="E541" s="61"/>
    </row>
    <row r="542" spans="2:5" s="1" customFormat="1" ht="13.95" customHeight="1" x14ac:dyDescent="0.25">
      <c r="B542" s="57" t="s">
        <v>30</v>
      </c>
      <c r="C542" s="57" t="s">
        <v>30</v>
      </c>
      <c r="D542" s="57" t="s">
        <v>30</v>
      </c>
      <c r="E542" s="61"/>
    </row>
    <row r="543" spans="2:5" s="1" customFormat="1" ht="13.95" customHeight="1" x14ac:dyDescent="0.25">
      <c r="B543" s="57" t="s">
        <v>30</v>
      </c>
      <c r="C543" s="57" t="s">
        <v>30</v>
      </c>
      <c r="D543" s="57" t="s">
        <v>30</v>
      </c>
      <c r="E543" s="61"/>
    </row>
    <row r="544" spans="2:5" s="1" customFormat="1" ht="13.95" customHeight="1" x14ac:dyDescent="0.25">
      <c r="B544" s="57" t="s">
        <v>30</v>
      </c>
      <c r="C544" s="57" t="s">
        <v>30</v>
      </c>
      <c r="D544" s="57" t="s">
        <v>30</v>
      </c>
      <c r="E544" s="61"/>
    </row>
    <row r="545" spans="2:5" s="1" customFormat="1" ht="13.95" customHeight="1" x14ac:dyDescent="0.25">
      <c r="B545" s="57" t="s">
        <v>30</v>
      </c>
      <c r="C545" s="57" t="s">
        <v>30</v>
      </c>
      <c r="D545" s="57" t="s">
        <v>30</v>
      </c>
      <c r="E545" s="61"/>
    </row>
    <row r="546" spans="2:5" s="1" customFormat="1" ht="13.95" customHeight="1" x14ac:dyDescent="0.25">
      <c r="B546" s="57" t="s">
        <v>30</v>
      </c>
      <c r="C546" s="57" t="s">
        <v>30</v>
      </c>
      <c r="D546" s="57" t="s">
        <v>30</v>
      </c>
      <c r="E546" s="61"/>
    </row>
    <row r="547" spans="2:5" s="1" customFormat="1" ht="13.95" customHeight="1" x14ac:dyDescent="0.25">
      <c r="B547" s="57" t="s">
        <v>30</v>
      </c>
      <c r="C547" s="57" t="s">
        <v>30</v>
      </c>
      <c r="D547" s="57" t="s">
        <v>30</v>
      </c>
      <c r="E547" s="61"/>
    </row>
    <row r="548" spans="2:5" s="1" customFormat="1" ht="13.95" customHeight="1" x14ac:dyDescent="0.25">
      <c r="B548" s="57" t="s">
        <v>30</v>
      </c>
      <c r="C548" s="57" t="s">
        <v>30</v>
      </c>
      <c r="D548" s="57" t="s">
        <v>30</v>
      </c>
      <c r="E548" s="61"/>
    </row>
    <row r="549" spans="2:5" s="1" customFormat="1" ht="13.95" customHeight="1" x14ac:dyDescent="0.25">
      <c r="B549" s="57" t="s">
        <v>30</v>
      </c>
      <c r="C549" s="57" t="s">
        <v>30</v>
      </c>
      <c r="D549" s="57" t="s">
        <v>30</v>
      </c>
      <c r="E549" s="61"/>
    </row>
    <row r="550" spans="2:5" s="1" customFormat="1" ht="13.95" customHeight="1" x14ac:dyDescent="0.25">
      <c r="B550" s="57" t="s">
        <v>30</v>
      </c>
      <c r="C550" s="57" t="s">
        <v>30</v>
      </c>
      <c r="D550" s="57" t="s">
        <v>30</v>
      </c>
      <c r="E550" s="61"/>
    </row>
    <row r="551" spans="2:5" s="1" customFormat="1" ht="13.95" customHeight="1" x14ac:dyDescent="0.25">
      <c r="B551" s="57" t="s">
        <v>30</v>
      </c>
      <c r="C551" s="57" t="s">
        <v>30</v>
      </c>
      <c r="D551" s="57" t="s">
        <v>30</v>
      </c>
      <c r="E551" s="61"/>
    </row>
    <row r="552" spans="2:5" s="1" customFormat="1" ht="13.95" customHeight="1" x14ac:dyDescent="0.25">
      <c r="B552" s="57" t="s">
        <v>30</v>
      </c>
      <c r="C552" s="57" t="s">
        <v>30</v>
      </c>
      <c r="D552" s="57" t="s">
        <v>30</v>
      </c>
      <c r="E552" s="61"/>
    </row>
    <row r="553" spans="2:5" s="1" customFormat="1" ht="13.95" customHeight="1" x14ac:dyDescent="0.25">
      <c r="B553" s="57" t="s">
        <v>30</v>
      </c>
      <c r="C553" s="57" t="s">
        <v>30</v>
      </c>
      <c r="D553" s="57" t="s">
        <v>30</v>
      </c>
      <c r="E553" s="61"/>
    </row>
    <row r="554" spans="2:5" s="1" customFormat="1" ht="13.95" customHeight="1" x14ac:dyDescent="0.25">
      <c r="B554" s="57" t="s">
        <v>30</v>
      </c>
      <c r="C554" s="57" t="s">
        <v>30</v>
      </c>
      <c r="D554" s="57" t="s">
        <v>30</v>
      </c>
      <c r="E554" s="61"/>
    </row>
    <row r="555" spans="2:5" s="1" customFormat="1" ht="13.95" customHeight="1" x14ac:dyDescent="0.25">
      <c r="B555" s="57" t="s">
        <v>30</v>
      </c>
      <c r="C555" s="57" t="s">
        <v>30</v>
      </c>
      <c r="D555" s="57" t="s">
        <v>30</v>
      </c>
      <c r="E555" s="61"/>
    </row>
    <row r="556" spans="2:5" s="1" customFormat="1" ht="13.95" customHeight="1" x14ac:dyDescent="0.25">
      <c r="B556" s="57" t="s">
        <v>30</v>
      </c>
      <c r="C556" s="57" t="s">
        <v>30</v>
      </c>
      <c r="D556" s="57" t="s">
        <v>30</v>
      </c>
      <c r="E556" s="61"/>
    </row>
    <row r="557" spans="2:5" s="1" customFormat="1" ht="13.95" customHeight="1" x14ac:dyDescent="0.25">
      <c r="B557" s="57" t="s">
        <v>30</v>
      </c>
      <c r="C557" s="57" t="s">
        <v>30</v>
      </c>
      <c r="D557" s="57" t="s">
        <v>30</v>
      </c>
      <c r="E557" s="61"/>
    </row>
    <row r="558" spans="2:5" s="1" customFormat="1" ht="13.95" customHeight="1" x14ac:dyDescent="0.25">
      <c r="B558" s="57" t="s">
        <v>30</v>
      </c>
      <c r="C558" s="57" t="s">
        <v>30</v>
      </c>
      <c r="D558" s="57" t="s">
        <v>30</v>
      </c>
      <c r="E558" s="61"/>
    </row>
    <row r="559" spans="2:5" s="1" customFormat="1" ht="13.95" customHeight="1" x14ac:dyDescent="0.25">
      <c r="B559" s="57" t="s">
        <v>30</v>
      </c>
      <c r="C559" s="57" t="s">
        <v>30</v>
      </c>
      <c r="D559" s="57" t="s">
        <v>30</v>
      </c>
      <c r="E559" s="61"/>
    </row>
    <row r="560" spans="2:5" s="1" customFormat="1" ht="13.95" customHeight="1" x14ac:dyDescent="0.25">
      <c r="B560" s="57" t="s">
        <v>30</v>
      </c>
      <c r="C560" s="57" t="s">
        <v>30</v>
      </c>
      <c r="D560" s="57" t="s">
        <v>30</v>
      </c>
      <c r="E560" s="61"/>
    </row>
    <row r="561" spans="2:5" s="1" customFormat="1" ht="13.95" customHeight="1" x14ac:dyDescent="0.25">
      <c r="B561" s="57" t="s">
        <v>30</v>
      </c>
      <c r="C561" s="57" t="s">
        <v>30</v>
      </c>
      <c r="D561" s="57" t="s">
        <v>30</v>
      </c>
      <c r="E561" s="61"/>
    </row>
    <row r="562" spans="2:5" s="1" customFormat="1" ht="13.95" customHeight="1" x14ac:dyDescent="0.25">
      <c r="B562" s="57" t="s">
        <v>30</v>
      </c>
      <c r="C562" s="57" t="s">
        <v>30</v>
      </c>
      <c r="D562" s="57" t="s">
        <v>30</v>
      </c>
      <c r="E562" s="61"/>
    </row>
    <row r="563" spans="2:5" s="1" customFormat="1" ht="13.95" customHeight="1" x14ac:dyDescent="0.25">
      <c r="B563" s="57" t="s">
        <v>30</v>
      </c>
      <c r="C563" s="57" t="s">
        <v>30</v>
      </c>
      <c r="D563" s="57" t="s">
        <v>30</v>
      </c>
      <c r="E563" s="61"/>
    </row>
    <row r="564" spans="2:5" s="1" customFormat="1" ht="13.95" customHeight="1" x14ac:dyDescent="0.25">
      <c r="B564" s="57" t="s">
        <v>30</v>
      </c>
      <c r="C564" s="57" t="s">
        <v>30</v>
      </c>
      <c r="D564" s="57" t="s">
        <v>30</v>
      </c>
      <c r="E564" s="61"/>
    </row>
    <row r="565" spans="2:5" s="1" customFormat="1" ht="13.95" customHeight="1" x14ac:dyDescent="0.25">
      <c r="B565" s="57" t="s">
        <v>30</v>
      </c>
      <c r="C565" s="57" t="s">
        <v>30</v>
      </c>
      <c r="D565" s="57" t="s">
        <v>30</v>
      </c>
      <c r="E565" s="61"/>
    </row>
    <row r="566" spans="2:5" s="1" customFormat="1" ht="13.95" customHeight="1" x14ac:dyDescent="0.25">
      <c r="B566" s="57" t="s">
        <v>30</v>
      </c>
      <c r="C566" s="57" t="s">
        <v>30</v>
      </c>
      <c r="D566" s="57" t="s">
        <v>30</v>
      </c>
      <c r="E566" s="61"/>
    </row>
    <row r="567" spans="2:5" s="1" customFormat="1" ht="13.95" customHeight="1" x14ac:dyDescent="0.25">
      <c r="B567" s="57" t="s">
        <v>30</v>
      </c>
      <c r="C567" s="57" t="s">
        <v>30</v>
      </c>
      <c r="D567" s="57" t="s">
        <v>30</v>
      </c>
      <c r="E567" s="61"/>
    </row>
    <row r="568" spans="2:5" s="1" customFormat="1" ht="13.95" customHeight="1" x14ac:dyDescent="0.25">
      <c r="B568" s="57" t="s">
        <v>30</v>
      </c>
      <c r="C568" s="57" t="s">
        <v>30</v>
      </c>
      <c r="D568" s="57" t="s">
        <v>30</v>
      </c>
      <c r="E568" s="61"/>
    </row>
    <row r="569" spans="2:5" s="1" customFormat="1" ht="13.95" customHeight="1" x14ac:dyDescent="0.25">
      <c r="B569" s="57" t="s">
        <v>30</v>
      </c>
      <c r="C569" s="57" t="s">
        <v>30</v>
      </c>
      <c r="D569" s="57" t="s">
        <v>30</v>
      </c>
      <c r="E569" s="61"/>
    </row>
    <row r="570" spans="2:5" s="1" customFormat="1" ht="13.95" customHeight="1" x14ac:dyDescent="0.25">
      <c r="B570" s="57" t="s">
        <v>30</v>
      </c>
      <c r="C570" s="57" t="s">
        <v>30</v>
      </c>
      <c r="D570" s="57" t="s">
        <v>30</v>
      </c>
      <c r="E570" s="61"/>
    </row>
    <row r="571" spans="2:5" s="1" customFormat="1" ht="13.95" customHeight="1" x14ac:dyDescent="0.25">
      <c r="B571" s="57" t="s">
        <v>30</v>
      </c>
      <c r="C571" s="57" t="s">
        <v>30</v>
      </c>
      <c r="D571" s="57" t="s">
        <v>30</v>
      </c>
      <c r="E571" s="61"/>
    </row>
    <row r="572" spans="2:5" s="1" customFormat="1" ht="13.95" customHeight="1" x14ac:dyDescent="0.25">
      <c r="B572" s="57" t="s">
        <v>30</v>
      </c>
      <c r="C572" s="57" t="s">
        <v>30</v>
      </c>
      <c r="D572" s="57" t="s">
        <v>30</v>
      </c>
      <c r="E572" s="61"/>
    </row>
    <row r="573" spans="2:5" s="1" customFormat="1" ht="13.95" customHeight="1" x14ac:dyDescent="0.25">
      <c r="B573" s="57" t="s">
        <v>30</v>
      </c>
      <c r="C573" s="57" t="s">
        <v>30</v>
      </c>
      <c r="D573" s="57" t="s">
        <v>30</v>
      </c>
      <c r="E573" s="61"/>
    </row>
    <row r="574" spans="2:5" s="1" customFormat="1" ht="13.95" customHeight="1" x14ac:dyDescent="0.25">
      <c r="B574" s="57" t="s">
        <v>30</v>
      </c>
      <c r="C574" s="57" t="s">
        <v>30</v>
      </c>
      <c r="D574" s="57" t="s">
        <v>30</v>
      </c>
      <c r="E574" s="61"/>
    </row>
    <row r="575" spans="2:5" s="1" customFormat="1" ht="13.95" customHeight="1" x14ac:dyDescent="0.25">
      <c r="B575" s="57" t="s">
        <v>30</v>
      </c>
      <c r="C575" s="57" t="s">
        <v>30</v>
      </c>
      <c r="D575" s="57" t="s">
        <v>30</v>
      </c>
      <c r="E575" s="61"/>
    </row>
    <row r="576" spans="2:5" s="1" customFormat="1" ht="13.95" customHeight="1" x14ac:dyDescent="0.25">
      <c r="B576" s="57" t="s">
        <v>30</v>
      </c>
      <c r="C576" s="57" t="s">
        <v>30</v>
      </c>
      <c r="D576" s="57" t="s">
        <v>30</v>
      </c>
      <c r="E576" s="61"/>
    </row>
    <row r="577" spans="2:5" s="1" customFormat="1" ht="13.95" customHeight="1" x14ac:dyDescent="0.25">
      <c r="B577" s="57" t="s">
        <v>30</v>
      </c>
      <c r="C577" s="57" t="s">
        <v>30</v>
      </c>
      <c r="D577" s="57" t="s">
        <v>30</v>
      </c>
      <c r="E577" s="61"/>
    </row>
    <row r="578" spans="2:5" s="1" customFormat="1" ht="13.95" customHeight="1" x14ac:dyDescent="0.25">
      <c r="B578" s="57" t="s">
        <v>30</v>
      </c>
      <c r="C578" s="57" t="s">
        <v>30</v>
      </c>
      <c r="D578" s="57" t="s">
        <v>30</v>
      </c>
      <c r="E578" s="61"/>
    </row>
    <row r="579" spans="2:5" s="1" customFormat="1" ht="13.95" customHeight="1" x14ac:dyDescent="0.25">
      <c r="B579" s="57" t="s">
        <v>30</v>
      </c>
      <c r="C579" s="57" t="s">
        <v>30</v>
      </c>
      <c r="D579" s="57" t="s">
        <v>30</v>
      </c>
      <c r="E579" s="61"/>
    </row>
    <row r="580" spans="2:5" s="1" customFormat="1" ht="13.95" customHeight="1" x14ac:dyDescent="0.25">
      <c r="B580" s="57" t="s">
        <v>30</v>
      </c>
      <c r="C580" s="57" t="s">
        <v>30</v>
      </c>
      <c r="D580" s="57" t="s">
        <v>30</v>
      </c>
      <c r="E580" s="61"/>
    </row>
    <row r="581" spans="2:5" s="1" customFormat="1" ht="13.95" customHeight="1" x14ac:dyDescent="0.25">
      <c r="B581" s="57" t="s">
        <v>30</v>
      </c>
      <c r="C581" s="57" t="s">
        <v>30</v>
      </c>
      <c r="D581" s="57" t="s">
        <v>30</v>
      </c>
      <c r="E581" s="61"/>
    </row>
    <row r="582" spans="2:5" s="1" customFormat="1" ht="13.95" customHeight="1" x14ac:dyDescent="0.25">
      <c r="B582" s="57" t="s">
        <v>30</v>
      </c>
      <c r="C582" s="57" t="s">
        <v>30</v>
      </c>
      <c r="D582" s="57" t="s">
        <v>30</v>
      </c>
      <c r="E582" s="61"/>
    </row>
    <row r="583" spans="2:5" s="1" customFormat="1" ht="13.95" customHeight="1" x14ac:dyDescent="0.25">
      <c r="B583" s="57" t="s">
        <v>30</v>
      </c>
      <c r="C583" s="57" t="s">
        <v>30</v>
      </c>
      <c r="D583" s="57" t="s">
        <v>30</v>
      </c>
      <c r="E583" s="61"/>
    </row>
    <row r="584" spans="2:5" s="1" customFormat="1" ht="13.95" customHeight="1" x14ac:dyDescent="0.25">
      <c r="B584" s="57" t="s">
        <v>30</v>
      </c>
      <c r="C584" s="57" t="s">
        <v>30</v>
      </c>
      <c r="D584" s="57" t="s">
        <v>30</v>
      </c>
      <c r="E584" s="61"/>
    </row>
    <row r="585" spans="2:5" s="1" customFormat="1" ht="13.95" customHeight="1" x14ac:dyDescent="0.25">
      <c r="B585" s="57" t="s">
        <v>30</v>
      </c>
      <c r="C585" s="57" t="s">
        <v>30</v>
      </c>
      <c r="D585" s="57" t="s">
        <v>30</v>
      </c>
      <c r="E585" s="61"/>
    </row>
    <row r="586" spans="2:5" s="1" customFormat="1" ht="13.95" customHeight="1" x14ac:dyDescent="0.25">
      <c r="B586" s="57" t="s">
        <v>30</v>
      </c>
      <c r="C586" s="57" t="s">
        <v>30</v>
      </c>
      <c r="D586" s="57" t="s">
        <v>30</v>
      </c>
      <c r="E586" s="61"/>
    </row>
    <row r="587" spans="2:5" s="1" customFormat="1" ht="13.95" customHeight="1" x14ac:dyDescent="0.25">
      <c r="B587" s="57" t="s">
        <v>30</v>
      </c>
      <c r="C587" s="57" t="s">
        <v>30</v>
      </c>
      <c r="D587" s="57" t="s">
        <v>30</v>
      </c>
      <c r="E587" s="61"/>
    </row>
    <row r="588" spans="2:5" s="1" customFormat="1" ht="13.95" customHeight="1" x14ac:dyDescent="0.25">
      <c r="B588" s="57" t="s">
        <v>30</v>
      </c>
      <c r="C588" s="57" t="s">
        <v>30</v>
      </c>
      <c r="D588" s="57" t="s">
        <v>30</v>
      </c>
      <c r="E588" s="61"/>
    </row>
    <row r="589" spans="2:5" s="1" customFormat="1" ht="13.95" customHeight="1" x14ac:dyDescent="0.25">
      <c r="B589" s="57" t="s">
        <v>30</v>
      </c>
      <c r="C589" s="57" t="s">
        <v>30</v>
      </c>
      <c r="D589" s="57" t="s">
        <v>30</v>
      </c>
      <c r="E589" s="61"/>
    </row>
    <row r="590" spans="2:5" s="1" customFormat="1" ht="13.95" customHeight="1" x14ac:dyDescent="0.25">
      <c r="B590" s="57" t="s">
        <v>30</v>
      </c>
      <c r="C590" s="57" t="s">
        <v>30</v>
      </c>
      <c r="D590" s="57" t="s">
        <v>30</v>
      </c>
      <c r="E590" s="61"/>
    </row>
    <row r="591" spans="2:5" s="1" customFormat="1" ht="13.95" customHeight="1" x14ac:dyDescent="0.25">
      <c r="B591" s="57" t="s">
        <v>30</v>
      </c>
      <c r="C591" s="57" t="s">
        <v>30</v>
      </c>
      <c r="D591" s="57" t="s">
        <v>30</v>
      </c>
      <c r="E591" s="61"/>
    </row>
    <row r="592" spans="2:5" s="1" customFormat="1" ht="13.95" customHeight="1" x14ac:dyDescent="0.25">
      <c r="B592" s="57" t="s">
        <v>30</v>
      </c>
      <c r="C592" s="57" t="s">
        <v>30</v>
      </c>
      <c r="D592" s="57" t="s">
        <v>30</v>
      </c>
      <c r="E592" s="61"/>
    </row>
    <row r="593" spans="2:5" s="1" customFormat="1" ht="13.95" customHeight="1" x14ac:dyDescent="0.25">
      <c r="B593" s="57" t="s">
        <v>30</v>
      </c>
      <c r="C593" s="57" t="s">
        <v>30</v>
      </c>
      <c r="D593" s="57" t="s">
        <v>30</v>
      </c>
      <c r="E593" s="61"/>
    </row>
    <row r="594" spans="2:5" s="1" customFormat="1" ht="13.95" customHeight="1" x14ac:dyDescent="0.25">
      <c r="B594" s="57" t="s">
        <v>30</v>
      </c>
      <c r="C594" s="57" t="s">
        <v>30</v>
      </c>
      <c r="D594" s="57" t="s">
        <v>30</v>
      </c>
      <c r="E594" s="61"/>
    </row>
    <row r="595" spans="2:5" s="1" customFormat="1" ht="13.95" customHeight="1" x14ac:dyDescent="0.25">
      <c r="B595" s="57" t="s">
        <v>30</v>
      </c>
      <c r="C595" s="57" t="s">
        <v>30</v>
      </c>
      <c r="D595" s="57" t="s">
        <v>30</v>
      </c>
      <c r="E595" s="61"/>
    </row>
    <row r="596" spans="2:5" s="1" customFormat="1" ht="13.95" customHeight="1" x14ac:dyDescent="0.25">
      <c r="B596" s="57" t="s">
        <v>30</v>
      </c>
      <c r="C596" s="57" t="s">
        <v>30</v>
      </c>
      <c r="D596" s="57" t="s">
        <v>30</v>
      </c>
      <c r="E596" s="61"/>
    </row>
    <row r="597" spans="2:5" s="1" customFormat="1" ht="13.95" customHeight="1" x14ac:dyDescent="0.25">
      <c r="B597" s="57" t="s">
        <v>30</v>
      </c>
      <c r="C597" s="57" t="s">
        <v>30</v>
      </c>
      <c r="D597" s="57" t="s">
        <v>30</v>
      </c>
      <c r="E597" s="61"/>
    </row>
    <row r="598" spans="2:5" s="1" customFormat="1" ht="13.95" customHeight="1" x14ac:dyDescent="0.25">
      <c r="B598" s="57" t="s">
        <v>30</v>
      </c>
      <c r="C598" s="57" t="s">
        <v>30</v>
      </c>
      <c r="D598" s="57" t="s">
        <v>30</v>
      </c>
      <c r="E598" s="61"/>
    </row>
    <row r="599" spans="2:5" s="1" customFormat="1" ht="13.95" customHeight="1" x14ac:dyDescent="0.25">
      <c r="B599" s="57" t="s">
        <v>30</v>
      </c>
      <c r="C599" s="57" t="s">
        <v>30</v>
      </c>
      <c r="D599" s="57" t="s">
        <v>30</v>
      </c>
      <c r="E599" s="61"/>
    </row>
    <row r="600" spans="2:5" s="1" customFormat="1" ht="13.95" customHeight="1" x14ac:dyDescent="0.25">
      <c r="B600" s="57" t="s">
        <v>30</v>
      </c>
      <c r="C600" s="57" t="s">
        <v>30</v>
      </c>
      <c r="D600" s="57" t="s">
        <v>30</v>
      </c>
      <c r="E600" s="61"/>
    </row>
    <row r="601" spans="2:5" s="1" customFormat="1" ht="13.95" customHeight="1" x14ac:dyDescent="0.25">
      <c r="B601" s="57" t="s">
        <v>30</v>
      </c>
      <c r="C601" s="57" t="s">
        <v>30</v>
      </c>
      <c r="D601" s="57" t="s">
        <v>30</v>
      </c>
      <c r="E601" s="61"/>
    </row>
    <row r="602" spans="2:5" s="1" customFormat="1" ht="13.95" customHeight="1" x14ac:dyDescent="0.25">
      <c r="B602" s="57" t="s">
        <v>30</v>
      </c>
      <c r="C602" s="57" t="s">
        <v>30</v>
      </c>
      <c r="D602" s="57" t="s">
        <v>30</v>
      </c>
      <c r="E602" s="61"/>
    </row>
    <row r="603" spans="2:5" s="1" customFormat="1" ht="13.95" customHeight="1" x14ac:dyDescent="0.25">
      <c r="B603" s="57" t="s">
        <v>30</v>
      </c>
      <c r="C603" s="57" t="s">
        <v>30</v>
      </c>
      <c r="D603" s="57" t="s">
        <v>30</v>
      </c>
      <c r="E603" s="61"/>
    </row>
    <row r="604" spans="2:5" s="1" customFormat="1" ht="13.95" customHeight="1" x14ac:dyDescent="0.25">
      <c r="B604" s="57" t="s">
        <v>30</v>
      </c>
      <c r="C604" s="57" t="s">
        <v>30</v>
      </c>
      <c r="D604" s="57" t="s">
        <v>30</v>
      </c>
      <c r="E604" s="61"/>
    </row>
    <row r="605" spans="2:5" s="1" customFormat="1" ht="13.95" customHeight="1" x14ac:dyDescent="0.25">
      <c r="B605" s="57" t="s">
        <v>30</v>
      </c>
      <c r="C605" s="57" t="s">
        <v>30</v>
      </c>
      <c r="D605" s="57" t="s">
        <v>30</v>
      </c>
      <c r="E605" s="61"/>
    </row>
    <row r="606" spans="2:5" s="1" customFormat="1" ht="13.95" customHeight="1" x14ac:dyDescent="0.25">
      <c r="B606" s="57" t="s">
        <v>30</v>
      </c>
      <c r="C606" s="57" t="s">
        <v>30</v>
      </c>
      <c r="D606" s="57" t="s">
        <v>30</v>
      </c>
      <c r="E606" s="61"/>
    </row>
    <row r="607" spans="2:5" s="1" customFormat="1" ht="13.95" customHeight="1" x14ac:dyDescent="0.25">
      <c r="B607" s="57" t="s">
        <v>30</v>
      </c>
      <c r="C607" s="57" t="s">
        <v>30</v>
      </c>
      <c r="D607" s="57" t="s">
        <v>30</v>
      </c>
      <c r="E607" s="61"/>
    </row>
    <row r="608" spans="2:5" s="1" customFormat="1" ht="13.95" customHeight="1" x14ac:dyDescent="0.25">
      <c r="B608" s="57" t="s">
        <v>30</v>
      </c>
      <c r="C608" s="57" t="s">
        <v>30</v>
      </c>
      <c r="D608" s="57" t="s">
        <v>30</v>
      </c>
      <c r="E608" s="61"/>
    </row>
    <row r="609" spans="2:5" s="1" customFormat="1" ht="13.95" customHeight="1" x14ac:dyDescent="0.25">
      <c r="B609" s="57" t="s">
        <v>30</v>
      </c>
      <c r="C609" s="57" t="s">
        <v>30</v>
      </c>
      <c r="D609" s="57" t="s">
        <v>30</v>
      </c>
      <c r="E609" s="61"/>
    </row>
    <row r="610" spans="2:5" s="1" customFormat="1" ht="13.95" customHeight="1" x14ac:dyDescent="0.25">
      <c r="B610" s="57" t="s">
        <v>30</v>
      </c>
      <c r="C610" s="57" t="s">
        <v>30</v>
      </c>
      <c r="D610" s="57" t="s">
        <v>30</v>
      </c>
      <c r="E610" s="61"/>
    </row>
    <row r="611" spans="2:5" s="1" customFormat="1" ht="13.95" customHeight="1" x14ac:dyDescent="0.25">
      <c r="B611" s="57" t="s">
        <v>30</v>
      </c>
      <c r="C611" s="57" t="s">
        <v>30</v>
      </c>
      <c r="D611" s="57" t="s">
        <v>30</v>
      </c>
      <c r="E611" s="61"/>
    </row>
    <row r="612" spans="2:5" s="1" customFormat="1" ht="13.95" customHeight="1" x14ac:dyDescent="0.25">
      <c r="B612" s="57" t="s">
        <v>30</v>
      </c>
      <c r="C612" s="57" t="s">
        <v>30</v>
      </c>
      <c r="D612" s="57" t="s">
        <v>30</v>
      </c>
      <c r="E612" s="61"/>
    </row>
    <row r="613" spans="2:5" s="1" customFormat="1" ht="13.95" customHeight="1" x14ac:dyDescent="0.25">
      <c r="B613" s="57" t="s">
        <v>30</v>
      </c>
      <c r="C613" s="57" t="s">
        <v>30</v>
      </c>
      <c r="D613" s="57" t="s">
        <v>30</v>
      </c>
      <c r="E613" s="61"/>
    </row>
    <row r="614" spans="2:5" s="1" customFormat="1" ht="13.95" customHeight="1" x14ac:dyDescent="0.25">
      <c r="B614" s="57" t="s">
        <v>30</v>
      </c>
      <c r="C614" s="57" t="s">
        <v>30</v>
      </c>
      <c r="D614" s="57" t="s">
        <v>30</v>
      </c>
      <c r="E614" s="61"/>
    </row>
    <row r="615" spans="2:5" s="1" customFormat="1" ht="13.95" customHeight="1" x14ac:dyDescent="0.25">
      <c r="B615" s="57" t="s">
        <v>30</v>
      </c>
      <c r="C615" s="57" t="s">
        <v>30</v>
      </c>
      <c r="D615" s="57" t="s">
        <v>30</v>
      </c>
      <c r="E615" s="61"/>
    </row>
    <row r="616" spans="2:5" s="1" customFormat="1" ht="13.95" customHeight="1" x14ac:dyDescent="0.25">
      <c r="B616" s="57" t="s">
        <v>30</v>
      </c>
      <c r="C616" s="57" t="s">
        <v>30</v>
      </c>
      <c r="D616" s="57" t="s">
        <v>30</v>
      </c>
      <c r="E616" s="61"/>
    </row>
    <row r="617" spans="2:5" s="1" customFormat="1" ht="13.95" customHeight="1" x14ac:dyDescent="0.25">
      <c r="B617" s="57" t="s">
        <v>30</v>
      </c>
      <c r="C617" s="57" t="s">
        <v>30</v>
      </c>
      <c r="D617" s="57" t="s">
        <v>30</v>
      </c>
      <c r="E617" s="61"/>
    </row>
    <row r="618" spans="2:5" s="1" customFormat="1" ht="13.95" customHeight="1" x14ac:dyDescent="0.25">
      <c r="B618" s="57" t="s">
        <v>30</v>
      </c>
      <c r="C618" s="57" t="s">
        <v>30</v>
      </c>
      <c r="D618" s="57" t="s">
        <v>30</v>
      </c>
      <c r="E618" s="61"/>
    </row>
    <row r="619" spans="2:5" s="1" customFormat="1" ht="13.95" customHeight="1" x14ac:dyDescent="0.25">
      <c r="B619" s="57" t="s">
        <v>30</v>
      </c>
      <c r="C619" s="57" t="s">
        <v>30</v>
      </c>
      <c r="D619" s="57" t="s">
        <v>30</v>
      </c>
      <c r="E619" s="61"/>
    </row>
    <row r="620" spans="2:5" s="1" customFormat="1" ht="13.95" customHeight="1" x14ac:dyDescent="0.25">
      <c r="B620" s="57" t="s">
        <v>30</v>
      </c>
      <c r="C620" s="57" t="s">
        <v>30</v>
      </c>
      <c r="D620" s="57" t="s">
        <v>30</v>
      </c>
      <c r="E620" s="61"/>
    </row>
    <row r="621" spans="2:5" s="1" customFormat="1" ht="13.95" customHeight="1" x14ac:dyDescent="0.25">
      <c r="B621" s="57" t="s">
        <v>30</v>
      </c>
      <c r="C621" s="57" t="s">
        <v>30</v>
      </c>
      <c r="D621" s="57" t="s">
        <v>30</v>
      </c>
      <c r="E621" s="61"/>
    </row>
    <row r="622" spans="2:5" s="1" customFormat="1" ht="13.95" customHeight="1" x14ac:dyDescent="0.25">
      <c r="B622" s="57" t="s">
        <v>30</v>
      </c>
      <c r="C622" s="57" t="s">
        <v>30</v>
      </c>
      <c r="D622" s="57" t="s">
        <v>30</v>
      </c>
      <c r="E622" s="61"/>
    </row>
    <row r="623" spans="2:5" s="1" customFormat="1" ht="13.95" customHeight="1" x14ac:dyDescent="0.25">
      <c r="B623" s="57" t="s">
        <v>30</v>
      </c>
      <c r="C623" s="57" t="s">
        <v>30</v>
      </c>
      <c r="D623" s="57" t="s">
        <v>30</v>
      </c>
      <c r="E623" s="61"/>
    </row>
    <row r="624" spans="2:5" s="1" customFormat="1" ht="13.95" customHeight="1" x14ac:dyDescent="0.25">
      <c r="B624" s="57" t="s">
        <v>30</v>
      </c>
      <c r="C624" s="57" t="s">
        <v>30</v>
      </c>
      <c r="D624" s="57" t="s">
        <v>30</v>
      </c>
      <c r="E624" s="61"/>
    </row>
    <row r="625" spans="2:5" s="1" customFormat="1" ht="13.95" customHeight="1" x14ac:dyDescent="0.25">
      <c r="B625" s="57" t="s">
        <v>30</v>
      </c>
      <c r="C625" s="57" t="s">
        <v>30</v>
      </c>
      <c r="D625" s="57" t="s">
        <v>30</v>
      </c>
      <c r="E625" s="61"/>
    </row>
    <row r="626" spans="2:5" s="1" customFormat="1" ht="13.95" customHeight="1" x14ac:dyDescent="0.25">
      <c r="B626" s="57" t="s">
        <v>30</v>
      </c>
      <c r="C626" s="57" t="s">
        <v>30</v>
      </c>
      <c r="D626" s="57" t="s">
        <v>30</v>
      </c>
      <c r="E626" s="61"/>
    </row>
    <row r="627" spans="2:5" s="1" customFormat="1" ht="13.95" customHeight="1" x14ac:dyDescent="0.25">
      <c r="B627" s="57" t="s">
        <v>30</v>
      </c>
      <c r="C627" s="57" t="s">
        <v>30</v>
      </c>
      <c r="D627" s="57" t="s">
        <v>30</v>
      </c>
      <c r="E627" s="61"/>
    </row>
    <row r="628" spans="2:5" s="1" customFormat="1" ht="13.95" customHeight="1" x14ac:dyDescent="0.25">
      <c r="B628" s="57" t="s">
        <v>30</v>
      </c>
      <c r="C628" s="57" t="s">
        <v>30</v>
      </c>
      <c r="D628" s="57" t="s">
        <v>30</v>
      </c>
      <c r="E628" s="61"/>
    </row>
    <row r="629" spans="2:5" s="1" customFormat="1" ht="13.95" customHeight="1" x14ac:dyDescent="0.25">
      <c r="B629" s="57" t="s">
        <v>30</v>
      </c>
      <c r="C629" s="57" t="s">
        <v>30</v>
      </c>
      <c r="D629" s="57" t="s">
        <v>30</v>
      </c>
      <c r="E629" s="61"/>
    </row>
    <row r="630" spans="2:5" s="1" customFormat="1" ht="13.95" customHeight="1" x14ac:dyDescent="0.25">
      <c r="B630" s="57" t="s">
        <v>30</v>
      </c>
      <c r="C630" s="57" t="s">
        <v>30</v>
      </c>
      <c r="D630" s="57" t="s">
        <v>30</v>
      </c>
      <c r="E630" s="61"/>
    </row>
    <row r="631" spans="2:5" s="1" customFormat="1" ht="13.95" customHeight="1" x14ac:dyDescent="0.25">
      <c r="B631" s="57" t="s">
        <v>30</v>
      </c>
      <c r="C631" s="57" t="s">
        <v>30</v>
      </c>
      <c r="D631" s="57" t="s">
        <v>30</v>
      </c>
      <c r="E631" s="61"/>
    </row>
    <row r="632" spans="2:5" s="1" customFormat="1" ht="13.95" customHeight="1" x14ac:dyDescent="0.25">
      <c r="B632" s="57" t="s">
        <v>30</v>
      </c>
      <c r="C632" s="57" t="s">
        <v>30</v>
      </c>
      <c r="D632" s="57" t="s">
        <v>30</v>
      </c>
      <c r="E632" s="61"/>
    </row>
    <row r="633" spans="2:5" s="1" customFormat="1" ht="13.95" customHeight="1" x14ac:dyDescent="0.25">
      <c r="B633" s="57" t="s">
        <v>30</v>
      </c>
      <c r="C633" s="57" t="s">
        <v>30</v>
      </c>
      <c r="D633" s="57" t="s">
        <v>30</v>
      </c>
      <c r="E633" s="61"/>
    </row>
    <row r="634" spans="2:5" s="1" customFormat="1" ht="13.95" customHeight="1" x14ac:dyDescent="0.25">
      <c r="B634" s="57" t="s">
        <v>30</v>
      </c>
      <c r="C634" s="57" t="s">
        <v>30</v>
      </c>
      <c r="D634" s="57" t="s">
        <v>30</v>
      </c>
      <c r="E634" s="61"/>
    </row>
    <row r="635" spans="2:5" s="1" customFormat="1" ht="13.95" customHeight="1" x14ac:dyDescent="0.25">
      <c r="B635" s="57" t="s">
        <v>30</v>
      </c>
      <c r="C635" s="57" t="s">
        <v>30</v>
      </c>
      <c r="D635" s="57" t="s">
        <v>30</v>
      </c>
      <c r="E635" s="61"/>
    </row>
    <row r="636" spans="2:5" s="1" customFormat="1" ht="13.95" customHeight="1" x14ac:dyDescent="0.25">
      <c r="B636" s="57" t="s">
        <v>30</v>
      </c>
      <c r="C636" s="57" t="s">
        <v>30</v>
      </c>
      <c r="D636" s="57" t="s">
        <v>30</v>
      </c>
      <c r="E636" s="61"/>
    </row>
    <row r="637" spans="2:5" s="1" customFormat="1" ht="13.95" customHeight="1" x14ac:dyDescent="0.25">
      <c r="B637" s="57" t="s">
        <v>30</v>
      </c>
      <c r="C637" s="57" t="s">
        <v>30</v>
      </c>
      <c r="D637" s="57" t="s">
        <v>30</v>
      </c>
      <c r="E637" s="61"/>
    </row>
    <row r="638" spans="2:5" s="1" customFormat="1" ht="13.95" customHeight="1" x14ac:dyDescent="0.25">
      <c r="B638" s="57" t="s">
        <v>30</v>
      </c>
      <c r="C638" s="57" t="s">
        <v>30</v>
      </c>
      <c r="D638" s="57" t="s">
        <v>30</v>
      </c>
      <c r="E638" s="61"/>
    </row>
    <row r="639" spans="2:5" s="1" customFormat="1" ht="13.95" customHeight="1" x14ac:dyDescent="0.25">
      <c r="B639" s="57" t="s">
        <v>30</v>
      </c>
      <c r="C639" s="57" t="s">
        <v>30</v>
      </c>
      <c r="D639" s="57" t="s">
        <v>30</v>
      </c>
      <c r="E639" s="61"/>
    </row>
    <row r="640" spans="2:5" s="1" customFormat="1" ht="13.95" customHeight="1" x14ac:dyDescent="0.25">
      <c r="B640" s="57" t="s">
        <v>30</v>
      </c>
      <c r="C640" s="57" t="s">
        <v>30</v>
      </c>
      <c r="D640" s="57" t="s">
        <v>30</v>
      </c>
      <c r="E640" s="61"/>
    </row>
    <row r="641" spans="2:5" s="1" customFormat="1" ht="13.95" customHeight="1" x14ac:dyDescent="0.25">
      <c r="B641" s="57" t="s">
        <v>30</v>
      </c>
      <c r="C641" s="57" t="s">
        <v>30</v>
      </c>
      <c r="D641" s="57" t="s">
        <v>30</v>
      </c>
      <c r="E641" s="61"/>
    </row>
    <row r="642" spans="2:5" s="1" customFormat="1" ht="13.95" customHeight="1" x14ac:dyDescent="0.25">
      <c r="B642" s="57" t="s">
        <v>30</v>
      </c>
      <c r="C642" s="57" t="s">
        <v>30</v>
      </c>
      <c r="D642" s="57" t="s">
        <v>30</v>
      </c>
      <c r="E642" s="61"/>
    </row>
    <row r="643" spans="2:5" s="1" customFormat="1" ht="13.95" customHeight="1" x14ac:dyDescent="0.25">
      <c r="B643" s="57" t="s">
        <v>30</v>
      </c>
      <c r="C643" s="57" t="s">
        <v>30</v>
      </c>
      <c r="D643" s="57" t="s">
        <v>30</v>
      </c>
      <c r="E643" s="61"/>
    </row>
    <row r="644" spans="2:5" s="1" customFormat="1" ht="13.95" customHeight="1" x14ac:dyDescent="0.25">
      <c r="B644" s="57" t="s">
        <v>30</v>
      </c>
      <c r="C644" s="57" t="s">
        <v>30</v>
      </c>
      <c r="D644" s="57" t="s">
        <v>30</v>
      </c>
      <c r="E644" s="61"/>
    </row>
    <row r="645" spans="2:5" s="1" customFormat="1" ht="13.95" customHeight="1" x14ac:dyDescent="0.25">
      <c r="B645" s="57" t="s">
        <v>30</v>
      </c>
      <c r="C645" s="57" t="s">
        <v>30</v>
      </c>
      <c r="D645" s="57" t="s">
        <v>30</v>
      </c>
      <c r="E645" s="61"/>
    </row>
    <row r="646" spans="2:5" s="1" customFormat="1" ht="13.95" customHeight="1" x14ac:dyDescent="0.25">
      <c r="B646" s="57" t="s">
        <v>30</v>
      </c>
      <c r="C646" s="57" t="s">
        <v>30</v>
      </c>
      <c r="D646" s="57" t="s">
        <v>30</v>
      </c>
      <c r="E646" s="61"/>
    </row>
    <row r="647" spans="2:5" s="1" customFormat="1" ht="13.95" customHeight="1" x14ac:dyDescent="0.25">
      <c r="B647" s="57" t="s">
        <v>30</v>
      </c>
      <c r="C647" s="57" t="s">
        <v>30</v>
      </c>
      <c r="D647" s="57" t="s">
        <v>30</v>
      </c>
      <c r="E647" s="61"/>
    </row>
    <row r="648" spans="2:5" s="1" customFormat="1" ht="13.95" customHeight="1" x14ac:dyDescent="0.25">
      <c r="B648" s="57" t="s">
        <v>30</v>
      </c>
      <c r="C648" s="57" t="s">
        <v>30</v>
      </c>
      <c r="D648" s="57" t="s">
        <v>30</v>
      </c>
      <c r="E648" s="61"/>
    </row>
    <row r="649" spans="2:5" s="1" customFormat="1" ht="13.95" customHeight="1" x14ac:dyDescent="0.25">
      <c r="B649" s="57" t="s">
        <v>30</v>
      </c>
      <c r="C649" s="57" t="s">
        <v>30</v>
      </c>
      <c r="D649" s="57" t="s">
        <v>30</v>
      </c>
      <c r="E649" s="61"/>
    </row>
    <row r="650" spans="2:5" s="1" customFormat="1" ht="13.95" customHeight="1" x14ac:dyDescent="0.25">
      <c r="B650" s="57" t="s">
        <v>30</v>
      </c>
      <c r="C650" s="57" t="s">
        <v>30</v>
      </c>
      <c r="D650" s="57" t="s">
        <v>30</v>
      </c>
      <c r="E650" s="61"/>
    </row>
    <row r="651" spans="2:5" s="1" customFormat="1" ht="13.95" customHeight="1" x14ac:dyDescent="0.25">
      <c r="B651" s="57" t="s">
        <v>30</v>
      </c>
      <c r="C651" s="57" t="s">
        <v>30</v>
      </c>
      <c r="D651" s="57" t="s">
        <v>30</v>
      </c>
      <c r="E651" s="61"/>
    </row>
    <row r="652" spans="2:5" s="1" customFormat="1" ht="13.95" customHeight="1" x14ac:dyDescent="0.25">
      <c r="B652" s="57" t="s">
        <v>30</v>
      </c>
      <c r="C652" s="57" t="s">
        <v>30</v>
      </c>
      <c r="D652" s="57" t="s">
        <v>30</v>
      </c>
      <c r="E652" s="61"/>
    </row>
    <row r="653" spans="2:5" s="1" customFormat="1" ht="13.95" customHeight="1" x14ac:dyDescent="0.25">
      <c r="B653" s="57" t="s">
        <v>30</v>
      </c>
      <c r="C653" s="57" t="s">
        <v>30</v>
      </c>
      <c r="D653" s="57" t="s">
        <v>30</v>
      </c>
      <c r="E653" s="61"/>
    </row>
    <row r="654" spans="2:5" s="1" customFormat="1" ht="13.95" customHeight="1" x14ac:dyDescent="0.25">
      <c r="B654" s="57" t="s">
        <v>30</v>
      </c>
      <c r="C654" s="57" t="s">
        <v>30</v>
      </c>
      <c r="D654" s="57" t="s">
        <v>30</v>
      </c>
      <c r="E654" s="61"/>
    </row>
    <row r="655" spans="2:5" s="1" customFormat="1" ht="13.95" customHeight="1" x14ac:dyDescent="0.25">
      <c r="B655" s="57" t="s">
        <v>30</v>
      </c>
      <c r="C655" s="57" t="s">
        <v>30</v>
      </c>
      <c r="D655" s="57" t="s">
        <v>30</v>
      </c>
      <c r="E655" s="61"/>
    </row>
    <row r="656" spans="2:5" s="1" customFormat="1" ht="13.95" customHeight="1" x14ac:dyDescent="0.25">
      <c r="B656" s="57" t="s">
        <v>30</v>
      </c>
      <c r="C656" s="57" t="s">
        <v>30</v>
      </c>
      <c r="D656" s="57" t="s">
        <v>30</v>
      </c>
      <c r="E656" s="61"/>
    </row>
    <row r="657" spans="2:5" s="1" customFormat="1" ht="13.95" customHeight="1" x14ac:dyDescent="0.25">
      <c r="B657" s="57" t="s">
        <v>30</v>
      </c>
      <c r="C657" s="57" t="s">
        <v>30</v>
      </c>
      <c r="D657" s="57" t="s">
        <v>30</v>
      </c>
      <c r="E657" s="61"/>
    </row>
    <row r="658" spans="2:5" s="1" customFormat="1" ht="13.95" customHeight="1" x14ac:dyDescent="0.25">
      <c r="B658" s="57" t="s">
        <v>30</v>
      </c>
      <c r="C658" s="57" t="s">
        <v>30</v>
      </c>
      <c r="D658" s="57" t="s">
        <v>30</v>
      </c>
      <c r="E658" s="61"/>
    </row>
    <row r="659" spans="2:5" s="1" customFormat="1" ht="13.95" customHeight="1" x14ac:dyDescent="0.25">
      <c r="B659" s="57" t="s">
        <v>30</v>
      </c>
      <c r="C659" s="57" t="s">
        <v>30</v>
      </c>
      <c r="D659" s="57" t="s">
        <v>30</v>
      </c>
      <c r="E659" s="61"/>
    </row>
    <row r="660" spans="2:5" s="1" customFormat="1" ht="13.95" customHeight="1" x14ac:dyDescent="0.25">
      <c r="B660" s="57" t="s">
        <v>30</v>
      </c>
      <c r="C660" s="57" t="s">
        <v>30</v>
      </c>
      <c r="D660" s="57" t="s">
        <v>30</v>
      </c>
      <c r="E660" s="61"/>
    </row>
    <row r="661" spans="2:5" s="1" customFormat="1" ht="13.95" customHeight="1" x14ac:dyDescent="0.25">
      <c r="B661" s="57" t="s">
        <v>30</v>
      </c>
      <c r="C661" s="57" t="s">
        <v>30</v>
      </c>
      <c r="D661" s="57" t="s">
        <v>30</v>
      </c>
      <c r="E661" s="61"/>
    </row>
    <row r="662" spans="2:5" s="1" customFormat="1" ht="13.95" customHeight="1" x14ac:dyDescent="0.25">
      <c r="B662" s="57" t="s">
        <v>30</v>
      </c>
      <c r="C662" s="57" t="s">
        <v>30</v>
      </c>
      <c r="D662" s="57" t="s">
        <v>30</v>
      </c>
      <c r="E662" s="61"/>
    </row>
    <row r="663" spans="2:5" s="1" customFormat="1" ht="13.95" customHeight="1" x14ac:dyDescent="0.25">
      <c r="B663" s="57" t="s">
        <v>30</v>
      </c>
      <c r="C663" s="57" t="s">
        <v>30</v>
      </c>
      <c r="D663" s="57" t="s">
        <v>30</v>
      </c>
      <c r="E663" s="61"/>
    </row>
    <row r="664" spans="2:5" s="1" customFormat="1" ht="13.95" customHeight="1" x14ac:dyDescent="0.25">
      <c r="B664" s="57" t="s">
        <v>30</v>
      </c>
      <c r="C664" s="57" t="s">
        <v>30</v>
      </c>
      <c r="D664" s="57" t="s">
        <v>30</v>
      </c>
      <c r="E664" s="61"/>
    </row>
    <row r="665" spans="2:5" s="1" customFormat="1" ht="13.95" customHeight="1" x14ac:dyDescent="0.25">
      <c r="B665" s="57" t="s">
        <v>30</v>
      </c>
      <c r="C665" s="57" t="s">
        <v>30</v>
      </c>
      <c r="D665" s="57" t="s">
        <v>30</v>
      </c>
      <c r="E665" s="61"/>
    </row>
    <row r="666" spans="2:5" s="1" customFormat="1" ht="13.95" customHeight="1" x14ac:dyDescent="0.25">
      <c r="B666" s="57" t="s">
        <v>30</v>
      </c>
      <c r="C666" s="57" t="s">
        <v>30</v>
      </c>
      <c r="D666" s="57" t="s">
        <v>30</v>
      </c>
      <c r="E666" s="61"/>
    </row>
    <row r="667" spans="2:5" s="1" customFormat="1" ht="13.95" customHeight="1" x14ac:dyDescent="0.25">
      <c r="B667" s="57" t="s">
        <v>30</v>
      </c>
      <c r="C667" s="57" t="s">
        <v>30</v>
      </c>
      <c r="D667" s="57" t="s">
        <v>30</v>
      </c>
      <c r="E667" s="61"/>
    </row>
    <row r="668" spans="2:5" s="1" customFormat="1" ht="13.95" customHeight="1" x14ac:dyDescent="0.25">
      <c r="B668" s="57" t="s">
        <v>30</v>
      </c>
      <c r="C668" s="57" t="s">
        <v>30</v>
      </c>
      <c r="D668" s="57" t="s">
        <v>30</v>
      </c>
      <c r="E668" s="61"/>
    </row>
    <row r="669" spans="2:5" s="1" customFormat="1" ht="13.95" customHeight="1" x14ac:dyDescent="0.25">
      <c r="B669" s="57" t="s">
        <v>30</v>
      </c>
      <c r="C669" s="57" t="s">
        <v>30</v>
      </c>
      <c r="D669" s="57" t="s">
        <v>30</v>
      </c>
      <c r="E669" s="61"/>
    </row>
    <row r="670" spans="2:5" s="1" customFormat="1" ht="13.95" customHeight="1" x14ac:dyDescent="0.25">
      <c r="B670" s="57" t="s">
        <v>30</v>
      </c>
      <c r="C670" s="57" t="s">
        <v>30</v>
      </c>
      <c r="D670" s="57" t="s">
        <v>30</v>
      </c>
      <c r="E670" s="61"/>
    </row>
    <row r="671" spans="2:5" s="1" customFormat="1" ht="13.95" customHeight="1" x14ac:dyDescent="0.25">
      <c r="B671" s="57" t="s">
        <v>30</v>
      </c>
      <c r="C671" s="57" t="s">
        <v>30</v>
      </c>
      <c r="D671" s="57" t="s">
        <v>30</v>
      </c>
      <c r="E671" s="61"/>
    </row>
    <row r="672" spans="2:5" s="1" customFormat="1" ht="13.95" customHeight="1" x14ac:dyDescent="0.25">
      <c r="B672" s="57" t="s">
        <v>30</v>
      </c>
      <c r="C672" s="57" t="s">
        <v>30</v>
      </c>
      <c r="D672" s="57" t="s">
        <v>30</v>
      </c>
      <c r="E672" s="61"/>
    </row>
    <row r="673" spans="2:5" s="1" customFormat="1" ht="13.95" customHeight="1" x14ac:dyDescent="0.25">
      <c r="B673" s="57" t="s">
        <v>30</v>
      </c>
      <c r="C673" s="57" t="s">
        <v>30</v>
      </c>
      <c r="D673" s="57" t="s">
        <v>30</v>
      </c>
      <c r="E673" s="61"/>
    </row>
    <row r="674" spans="2:5" s="1" customFormat="1" ht="13.95" customHeight="1" x14ac:dyDescent="0.25">
      <c r="B674" s="57" t="s">
        <v>30</v>
      </c>
      <c r="C674" s="57" t="s">
        <v>30</v>
      </c>
      <c r="D674" s="57" t="s">
        <v>30</v>
      </c>
      <c r="E674" s="61"/>
    </row>
    <row r="675" spans="2:5" s="1" customFormat="1" ht="13.95" customHeight="1" x14ac:dyDescent="0.25">
      <c r="B675" s="57" t="s">
        <v>30</v>
      </c>
      <c r="C675" s="57" t="s">
        <v>30</v>
      </c>
      <c r="D675" s="57" t="s">
        <v>30</v>
      </c>
      <c r="E675" s="61"/>
    </row>
    <row r="676" spans="2:5" s="1" customFormat="1" ht="13.95" customHeight="1" x14ac:dyDescent="0.25">
      <c r="B676" s="57" t="s">
        <v>30</v>
      </c>
      <c r="C676" s="57" t="s">
        <v>30</v>
      </c>
      <c r="D676" s="57" t="s">
        <v>30</v>
      </c>
      <c r="E676" s="61"/>
    </row>
    <row r="677" spans="2:5" s="1" customFormat="1" ht="13.95" customHeight="1" x14ac:dyDescent="0.25">
      <c r="B677" s="57" t="s">
        <v>30</v>
      </c>
      <c r="C677" s="57" t="s">
        <v>30</v>
      </c>
      <c r="D677" s="57" t="s">
        <v>30</v>
      </c>
      <c r="E677" s="61"/>
    </row>
    <row r="678" spans="2:5" s="1" customFormat="1" ht="13.95" customHeight="1" x14ac:dyDescent="0.25">
      <c r="B678" s="57" t="s">
        <v>30</v>
      </c>
      <c r="C678" s="57" t="s">
        <v>30</v>
      </c>
      <c r="D678" s="57" t="s">
        <v>30</v>
      </c>
      <c r="E678" s="61"/>
    </row>
    <row r="679" spans="2:5" s="1" customFormat="1" ht="13.95" customHeight="1" x14ac:dyDescent="0.25">
      <c r="B679" s="57" t="s">
        <v>30</v>
      </c>
      <c r="C679" s="57" t="s">
        <v>30</v>
      </c>
      <c r="D679" s="57" t="s">
        <v>30</v>
      </c>
      <c r="E679" s="61"/>
    </row>
    <row r="680" spans="2:5" s="1" customFormat="1" ht="13.95" customHeight="1" x14ac:dyDescent="0.25">
      <c r="B680" s="57" t="s">
        <v>30</v>
      </c>
      <c r="C680" s="57" t="s">
        <v>30</v>
      </c>
      <c r="D680" s="57" t="s">
        <v>30</v>
      </c>
      <c r="E680" s="61"/>
    </row>
    <row r="681" spans="2:5" s="1" customFormat="1" ht="13.95" customHeight="1" x14ac:dyDescent="0.25">
      <c r="B681" s="57" t="s">
        <v>30</v>
      </c>
      <c r="C681" s="57" t="s">
        <v>30</v>
      </c>
      <c r="D681" s="57" t="s">
        <v>30</v>
      </c>
      <c r="E681" s="61"/>
    </row>
    <row r="682" spans="2:5" s="1" customFormat="1" ht="13.95" customHeight="1" x14ac:dyDescent="0.25">
      <c r="B682" s="57" t="s">
        <v>30</v>
      </c>
      <c r="C682" s="57" t="s">
        <v>30</v>
      </c>
      <c r="D682" s="57" t="s">
        <v>30</v>
      </c>
      <c r="E682" s="61"/>
    </row>
    <row r="683" spans="2:5" s="1" customFormat="1" ht="13.95" customHeight="1" x14ac:dyDescent="0.25">
      <c r="B683" s="57" t="s">
        <v>30</v>
      </c>
      <c r="C683" s="57" t="s">
        <v>30</v>
      </c>
      <c r="D683" s="57" t="s">
        <v>30</v>
      </c>
      <c r="E683" s="61"/>
    </row>
    <row r="684" spans="2:5" s="1" customFormat="1" ht="13.95" customHeight="1" x14ac:dyDescent="0.25">
      <c r="B684" s="57" t="s">
        <v>30</v>
      </c>
      <c r="C684" s="57" t="s">
        <v>30</v>
      </c>
      <c r="D684" s="57" t="s">
        <v>30</v>
      </c>
      <c r="E684" s="61"/>
    </row>
    <row r="685" spans="2:5" s="1" customFormat="1" ht="13.95" customHeight="1" x14ac:dyDescent="0.25">
      <c r="B685" s="57" t="s">
        <v>30</v>
      </c>
      <c r="C685" s="57" t="s">
        <v>30</v>
      </c>
      <c r="D685" s="57" t="s">
        <v>30</v>
      </c>
      <c r="E685" s="61"/>
    </row>
    <row r="686" spans="2:5" s="1" customFormat="1" ht="13.95" customHeight="1" x14ac:dyDescent="0.25">
      <c r="B686" s="57" t="s">
        <v>30</v>
      </c>
      <c r="C686" s="57" t="s">
        <v>30</v>
      </c>
      <c r="D686" s="57" t="s">
        <v>30</v>
      </c>
      <c r="E686" s="61"/>
    </row>
    <row r="687" spans="2:5" s="1" customFormat="1" ht="13.95" customHeight="1" x14ac:dyDescent="0.25">
      <c r="B687" s="57" t="s">
        <v>30</v>
      </c>
      <c r="C687" s="57" t="s">
        <v>30</v>
      </c>
      <c r="D687" s="57" t="s">
        <v>30</v>
      </c>
      <c r="E687" s="61"/>
    </row>
    <row r="688" spans="2:5" s="1" customFormat="1" ht="13.95" customHeight="1" x14ac:dyDescent="0.25">
      <c r="B688" s="57" t="s">
        <v>30</v>
      </c>
      <c r="C688" s="57" t="s">
        <v>30</v>
      </c>
      <c r="D688" s="57" t="s">
        <v>30</v>
      </c>
      <c r="E688" s="61"/>
    </row>
    <row r="689" spans="2:5" s="1" customFormat="1" ht="13.95" customHeight="1" x14ac:dyDescent="0.25">
      <c r="B689" s="57" t="s">
        <v>30</v>
      </c>
      <c r="C689" s="57" t="s">
        <v>30</v>
      </c>
      <c r="D689" s="57" t="s">
        <v>30</v>
      </c>
      <c r="E689" s="61"/>
    </row>
    <row r="690" spans="2:5" s="1" customFormat="1" ht="13.95" customHeight="1" x14ac:dyDescent="0.25">
      <c r="B690" s="57" t="s">
        <v>30</v>
      </c>
      <c r="C690" s="57" t="s">
        <v>30</v>
      </c>
      <c r="D690" s="57" t="s">
        <v>30</v>
      </c>
      <c r="E690" s="61"/>
    </row>
    <row r="691" spans="2:5" s="1" customFormat="1" ht="13.95" customHeight="1" x14ac:dyDescent="0.25">
      <c r="B691" s="57" t="s">
        <v>30</v>
      </c>
      <c r="C691" s="57" t="s">
        <v>30</v>
      </c>
      <c r="D691" s="57" t="s">
        <v>30</v>
      </c>
      <c r="E691" s="61"/>
    </row>
    <row r="692" spans="2:5" s="1" customFormat="1" ht="13.95" customHeight="1" x14ac:dyDescent="0.25">
      <c r="B692" s="57" t="s">
        <v>30</v>
      </c>
      <c r="C692" s="57" t="s">
        <v>30</v>
      </c>
      <c r="D692" s="57" t="s">
        <v>30</v>
      </c>
      <c r="E692" s="61"/>
    </row>
    <row r="693" spans="2:5" s="1" customFormat="1" ht="13.95" customHeight="1" x14ac:dyDescent="0.25">
      <c r="B693" s="57" t="s">
        <v>30</v>
      </c>
      <c r="C693" s="57" t="s">
        <v>30</v>
      </c>
      <c r="D693" s="57" t="s">
        <v>30</v>
      </c>
      <c r="E693" s="61"/>
    </row>
    <row r="694" spans="2:5" s="1" customFormat="1" ht="13.95" customHeight="1" x14ac:dyDescent="0.25">
      <c r="B694" s="57" t="s">
        <v>30</v>
      </c>
      <c r="C694" s="57" t="s">
        <v>30</v>
      </c>
      <c r="D694" s="57" t="s">
        <v>30</v>
      </c>
      <c r="E694" s="61"/>
    </row>
    <row r="695" spans="2:5" s="1" customFormat="1" ht="13.95" customHeight="1" x14ac:dyDescent="0.25">
      <c r="B695" s="57" t="s">
        <v>30</v>
      </c>
      <c r="C695" s="57" t="s">
        <v>30</v>
      </c>
      <c r="D695" s="57" t="s">
        <v>30</v>
      </c>
      <c r="E695" s="61"/>
    </row>
    <row r="696" spans="2:5" s="1" customFormat="1" ht="13.95" customHeight="1" x14ac:dyDescent="0.25">
      <c r="B696" s="57" t="s">
        <v>30</v>
      </c>
      <c r="C696" s="57" t="s">
        <v>30</v>
      </c>
      <c r="D696" s="57" t="s">
        <v>30</v>
      </c>
      <c r="E696" s="61"/>
    </row>
    <row r="697" spans="2:5" s="1" customFormat="1" ht="13.95" customHeight="1" x14ac:dyDescent="0.25">
      <c r="B697" s="57" t="s">
        <v>30</v>
      </c>
      <c r="C697" s="57" t="s">
        <v>30</v>
      </c>
      <c r="D697" s="57" t="s">
        <v>30</v>
      </c>
      <c r="E697" s="61"/>
    </row>
    <row r="698" spans="2:5" s="1" customFormat="1" ht="13.95" customHeight="1" x14ac:dyDescent="0.25">
      <c r="B698" s="57" t="s">
        <v>30</v>
      </c>
      <c r="C698" s="57" t="s">
        <v>30</v>
      </c>
      <c r="D698" s="57" t="s">
        <v>30</v>
      </c>
      <c r="E698" s="61"/>
    </row>
    <row r="699" spans="2:5" s="1" customFormat="1" ht="13.95" customHeight="1" x14ac:dyDescent="0.25">
      <c r="B699" s="57" t="s">
        <v>30</v>
      </c>
      <c r="C699" s="57" t="s">
        <v>30</v>
      </c>
      <c r="D699" s="57" t="s">
        <v>30</v>
      </c>
      <c r="E699" s="61"/>
    </row>
    <row r="700" spans="2:5" s="1" customFormat="1" ht="13.95" customHeight="1" x14ac:dyDescent="0.25">
      <c r="B700" s="57" t="s">
        <v>30</v>
      </c>
      <c r="C700" s="57" t="s">
        <v>30</v>
      </c>
      <c r="D700" s="57" t="s">
        <v>30</v>
      </c>
      <c r="E700" s="61"/>
    </row>
    <row r="701" spans="2:5" s="1" customFormat="1" ht="13.95" customHeight="1" x14ac:dyDescent="0.25">
      <c r="B701" s="57" t="s">
        <v>30</v>
      </c>
      <c r="C701" s="57" t="s">
        <v>30</v>
      </c>
      <c r="D701" s="57" t="s">
        <v>30</v>
      </c>
      <c r="E701" s="61"/>
    </row>
    <row r="702" spans="2:5" s="1" customFormat="1" ht="13.95" customHeight="1" x14ac:dyDescent="0.25">
      <c r="B702" s="57" t="s">
        <v>30</v>
      </c>
      <c r="C702" s="57" t="s">
        <v>30</v>
      </c>
      <c r="D702" s="57" t="s">
        <v>30</v>
      </c>
      <c r="E702" s="61"/>
    </row>
    <row r="703" spans="2:5" s="1" customFormat="1" ht="13.95" customHeight="1" x14ac:dyDescent="0.25">
      <c r="B703" s="57" t="s">
        <v>30</v>
      </c>
      <c r="C703" s="57" t="s">
        <v>30</v>
      </c>
      <c r="D703" s="57" t="s">
        <v>30</v>
      </c>
      <c r="E703" s="61"/>
    </row>
    <row r="704" spans="2:5" s="1" customFormat="1" ht="13.95" customHeight="1" x14ac:dyDescent="0.25">
      <c r="B704" s="57" t="s">
        <v>30</v>
      </c>
      <c r="C704" s="57" t="s">
        <v>30</v>
      </c>
      <c r="D704" s="57" t="s">
        <v>30</v>
      </c>
      <c r="E704" s="61"/>
    </row>
    <row r="705" spans="2:5" s="1" customFormat="1" ht="13.95" customHeight="1" x14ac:dyDescent="0.25">
      <c r="B705" s="57" t="s">
        <v>30</v>
      </c>
      <c r="C705" s="57" t="s">
        <v>30</v>
      </c>
      <c r="D705" s="57" t="s">
        <v>30</v>
      </c>
      <c r="E705" s="61"/>
    </row>
    <row r="706" spans="2:5" s="1" customFormat="1" ht="13.95" customHeight="1" x14ac:dyDescent="0.25">
      <c r="B706" s="57" t="s">
        <v>30</v>
      </c>
      <c r="C706" s="57" t="s">
        <v>30</v>
      </c>
      <c r="D706" s="57" t="s">
        <v>30</v>
      </c>
      <c r="E706" s="61"/>
    </row>
    <row r="707" spans="2:5" s="1" customFormat="1" ht="13.95" customHeight="1" x14ac:dyDescent="0.25">
      <c r="B707" s="57" t="s">
        <v>30</v>
      </c>
      <c r="C707" s="57" t="s">
        <v>30</v>
      </c>
      <c r="D707" s="57" t="s">
        <v>30</v>
      </c>
      <c r="E707" s="61"/>
    </row>
    <row r="708" spans="2:5" s="1" customFormat="1" ht="13.95" customHeight="1" x14ac:dyDescent="0.25">
      <c r="B708" s="57" t="s">
        <v>30</v>
      </c>
      <c r="C708" s="57" t="s">
        <v>30</v>
      </c>
      <c r="D708" s="57" t="s">
        <v>30</v>
      </c>
      <c r="E708" s="61"/>
    </row>
    <row r="709" spans="2:5" s="1" customFormat="1" ht="13.95" customHeight="1" x14ac:dyDescent="0.25">
      <c r="B709" s="57" t="s">
        <v>30</v>
      </c>
      <c r="C709" s="57" t="s">
        <v>30</v>
      </c>
      <c r="D709" s="57" t="s">
        <v>30</v>
      </c>
      <c r="E709" s="61"/>
    </row>
    <row r="710" spans="2:5" s="1" customFormat="1" ht="13.95" customHeight="1" x14ac:dyDescent="0.25">
      <c r="B710" s="57" t="s">
        <v>30</v>
      </c>
      <c r="C710" s="57" t="s">
        <v>30</v>
      </c>
      <c r="D710" s="57" t="s">
        <v>30</v>
      </c>
      <c r="E710" s="61"/>
    </row>
    <row r="711" spans="2:5" s="1" customFormat="1" ht="13.95" customHeight="1" x14ac:dyDescent="0.25">
      <c r="B711" s="57" t="s">
        <v>30</v>
      </c>
      <c r="C711" s="57" t="s">
        <v>30</v>
      </c>
      <c r="D711" s="57" t="s">
        <v>30</v>
      </c>
      <c r="E711" s="61"/>
    </row>
    <row r="712" spans="2:5" s="1" customFormat="1" ht="13.95" customHeight="1" x14ac:dyDescent="0.25">
      <c r="B712" s="57" t="s">
        <v>30</v>
      </c>
      <c r="C712" s="57" t="s">
        <v>30</v>
      </c>
      <c r="D712" s="57" t="s">
        <v>30</v>
      </c>
      <c r="E712" s="61"/>
    </row>
    <row r="713" spans="2:5" s="1" customFormat="1" ht="13.95" customHeight="1" x14ac:dyDescent="0.25">
      <c r="B713" s="57" t="s">
        <v>30</v>
      </c>
      <c r="C713" s="57" t="s">
        <v>30</v>
      </c>
      <c r="D713" s="57" t="s">
        <v>30</v>
      </c>
      <c r="E713" s="61"/>
    </row>
    <row r="714" spans="2:5" s="1" customFormat="1" ht="13.95" customHeight="1" x14ac:dyDescent="0.25">
      <c r="B714" s="57" t="s">
        <v>30</v>
      </c>
      <c r="C714" s="57" t="s">
        <v>30</v>
      </c>
      <c r="D714" s="57" t="s">
        <v>30</v>
      </c>
      <c r="E714" s="61"/>
    </row>
    <row r="715" spans="2:5" s="1" customFormat="1" ht="13.95" customHeight="1" x14ac:dyDescent="0.25">
      <c r="B715" s="57" t="s">
        <v>30</v>
      </c>
      <c r="C715" s="57" t="s">
        <v>30</v>
      </c>
      <c r="D715" s="57" t="s">
        <v>30</v>
      </c>
      <c r="E715" s="61"/>
    </row>
    <row r="716" spans="2:5" s="1" customFormat="1" ht="13.95" customHeight="1" x14ac:dyDescent="0.25">
      <c r="B716" s="57" t="s">
        <v>30</v>
      </c>
      <c r="C716" s="57" t="s">
        <v>30</v>
      </c>
      <c r="D716" s="57" t="s">
        <v>30</v>
      </c>
      <c r="E716" s="61"/>
    </row>
    <row r="717" spans="2:5" s="1" customFormat="1" ht="13.95" customHeight="1" x14ac:dyDescent="0.25">
      <c r="B717" s="57" t="s">
        <v>30</v>
      </c>
      <c r="C717" s="57" t="s">
        <v>30</v>
      </c>
      <c r="D717" s="57" t="s">
        <v>30</v>
      </c>
      <c r="E717" s="61"/>
    </row>
    <row r="718" spans="2:5" s="1" customFormat="1" ht="13.95" customHeight="1" x14ac:dyDescent="0.25">
      <c r="B718" s="57" t="s">
        <v>30</v>
      </c>
      <c r="C718" s="57" t="s">
        <v>30</v>
      </c>
      <c r="D718" s="57" t="s">
        <v>30</v>
      </c>
      <c r="E718" s="61"/>
    </row>
    <row r="719" spans="2:5" s="1" customFormat="1" ht="13.95" customHeight="1" x14ac:dyDescent="0.25">
      <c r="B719" s="57" t="s">
        <v>30</v>
      </c>
      <c r="C719" s="57" t="s">
        <v>30</v>
      </c>
      <c r="D719" s="57" t="s">
        <v>30</v>
      </c>
      <c r="E719" s="61"/>
    </row>
    <row r="720" spans="2:5" s="1" customFormat="1" ht="13.95" customHeight="1" x14ac:dyDescent="0.25">
      <c r="B720" s="57" t="s">
        <v>30</v>
      </c>
      <c r="C720" s="57" t="s">
        <v>30</v>
      </c>
      <c r="D720" s="57" t="s">
        <v>30</v>
      </c>
      <c r="E720" s="61"/>
    </row>
    <row r="721" spans="2:5" s="1" customFormat="1" ht="13.95" customHeight="1" x14ac:dyDescent="0.25">
      <c r="B721" s="57" t="s">
        <v>30</v>
      </c>
      <c r="C721" s="57" t="s">
        <v>30</v>
      </c>
      <c r="D721" s="57" t="s">
        <v>30</v>
      </c>
      <c r="E721" s="61"/>
    </row>
    <row r="722" spans="2:5" s="1" customFormat="1" ht="13.95" customHeight="1" x14ac:dyDescent="0.25">
      <c r="B722" s="57" t="s">
        <v>30</v>
      </c>
      <c r="C722" s="57" t="s">
        <v>30</v>
      </c>
      <c r="D722" s="57" t="s">
        <v>30</v>
      </c>
      <c r="E722" s="61"/>
    </row>
    <row r="723" spans="2:5" s="1" customFormat="1" ht="13.95" customHeight="1" x14ac:dyDescent="0.25">
      <c r="B723" s="57" t="s">
        <v>30</v>
      </c>
      <c r="C723" s="57" t="s">
        <v>30</v>
      </c>
      <c r="D723" s="57" t="s">
        <v>30</v>
      </c>
      <c r="E723" s="61"/>
    </row>
    <row r="724" spans="2:5" s="1" customFormat="1" ht="13.95" customHeight="1" x14ac:dyDescent="0.25">
      <c r="B724" s="57" t="s">
        <v>30</v>
      </c>
      <c r="C724" s="57" t="s">
        <v>30</v>
      </c>
      <c r="D724" s="57" t="s">
        <v>30</v>
      </c>
      <c r="E724" s="61"/>
    </row>
    <row r="725" spans="2:5" s="1" customFormat="1" ht="13.95" customHeight="1" x14ac:dyDescent="0.25">
      <c r="B725" s="57" t="s">
        <v>30</v>
      </c>
      <c r="C725" s="57" t="s">
        <v>30</v>
      </c>
      <c r="D725" s="57" t="s">
        <v>30</v>
      </c>
      <c r="E725" s="61"/>
    </row>
    <row r="726" spans="2:5" s="1" customFormat="1" ht="13.95" customHeight="1" x14ac:dyDescent="0.25">
      <c r="B726" s="57" t="s">
        <v>30</v>
      </c>
      <c r="C726" s="57" t="s">
        <v>30</v>
      </c>
      <c r="D726" s="57" t="s">
        <v>30</v>
      </c>
      <c r="E726" s="61"/>
    </row>
    <row r="727" spans="2:5" s="1" customFormat="1" ht="13.95" customHeight="1" x14ac:dyDescent="0.25">
      <c r="B727" s="57" t="s">
        <v>30</v>
      </c>
      <c r="C727" s="57" t="s">
        <v>30</v>
      </c>
      <c r="D727" s="57" t="s">
        <v>30</v>
      </c>
      <c r="E727" s="61"/>
    </row>
    <row r="728" spans="2:5" s="1" customFormat="1" ht="13.95" customHeight="1" x14ac:dyDescent="0.25">
      <c r="B728" s="57" t="s">
        <v>30</v>
      </c>
      <c r="C728" s="57" t="s">
        <v>30</v>
      </c>
      <c r="D728" s="57" t="s">
        <v>30</v>
      </c>
      <c r="E728" s="61"/>
    </row>
    <row r="729" spans="2:5" s="1" customFormat="1" ht="13.95" customHeight="1" x14ac:dyDescent="0.25">
      <c r="B729" s="57" t="s">
        <v>30</v>
      </c>
      <c r="C729" s="57" t="s">
        <v>30</v>
      </c>
      <c r="D729" s="57" t="s">
        <v>30</v>
      </c>
      <c r="E729" s="61"/>
    </row>
    <row r="730" spans="2:5" s="1" customFormat="1" ht="13.95" customHeight="1" x14ac:dyDescent="0.25">
      <c r="B730" s="57" t="s">
        <v>30</v>
      </c>
      <c r="C730" s="57" t="s">
        <v>30</v>
      </c>
      <c r="D730" s="57" t="s">
        <v>30</v>
      </c>
      <c r="E730" s="61"/>
    </row>
    <row r="731" spans="2:5" s="1" customFormat="1" ht="13.95" customHeight="1" x14ac:dyDescent="0.25">
      <c r="B731" s="57" t="s">
        <v>30</v>
      </c>
      <c r="C731" s="57" t="s">
        <v>30</v>
      </c>
      <c r="D731" s="57" t="s">
        <v>30</v>
      </c>
      <c r="E731" s="61"/>
    </row>
    <row r="732" spans="2:5" s="1" customFormat="1" ht="13.95" customHeight="1" x14ac:dyDescent="0.25">
      <c r="B732" s="57" t="s">
        <v>30</v>
      </c>
      <c r="C732" s="57" t="s">
        <v>30</v>
      </c>
      <c r="D732" s="57" t="s">
        <v>30</v>
      </c>
      <c r="E732" s="61"/>
    </row>
    <row r="733" spans="2:5" s="1" customFormat="1" ht="13.95" customHeight="1" x14ac:dyDescent="0.25">
      <c r="B733" s="57" t="s">
        <v>30</v>
      </c>
      <c r="C733" s="57" t="s">
        <v>30</v>
      </c>
      <c r="D733" s="57" t="s">
        <v>30</v>
      </c>
      <c r="E733" s="61"/>
    </row>
    <row r="734" spans="2:5" s="1" customFormat="1" ht="13.95" customHeight="1" x14ac:dyDescent="0.25">
      <c r="B734" s="57" t="s">
        <v>30</v>
      </c>
      <c r="C734" s="57" t="s">
        <v>30</v>
      </c>
      <c r="D734" s="57" t="s">
        <v>30</v>
      </c>
      <c r="E734" s="61"/>
    </row>
    <row r="735" spans="2:5" s="1" customFormat="1" ht="13.95" customHeight="1" x14ac:dyDescent="0.25">
      <c r="B735" s="57" t="s">
        <v>30</v>
      </c>
      <c r="C735" s="57" t="s">
        <v>30</v>
      </c>
      <c r="D735" s="57" t="s">
        <v>30</v>
      </c>
      <c r="E735" s="61"/>
    </row>
    <row r="736" spans="2:5" s="1" customFormat="1" ht="13.95" customHeight="1" x14ac:dyDescent="0.25">
      <c r="B736" s="57" t="s">
        <v>30</v>
      </c>
      <c r="C736" s="57" t="s">
        <v>30</v>
      </c>
      <c r="D736" s="57" t="s">
        <v>30</v>
      </c>
      <c r="E736" s="61"/>
    </row>
    <row r="737" spans="2:5" s="1" customFormat="1" ht="13.95" customHeight="1" x14ac:dyDescent="0.25">
      <c r="B737" s="57" t="s">
        <v>30</v>
      </c>
      <c r="C737" s="57" t="s">
        <v>30</v>
      </c>
      <c r="D737" s="57" t="s">
        <v>30</v>
      </c>
      <c r="E737" s="61"/>
    </row>
    <row r="738" spans="2:5" s="1" customFormat="1" ht="13.95" customHeight="1" x14ac:dyDescent="0.25">
      <c r="B738" s="57" t="s">
        <v>30</v>
      </c>
      <c r="C738" s="57" t="s">
        <v>30</v>
      </c>
      <c r="D738" s="57" t="s">
        <v>30</v>
      </c>
      <c r="E738" s="61"/>
    </row>
    <row r="739" spans="2:5" s="1" customFormat="1" ht="13.95" customHeight="1" x14ac:dyDescent="0.25">
      <c r="B739" s="57" t="s">
        <v>30</v>
      </c>
      <c r="C739" s="57" t="s">
        <v>30</v>
      </c>
      <c r="D739" s="57" t="s">
        <v>30</v>
      </c>
      <c r="E739" s="61"/>
    </row>
    <row r="740" spans="2:5" s="1" customFormat="1" ht="13.95" customHeight="1" x14ac:dyDescent="0.25">
      <c r="B740" s="57" t="s">
        <v>30</v>
      </c>
      <c r="C740" s="57" t="s">
        <v>30</v>
      </c>
      <c r="D740" s="57" t="s">
        <v>30</v>
      </c>
      <c r="E740" s="61"/>
    </row>
    <row r="741" spans="2:5" s="1" customFormat="1" ht="13.95" customHeight="1" x14ac:dyDescent="0.25">
      <c r="B741" s="57" t="s">
        <v>30</v>
      </c>
      <c r="C741" s="57" t="s">
        <v>30</v>
      </c>
      <c r="D741" s="57" t="s">
        <v>30</v>
      </c>
      <c r="E741" s="61"/>
    </row>
    <row r="742" spans="2:5" s="1" customFormat="1" ht="13.95" customHeight="1" x14ac:dyDescent="0.25">
      <c r="B742" s="57" t="s">
        <v>30</v>
      </c>
      <c r="C742" s="57" t="s">
        <v>30</v>
      </c>
      <c r="D742" s="57" t="s">
        <v>30</v>
      </c>
      <c r="E742" s="61"/>
    </row>
    <row r="743" spans="2:5" s="1" customFormat="1" ht="13.95" customHeight="1" x14ac:dyDescent="0.25">
      <c r="B743" s="57" t="s">
        <v>30</v>
      </c>
      <c r="C743" s="57" t="s">
        <v>30</v>
      </c>
      <c r="D743" s="57" t="s">
        <v>30</v>
      </c>
      <c r="E743" s="61"/>
    </row>
    <row r="744" spans="2:5" s="1" customFormat="1" ht="13.95" customHeight="1" x14ac:dyDescent="0.25">
      <c r="B744" s="57" t="s">
        <v>30</v>
      </c>
      <c r="C744" s="57" t="s">
        <v>30</v>
      </c>
      <c r="D744" s="57" t="s">
        <v>30</v>
      </c>
      <c r="E744" s="61"/>
    </row>
    <row r="745" spans="2:5" s="1" customFormat="1" ht="13.95" customHeight="1" x14ac:dyDescent="0.25">
      <c r="B745" s="57" t="s">
        <v>30</v>
      </c>
      <c r="C745" s="57" t="s">
        <v>30</v>
      </c>
      <c r="D745" s="57" t="s">
        <v>30</v>
      </c>
      <c r="E745" s="61"/>
    </row>
    <row r="746" spans="2:5" s="1" customFormat="1" ht="13.95" customHeight="1" x14ac:dyDescent="0.25">
      <c r="B746" s="57" t="s">
        <v>30</v>
      </c>
      <c r="C746" s="57" t="s">
        <v>30</v>
      </c>
      <c r="D746" s="57" t="s">
        <v>30</v>
      </c>
      <c r="E746" s="61"/>
    </row>
    <row r="747" spans="2:5" s="1" customFormat="1" ht="13.95" customHeight="1" x14ac:dyDescent="0.25">
      <c r="B747" s="57" t="s">
        <v>30</v>
      </c>
      <c r="C747" s="57" t="s">
        <v>30</v>
      </c>
      <c r="D747" s="57" t="s">
        <v>30</v>
      </c>
      <c r="E747" s="61"/>
    </row>
    <row r="748" spans="2:5" s="1" customFormat="1" ht="13.95" customHeight="1" x14ac:dyDescent="0.25">
      <c r="B748" s="57" t="s">
        <v>30</v>
      </c>
      <c r="C748" s="57" t="s">
        <v>30</v>
      </c>
      <c r="D748" s="57" t="s">
        <v>30</v>
      </c>
      <c r="E748" s="61"/>
    </row>
    <row r="749" spans="2:5" s="1" customFormat="1" ht="13.95" customHeight="1" x14ac:dyDescent="0.25">
      <c r="B749" s="57" t="s">
        <v>30</v>
      </c>
      <c r="C749" s="57" t="s">
        <v>30</v>
      </c>
      <c r="D749" s="57" t="s">
        <v>30</v>
      </c>
      <c r="E749" s="61"/>
    </row>
    <row r="750" spans="2:5" s="1" customFormat="1" ht="13.95" customHeight="1" x14ac:dyDescent="0.25">
      <c r="B750" s="57" t="s">
        <v>30</v>
      </c>
      <c r="C750" s="57" t="s">
        <v>30</v>
      </c>
      <c r="D750" s="57" t="s">
        <v>30</v>
      </c>
      <c r="E750" s="61"/>
    </row>
    <row r="751" spans="2:5" s="1" customFormat="1" ht="13.95" customHeight="1" x14ac:dyDescent="0.25">
      <c r="B751" s="57" t="s">
        <v>30</v>
      </c>
      <c r="C751" s="57" t="s">
        <v>30</v>
      </c>
      <c r="D751" s="57" t="s">
        <v>30</v>
      </c>
      <c r="E751" s="61"/>
    </row>
    <row r="752" spans="2:5" s="1" customFormat="1" ht="13.95" customHeight="1" x14ac:dyDescent="0.25">
      <c r="B752" s="57" t="s">
        <v>30</v>
      </c>
      <c r="C752" s="57" t="s">
        <v>30</v>
      </c>
      <c r="D752" s="57" t="s">
        <v>30</v>
      </c>
      <c r="E752" s="61"/>
    </row>
    <row r="753" spans="2:5" s="1" customFormat="1" ht="13.95" customHeight="1" x14ac:dyDescent="0.25">
      <c r="B753" s="57" t="s">
        <v>30</v>
      </c>
      <c r="C753" s="57" t="s">
        <v>30</v>
      </c>
      <c r="D753" s="57" t="s">
        <v>30</v>
      </c>
      <c r="E753" s="61"/>
    </row>
    <row r="754" spans="2:5" s="1" customFormat="1" ht="13.95" customHeight="1" x14ac:dyDescent="0.25">
      <c r="B754" s="57" t="s">
        <v>30</v>
      </c>
      <c r="C754" s="57" t="s">
        <v>30</v>
      </c>
      <c r="D754" s="57" t="s">
        <v>30</v>
      </c>
      <c r="E754" s="61"/>
    </row>
    <row r="755" spans="2:5" s="1" customFormat="1" ht="13.95" customHeight="1" x14ac:dyDescent="0.25">
      <c r="B755" s="57" t="s">
        <v>30</v>
      </c>
      <c r="C755" s="57" t="s">
        <v>30</v>
      </c>
      <c r="D755" s="57" t="s">
        <v>30</v>
      </c>
      <c r="E755" s="61"/>
    </row>
    <row r="756" spans="2:5" s="1" customFormat="1" ht="13.95" customHeight="1" x14ac:dyDescent="0.25">
      <c r="B756" s="57" t="s">
        <v>30</v>
      </c>
      <c r="C756" s="57" t="s">
        <v>30</v>
      </c>
      <c r="D756" s="57" t="s">
        <v>30</v>
      </c>
      <c r="E756" s="61"/>
    </row>
    <row r="757" spans="2:5" s="1" customFormat="1" ht="13.95" customHeight="1" x14ac:dyDescent="0.25">
      <c r="B757" s="57" t="s">
        <v>30</v>
      </c>
      <c r="C757" s="57" t="s">
        <v>30</v>
      </c>
      <c r="D757" s="57" t="s">
        <v>30</v>
      </c>
      <c r="E757" s="61"/>
    </row>
    <row r="758" spans="2:5" s="1" customFormat="1" ht="13.95" customHeight="1" x14ac:dyDescent="0.25">
      <c r="B758" s="57" t="s">
        <v>30</v>
      </c>
      <c r="C758" s="57" t="s">
        <v>30</v>
      </c>
      <c r="D758" s="57" t="s">
        <v>30</v>
      </c>
      <c r="E758" s="61"/>
    </row>
    <row r="759" spans="2:5" s="1" customFormat="1" ht="13.95" customHeight="1" x14ac:dyDescent="0.25">
      <c r="B759" s="57" t="s">
        <v>30</v>
      </c>
      <c r="C759" s="57" t="s">
        <v>30</v>
      </c>
      <c r="D759" s="57" t="s">
        <v>30</v>
      </c>
      <c r="E759" s="61"/>
    </row>
    <row r="760" spans="2:5" s="1" customFormat="1" ht="13.95" customHeight="1" x14ac:dyDescent="0.25">
      <c r="B760" s="57" t="s">
        <v>30</v>
      </c>
      <c r="C760" s="57" t="s">
        <v>30</v>
      </c>
      <c r="D760" s="57" t="s">
        <v>30</v>
      </c>
      <c r="E760" s="61"/>
    </row>
    <row r="761" spans="2:5" s="1" customFormat="1" ht="13.95" customHeight="1" x14ac:dyDescent="0.25">
      <c r="B761" s="57" t="s">
        <v>30</v>
      </c>
      <c r="C761" s="57" t="s">
        <v>30</v>
      </c>
      <c r="D761" s="57" t="s">
        <v>30</v>
      </c>
      <c r="E761" s="61"/>
    </row>
    <row r="762" spans="2:5" s="1" customFormat="1" ht="13.95" customHeight="1" x14ac:dyDescent="0.25">
      <c r="B762" s="57" t="s">
        <v>30</v>
      </c>
      <c r="C762" s="57" t="s">
        <v>30</v>
      </c>
      <c r="D762" s="57" t="s">
        <v>30</v>
      </c>
      <c r="E762" s="61"/>
    </row>
    <row r="763" spans="2:5" s="1" customFormat="1" ht="13.95" customHeight="1" x14ac:dyDescent="0.25">
      <c r="B763" s="57" t="s">
        <v>30</v>
      </c>
      <c r="C763" s="57" t="s">
        <v>30</v>
      </c>
      <c r="D763" s="57" t="s">
        <v>30</v>
      </c>
      <c r="E763" s="61"/>
    </row>
    <row r="764" spans="2:5" s="1" customFormat="1" ht="13.95" customHeight="1" x14ac:dyDescent="0.25">
      <c r="B764" s="57" t="s">
        <v>30</v>
      </c>
      <c r="C764" s="57" t="s">
        <v>30</v>
      </c>
      <c r="D764" s="57" t="s">
        <v>30</v>
      </c>
      <c r="E764" s="61"/>
    </row>
    <row r="765" spans="2:5" s="1" customFormat="1" ht="13.95" customHeight="1" x14ac:dyDescent="0.25">
      <c r="B765" s="57" t="s">
        <v>30</v>
      </c>
      <c r="C765" s="57" t="s">
        <v>30</v>
      </c>
      <c r="D765" s="57" t="s">
        <v>30</v>
      </c>
      <c r="E765" s="61"/>
    </row>
    <row r="766" spans="2:5" s="1" customFormat="1" ht="13.95" customHeight="1" x14ac:dyDescent="0.25">
      <c r="B766" s="57" t="s">
        <v>30</v>
      </c>
      <c r="C766" s="57" t="s">
        <v>30</v>
      </c>
      <c r="D766" s="57" t="s">
        <v>30</v>
      </c>
      <c r="E766" s="61"/>
    </row>
    <row r="767" spans="2:5" s="1" customFormat="1" ht="13.95" customHeight="1" x14ac:dyDescent="0.25">
      <c r="B767" s="57" t="s">
        <v>30</v>
      </c>
      <c r="C767" s="57" t="s">
        <v>30</v>
      </c>
      <c r="D767" s="57" t="s">
        <v>30</v>
      </c>
      <c r="E767" s="61"/>
    </row>
    <row r="768" spans="2:5" s="1" customFormat="1" ht="13.95" customHeight="1" x14ac:dyDescent="0.25">
      <c r="B768" s="57" t="s">
        <v>30</v>
      </c>
      <c r="C768" s="57" t="s">
        <v>30</v>
      </c>
      <c r="D768" s="57" t="s">
        <v>30</v>
      </c>
      <c r="E768" s="61"/>
    </row>
    <row r="769" spans="2:5" s="1" customFormat="1" ht="13.95" customHeight="1" x14ac:dyDescent="0.25">
      <c r="B769" s="57" t="s">
        <v>30</v>
      </c>
      <c r="C769" s="57" t="s">
        <v>30</v>
      </c>
      <c r="D769" s="57" t="s">
        <v>30</v>
      </c>
      <c r="E769" s="61"/>
    </row>
    <row r="770" spans="2:5" s="1" customFormat="1" ht="13.95" customHeight="1" x14ac:dyDescent="0.25">
      <c r="B770" s="57" t="s">
        <v>30</v>
      </c>
      <c r="C770" s="57" t="s">
        <v>30</v>
      </c>
      <c r="D770" s="57" t="s">
        <v>30</v>
      </c>
      <c r="E770" s="61"/>
    </row>
    <row r="771" spans="2:5" s="1" customFormat="1" ht="13.95" customHeight="1" x14ac:dyDescent="0.25">
      <c r="B771" s="57" t="s">
        <v>30</v>
      </c>
      <c r="C771" s="57" t="s">
        <v>30</v>
      </c>
      <c r="D771" s="57" t="s">
        <v>30</v>
      </c>
      <c r="E771" s="61"/>
    </row>
    <row r="772" spans="2:5" s="1" customFormat="1" ht="13.95" customHeight="1" x14ac:dyDescent="0.25">
      <c r="B772" s="57" t="s">
        <v>30</v>
      </c>
      <c r="C772" s="57" t="s">
        <v>30</v>
      </c>
      <c r="D772" s="57" t="s">
        <v>30</v>
      </c>
      <c r="E772" s="61"/>
    </row>
    <row r="773" spans="2:5" s="1" customFormat="1" ht="13.95" customHeight="1" x14ac:dyDescent="0.25">
      <c r="B773" s="57" t="s">
        <v>30</v>
      </c>
      <c r="C773" s="57" t="s">
        <v>30</v>
      </c>
      <c r="D773" s="57" t="s">
        <v>30</v>
      </c>
      <c r="E773" s="61"/>
    </row>
    <row r="774" spans="2:5" s="1" customFormat="1" ht="13.95" customHeight="1" x14ac:dyDescent="0.25">
      <c r="B774" s="57" t="s">
        <v>30</v>
      </c>
      <c r="C774" s="57" t="s">
        <v>30</v>
      </c>
      <c r="D774" s="57" t="s">
        <v>30</v>
      </c>
      <c r="E774" s="61"/>
    </row>
    <row r="775" spans="2:5" s="1" customFormat="1" ht="13.95" customHeight="1" x14ac:dyDescent="0.25">
      <c r="B775" s="57" t="s">
        <v>30</v>
      </c>
      <c r="C775" s="57" t="s">
        <v>30</v>
      </c>
      <c r="D775" s="57" t="s">
        <v>30</v>
      </c>
      <c r="E775" s="61"/>
    </row>
    <row r="776" spans="2:5" s="1" customFormat="1" ht="13.95" customHeight="1" x14ac:dyDescent="0.25">
      <c r="B776" s="57" t="s">
        <v>30</v>
      </c>
      <c r="C776" s="57" t="s">
        <v>30</v>
      </c>
      <c r="D776" s="57" t="s">
        <v>30</v>
      </c>
      <c r="E776" s="61"/>
    </row>
    <row r="777" spans="2:5" s="1" customFormat="1" ht="13.95" customHeight="1" x14ac:dyDescent="0.25">
      <c r="B777" s="57" t="s">
        <v>30</v>
      </c>
      <c r="C777" s="57" t="s">
        <v>30</v>
      </c>
      <c r="D777" s="57" t="s">
        <v>30</v>
      </c>
      <c r="E777" s="61"/>
    </row>
    <row r="778" spans="2:5" s="1" customFormat="1" ht="13.95" customHeight="1" x14ac:dyDescent="0.25">
      <c r="B778" s="57" t="s">
        <v>30</v>
      </c>
      <c r="C778" s="57" t="s">
        <v>30</v>
      </c>
      <c r="D778" s="57" t="s">
        <v>30</v>
      </c>
      <c r="E778" s="61"/>
    </row>
    <row r="779" spans="2:5" s="1" customFormat="1" ht="13.95" customHeight="1" x14ac:dyDescent="0.25">
      <c r="B779" s="57" t="s">
        <v>30</v>
      </c>
      <c r="C779" s="57" t="s">
        <v>30</v>
      </c>
      <c r="D779" s="57" t="s">
        <v>30</v>
      </c>
      <c r="E779" s="61"/>
    </row>
    <row r="780" spans="2:5" s="1" customFormat="1" ht="13.95" customHeight="1" x14ac:dyDescent="0.25">
      <c r="B780" s="57" t="s">
        <v>30</v>
      </c>
      <c r="C780" s="57" t="s">
        <v>30</v>
      </c>
      <c r="D780" s="57" t="s">
        <v>30</v>
      </c>
      <c r="E780" s="61"/>
    </row>
    <row r="781" spans="2:5" s="1" customFormat="1" ht="13.95" customHeight="1" x14ac:dyDescent="0.25">
      <c r="B781" s="57" t="s">
        <v>30</v>
      </c>
      <c r="C781" s="57" t="s">
        <v>30</v>
      </c>
      <c r="D781" s="57" t="s">
        <v>30</v>
      </c>
      <c r="E781" s="61"/>
    </row>
    <row r="782" spans="2:5" s="1" customFormat="1" ht="13.95" customHeight="1" x14ac:dyDescent="0.25">
      <c r="B782" s="57" t="s">
        <v>30</v>
      </c>
      <c r="C782" s="57" t="s">
        <v>30</v>
      </c>
      <c r="D782" s="57" t="s">
        <v>30</v>
      </c>
      <c r="E782" s="61"/>
    </row>
    <row r="783" spans="2:5" s="1" customFormat="1" ht="13.95" customHeight="1" x14ac:dyDescent="0.25">
      <c r="B783" s="57" t="s">
        <v>30</v>
      </c>
      <c r="C783" s="57" t="s">
        <v>30</v>
      </c>
      <c r="D783" s="57" t="s">
        <v>30</v>
      </c>
      <c r="E783" s="61"/>
    </row>
    <row r="784" spans="2:5" s="1" customFormat="1" ht="13.95" customHeight="1" x14ac:dyDescent="0.25">
      <c r="B784" s="57" t="s">
        <v>30</v>
      </c>
      <c r="C784" s="57" t="s">
        <v>30</v>
      </c>
      <c r="D784" s="57" t="s">
        <v>30</v>
      </c>
      <c r="E784" s="61"/>
    </row>
    <row r="785" spans="2:5" s="1" customFormat="1" ht="13.95" customHeight="1" x14ac:dyDescent="0.25">
      <c r="B785" s="57" t="s">
        <v>30</v>
      </c>
      <c r="C785" s="57" t="s">
        <v>30</v>
      </c>
      <c r="D785" s="57" t="s">
        <v>30</v>
      </c>
      <c r="E785" s="61"/>
    </row>
    <row r="786" spans="2:5" s="1" customFormat="1" ht="13.95" customHeight="1" x14ac:dyDescent="0.25">
      <c r="B786" s="57" t="s">
        <v>30</v>
      </c>
      <c r="C786" s="57" t="s">
        <v>30</v>
      </c>
      <c r="D786" s="57" t="s">
        <v>30</v>
      </c>
      <c r="E786" s="61"/>
    </row>
    <row r="787" spans="2:5" s="1" customFormat="1" ht="13.95" customHeight="1" x14ac:dyDescent="0.25">
      <c r="B787" s="57" t="s">
        <v>30</v>
      </c>
      <c r="C787" s="57" t="s">
        <v>30</v>
      </c>
      <c r="D787" s="57" t="s">
        <v>30</v>
      </c>
      <c r="E787" s="61"/>
    </row>
    <row r="788" spans="2:5" s="1" customFormat="1" ht="13.95" customHeight="1" x14ac:dyDescent="0.25">
      <c r="B788" s="57" t="s">
        <v>30</v>
      </c>
      <c r="C788" s="57" t="s">
        <v>30</v>
      </c>
      <c r="D788" s="57" t="s">
        <v>30</v>
      </c>
      <c r="E788" s="61"/>
    </row>
    <row r="789" spans="2:5" s="1" customFormat="1" ht="13.95" customHeight="1" x14ac:dyDescent="0.25">
      <c r="B789" s="57" t="s">
        <v>30</v>
      </c>
      <c r="C789" s="57" t="s">
        <v>30</v>
      </c>
      <c r="D789" s="57" t="s">
        <v>30</v>
      </c>
      <c r="E789" s="61"/>
    </row>
    <row r="790" spans="2:5" s="1" customFormat="1" ht="13.95" customHeight="1" x14ac:dyDescent="0.25">
      <c r="B790" s="57" t="s">
        <v>30</v>
      </c>
      <c r="C790" s="57" t="s">
        <v>30</v>
      </c>
      <c r="D790" s="57" t="s">
        <v>30</v>
      </c>
      <c r="E790" s="61"/>
    </row>
    <row r="791" spans="2:5" s="1" customFormat="1" ht="13.95" customHeight="1" x14ac:dyDescent="0.25">
      <c r="B791" s="57" t="s">
        <v>30</v>
      </c>
      <c r="C791" s="57" t="s">
        <v>30</v>
      </c>
      <c r="D791" s="57" t="s">
        <v>30</v>
      </c>
      <c r="E791" s="61"/>
    </row>
    <row r="792" spans="2:5" s="1" customFormat="1" ht="13.95" customHeight="1" x14ac:dyDescent="0.25">
      <c r="B792" s="57" t="s">
        <v>30</v>
      </c>
      <c r="C792" s="57" t="s">
        <v>30</v>
      </c>
      <c r="D792" s="57" t="s">
        <v>30</v>
      </c>
      <c r="E792" s="61"/>
    </row>
    <row r="793" spans="2:5" s="1" customFormat="1" ht="13.95" customHeight="1" x14ac:dyDescent="0.25">
      <c r="B793" s="57" t="s">
        <v>30</v>
      </c>
      <c r="C793" s="57" t="s">
        <v>30</v>
      </c>
      <c r="D793" s="57" t="s">
        <v>30</v>
      </c>
      <c r="E793" s="61"/>
    </row>
    <row r="794" spans="2:5" s="1" customFormat="1" ht="13.95" customHeight="1" x14ac:dyDescent="0.25">
      <c r="B794" s="57" t="s">
        <v>30</v>
      </c>
      <c r="C794" s="57" t="s">
        <v>30</v>
      </c>
      <c r="D794" s="57" t="s">
        <v>30</v>
      </c>
      <c r="E794" s="61"/>
    </row>
    <row r="795" spans="2:5" s="1" customFormat="1" ht="13.95" customHeight="1" x14ac:dyDescent="0.25">
      <c r="B795" s="57" t="s">
        <v>30</v>
      </c>
      <c r="C795" s="57" t="s">
        <v>30</v>
      </c>
      <c r="D795" s="57" t="s">
        <v>30</v>
      </c>
      <c r="E795" s="61"/>
    </row>
    <row r="796" spans="2:5" s="1" customFormat="1" ht="13.95" customHeight="1" x14ac:dyDescent="0.25">
      <c r="B796" s="57" t="s">
        <v>30</v>
      </c>
      <c r="C796" s="57" t="s">
        <v>30</v>
      </c>
      <c r="D796" s="57" t="s">
        <v>30</v>
      </c>
      <c r="E796" s="61"/>
    </row>
    <row r="797" spans="2:5" s="1" customFormat="1" ht="13.95" customHeight="1" x14ac:dyDescent="0.25">
      <c r="B797" s="57" t="s">
        <v>30</v>
      </c>
      <c r="C797" s="57" t="s">
        <v>30</v>
      </c>
      <c r="D797" s="57" t="s">
        <v>30</v>
      </c>
      <c r="E797" s="61"/>
    </row>
    <row r="798" spans="2:5" s="1" customFormat="1" ht="13.95" customHeight="1" x14ac:dyDescent="0.25">
      <c r="B798" s="57" t="s">
        <v>30</v>
      </c>
      <c r="C798" s="57" t="s">
        <v>30</v>
      </c>
      <c r="D798" s="57" t="s">
        <v>30</v>
      </c>
      <c r="E798" s="61"/>
    </row>
    <row r="799" spans="2:5" s="1" customFormat="1" ht="13.95" customHeight="1" x14ac:dyDescent="0.25">
      <c r="B799" s="57" t="s">
        <v>30</v>
      </c>
      <c r="C799" s="57" t="s">
        <v>30</v>
      </c>
      <c r="D799" s="57" t="s">
        <v>30</v>
      </c>
      <c r="E799" s="61"/>
    </row>
    <row r="800" spans="2:5" s="1" customFormat="1" ht="13.95" customHeight="1" x14ac:dyDescent="0.25">
      <c r="B800" s="57" t="s">
        <v>30</v>
      </c>
      <c r="C800" s="57" t="s">
        <v>30</v>
      </c>
      <c r="D800" s="57" t="s">
        <v>30</v>
      </c>
      <c r="E800" s="61"/>
    </row>
    <row r="801" spans="2:5" s="1" customFormat="1" ht="13.95" customHeight="1" x14ac:dyDescent="0.25">
      <c r="B801" s="57" t="s">
        <v>30</v>
      </c>
      <c r="C801" s="57" t="s">
        <v>30</v>
      </c>
      <c r="D801" s="57" t="s">
        <v>30</v>
      </c>
      <c r="E801" s="61"/>
    </row>
    <row r="802" spans="2:5" s="1" customFormat="1" ht="13.95" customHeight="1" x14ac:dyDescent="0.25">
      <c r="B802" s="57" t="s">
        <v>30</v>
      </c>
      <c r="C802" s="57" t="s">
        <v>30</v>
      </c>
      <c r="D802" s="57" t="s">
        <v>30</v>
      </c>
      <c r="E802" s="61"/>
    </row>
    <row r="803" spans="2:5" s="1" customFormat="1" ht="13.95" customHeight="1" x14ac:dyDescent="0.25">
      <c r="B803" s="57" t="s">
        <v>30</v>
      </c>
      <c r="C803" s="57" t="s">
        <v>30</v>
      </c>
      <c r="D803" s="57" t="s">
        <v>30</v>
      </c>
      <c r="E803" s="61"/>
    </row>
    <row r="804" spans="2:5" s="1" customFormat="1" ht="13.95" customHeight="1" x14ac:dyDescent="0.25">
      <c r="B804" s="57" t="s">
        <v>30</v>
      </c>
      <c r="C804" s="57" t="s">
        <v>30</v>
      </c>
      <c r="D804" s="57" t="s">
        <v>30</v>
      </c>
      <c r="E804" s="61"/>
    </row>
    <row r="805" spans="2:5" s="1" customFormat="1" ht="13.95" customHeight="1" x14ac:dyDescent="0.25">
      <c r="B805" s="57" t="s">
        <v>30</v>
      </c>
      <c r="C805" s="57" t="s">
        <v>30</v>
      </c>
      <c r="D805" s="57" t="s">
        <v>30</v>
      </c>
      <c r="E805" s="61"/>
    </row>
    <row r="806" spans="2:5" s="1" customFormat="1" ht="13.95" customHeight="1" x14ac:dyDescent="0.25">
      <c r="B806" s="57" t="s">
        <v>30</v>
      </c>
      <c r="C806" s="57" t="s">
        <v>30</v>
      </c>
      <c r="D806" s="57" t="s">
        <v>30</v>
      </c>
      <c r="E806" s="61"/>
    </row>
    <row r="807" spans="2:5" s="1" customFormat="1" ht="13.95" customHeight="1" x14ac:dyDescent="0.25">
      <c r="B807" s="57" t="s">
        <v>30</v>
      </c>
      <c r="C807" s="57" t="s">
        <v>30</v>
      </c>
      <c r="D807" s="57" t="s">
        <v>30</v>
      </c>
      <c r="E807" s="61"/>
    </row>
    <row r="808" spans="2:5" s="1" customFormat="1" ht="13.95" customHeight="1" x14ac:dyDescent="0.25">
      <c r="B808" s="57" t="s">
        <v>30</v>
      </c>
      <c r="C808" s="57" t="s">
        <v>30</v>
      </c>
      <c r="D808" s="57" t="s">
        <v>30</v>
      </c>
      <c r="E808" s="61"/>
    </row>
    <row r="809" spans="2:5" s="1" customFormat="1" ht="13.95" customHeight="1" x14ac:dyDescent="0.25">
      <c r="B809" s="57" t="s">
        <v>30</v>
      </c>
      <c r="C809" s="57" t="s">
        <v>30</v>
      </c>
      <c r="D809" s="57" t="s">
        <v>30</v>
      </c>
      <c r="E809" s="61"/>
    </row>
    <row r="810" spans="2:5" s="1" customFormat="1" ht="13.95" customHeight="1" x14ac:dyDescent="0.25">
      <c r="B810" s="57" t="s">
        <v>30</v>
      </c>
      <c r="C810" s="57" t="s">
        <v>30</v>
      </c>
      <c r="D810" s="57" t="s">
        <v>30</v>
      </c>
      <c r="E810" s="61"/>
    </row>
    <row r="811" spans="2:5" s="1" customFormat="1" ht="13.95" customHeight="1" x14ac:dyDescent="0.25">
      <c r="B811" s="57" t="s">
        <v>30</v>
      </c>
      <c r="C811" s="57" t="s">
        <v>30</v>
      </c>
      <c r="D811" s="57" t="s">
        <v>30</v>
      </c>
      <c r="E811" s="61"/>
    </row>
    <row r="812" spans="2:5" s="1" customFormat="1" ht="13.95" customHeight="1" x14ac:dyDescent="0.25">
      <c r="B812" s="57" t="s">
        <v>30</v>
      </c>
      <c r="C812" s="57" t="s">
        <v>30</v>
      </c>
      <c r="D812" s="57" t="s">
        <v>30</v>
      </c>
      <c r="E812" s="61"/>
    </row>
    <row r="813" spans="2:5" s="1" customFormat="1" ht="13.95" customHeight="1" x14ac:dyDescent="0.25">
      <c r="B813" s="57" t="s">
        <v>30</v>
      </c>
      <c r="C813" s="57" t="s">
        <v>30</v>
      </c>
      <c r="D813" s="57" t="s">
        <v>30</v>
      </c>
      <c r="E813" s="61"/>
    </row>
    <row r="814" spans="2:5" s="1" customFormat="1" ht="13.95" customHeight="1" x14ac:dyDescent="0.25">
      <c r="B814" s="57" t="s">
        <v>30</v>
      </c>
      <c r="C814" s="57" t="s">
        <v>30</v>
      </c>
      <c r="D814" s="57" t="s">
        <v>30</v>
      </c>
      <c r="E814" s="61"/>
    </row>
    <row r="815" spans="2:5" s="1" customFormat="1" ht="13.95" customHeight="1" x14ac:dyDescent="0.25">
      <c r="B815" s="57" t="s">
        <v>30</v>
      </c>
      <c r="C815" s="57" t="s">
        <v>30</v>
      </c>
      <c r="D815" s="57" t="s">
        <v>30</v>
      </c>
      <c r="E815" s="61"/>
    </row>
    <row r="816" spans="2:5" s="1" customFormat="1" ht="13.95" customHeight="1" x14ac:dyDescent="0.25">
      <c r="B816" s="57" t="s">
        <v>30</v>
      </c>
      <c r="C816" s="57" t="s">
        <v>30</v>
      </c>
      <c r="D816" s="57" t="s">
        <v>30</v>
      </c>
      <c r="E816" s="61"/>
    </row>
    <row r="817" spans="2:5" s="1" customFormat="1" ht="13.95" customHeight="1" x14ac:dyDescent="0.25">
      <c r="B817" s="57" t="s">
        <v>30</v>
      </c>
      <c r="C817" s="57" t="s">
        <v>30</v>
      </c>
      <c r="D817" s="57" t="s">
        <v>30</v>
      </c>
      <c r="E817" s="61"/>
    </row>
    <row r="818" spans="2:5" s="1" customFormat="1" ht="13.95" customHeight="1" x14ac:dyDescent="0.25">
      <c r="B818" s="57" t="s">
        <v>30</v>
      </c>
      <c r="C818" s="57" t="s">
        <v>30</v>
      </c>
      <c r="D818" s="57" t="s">
        <v>30</v>
      </c>
      <c r="E818" s="61"/>
    </row>
    <row r="819" spans="2:5" s="1" customFormat="1" ht="13.95" customHeight="1" x14ac:dyDescent="0.25">
      <c r="B819" s="57" t="s">
        <v>30</v>
      </c>
      <c r="C819" s="57" t="s">
        <v>30</v>
      </c>
      <c r="D819" s="57" t="s">
        <v>30</v>
      </c>
      <c r="E819" s="61"/>
    </row>
    <row r="820" spans="2:5" s="1" customFormat="1" ht="13.95" customHeight="1" x14ac:dyDescent="0.25">
      <c r="B820" s="57" t="s">
        <v>30</v>
      </c>
      <c r="C820" s="57" t="s">
        <v>30</v>
      </c>
      <c r="D820" s="57" t="s">
        <v>30</v>
      </c>
      <c r="E820" s="61"/>
    </row>
    <row r="821" spans="2:5" s="1" customFormat="1" ht="13.95" customHeight="1" x14ac:dyDescent="0.25">
      <c r="B821" s="57" t="s">
        <v>30</v>
      </c>
      <c r="C821" s="57" t="s">
        <v>30</v>
      </c>
      <c r="D821" s="57" t="s">
        <v>30</v>
      </c>
      <c r="E821" s="61"/>
    </row>
    <row r="822" spans="2:5" s="1" customFormat="1" ht="13.95" customHeight="1" x14ac:dyDescent="0.25">
      <c r="B822" s="57" t="s">
        <v>30</v>
      </c>
      <c r="C822" s="57" t="s">
        <v>30</v>
      </c>
      <c r="D822" s="57" t="s">
        <v>30</v>
      </c>
      <c r="E822" s="61"/>
    </row>
    <row r="823" spans="2:5" s="1" customFormat="1" ht="13.95" customHeight="1" x14ac:dyDescent="0.25">
      <c r="B823" s="57" t="s">
        <v>30</v>
      </c>
      <c r="C823" s="57" t="s">
        <v>30</v>
      </c>
      <c r="D823" s="57" t="s">
        <v>30</v>
      </c>
      <c r="E823" s="61"/>
    </row>
    <row r="824" spans="2:5" s="1" customFormat="1" ht="13.95" customHeight="1" x14ac:dyDescent="0.25">
      <c r="B824" s="57" t="s">
        <v>30</v>
      </c>
      <c r="C824" s="57" t="s">
        <v>30</v>
      </c>
      <c r="D824" s="57" t="s">
        <v>30</v>
      </c>
      <c r="E824" s="61"/>
    </row>
    <row r="825" spans="2:5" s="1" customFormat="1" ht="13.95" customHeight="1" x14ac:dyDescent="0.25">
      <c r="B825" s="57" t="s">
        <v>30</v>
      </c>
      <c r="C825" s="57" t="s">
        <v>30</v>
      </c>
      <c r="D825" s="57" t="s">
        <v>30</v>
      </c>
      <c r="E825" s="61"/>
    </row>
    <row r="826" spans="2:5" s="1" customFormat="1" ht="13.95" customHeight="1" x14ac:dyDescent="0.25">
      <c r="B826" s="57" t="s">
        <v>30</v>
      </c>
      <c r="C826" s="57" t="s">
        <v>30</v>
      </c>
      <c r="D826" s="57" t="s">
        <v>30</v>
      </c>
      <c r="E826" s="61"/>
    </row>
    <row r="827" spans="2:5" s="1" customFormat="1" ht="13.95" customHeight="1" x14ac:dyDescent="0.25">
      <c r="B827" s="57" t="s">
        <v>30</v>
      </c>
      <c r="C827" s="57" t="s">
        <v>30</v>
      </c>
      <c r="D827" s="57" t="s">
        <v>30</v>
      </c>
      <c r="E827" s="61"/>
    </row>
    <row r="828" spans="2:5" s="1" customFormat="1" ht="13.95" customHeight="1" x14ac:dyDescent="0.25">
      <c r="B828" s="57" t="s">
        <v>30</v>
      </c>
      <c r="C828" s="57" t="s">
        <v>30</v>
      </c>
      <c r="D828" s="57" t="s">
        <v>30</v>
      </c>
      <c r="E828" s="61"/>
    </row>
    <row r="829" spans="2:5" s="1" customFormat="1" ht="13.95" customHeight="1" x14ac:dyDescent="0.25">
      <c r="B829" s="57" t="s">
        <v>30</v>
      </c>
      <c r="C829" s="57" t="s">
        <v>30</v>
      </c>
      <c r="D829" s="57" t="s">
        <v>30</v>
      </c>
      <c r="E829" s="61"/>
    </row>
    <row r="830" spans="2:5" s="1" customFormat="1" ht="13.95" customHeight="1" x14ac:dyDescent="0.25">
      <c r="B830" s="57" t="s">
        <v>30</v>
      </c>
      <c r="C830" s="57" t="s">
        <v>30</v>
      </c>
      <c r="D830" s="57" t="s">
        <v>30</v>
      </c>
      <c r="E830" s="61"/>
    </row>
    <row r="831" spans="2:5" s="1" customFormat="1" ht="13.95" customHeight="1" x14ac:dyDescent="0.25">
      <c r="B831" s="57" t="s">
        <v>30</v>
      </c>
      <c r="C831" s="57" t="s">
        <v>30</v>
      </c>
      <c r="D831" s="57" t="s">
        <v>30</v>
      </c>
      <c r="E831" s="61"/>
    </row>
    <row r="832" spans="2:5" s="1" customFormat="1" ht="13.95" customHeight="1" x14ac:dyDescent="0.25">
      <c r="B832" s="57" t="s">
        <v>30</v>
      </c>
      <c r="C832" s="57" t="s">
        <v>30</v>
      </c>
      <c r="D832" s="57" t="s">
        <v>30</v>
      </c>
      <c r="E832" s="61"/>
    </row>
    <row r="833" spans="2:5" s="1" customFormat="1" ht="13.95" customHeight="1" x14ac:dyDescent="0.25">
      <c r="B833" s="57" t="s">
        <v>30</v>
      </c>
      <c r="C833" s="57" t="s">
        <v>30</v>
      </c>
      <c r="D833" s="57" t="s">
        <v>30</v>
      </c>
      <c r="E833" s="61"/>
    </row>
    <row r="834" spans="2:5" s="1" customFormat="1" ht="13.95" customHeight="1" x14ac:dyDescent="0.25">
      <c r="B834" s="57" t="s">
        <v>30</v>
      </c>
      <c r="C834" s="57" t="s">
        <v>30</v>
      </c>
      <c r="D834" s="57" t="s">
        <v>30</v>
      </c>
      <c r="E834" s="61"/>
    </row>
    <row r="835" spans="2:5" s="1" customFormat="1" ht="13.95" customHeight="1" x14ac:dyDescent="0.25">
      <c r="B835" s="57" t="s">
        <v>30</v>
      </c>
      <c r="C835" s="57" t="s">
        <v>30</v>
      </c>
      <c r="D835" s="57" t="s">
        <v>30</v>
      </c>
      <c r="E835" s="61"/>
    </row>
    <row r="836" spans="2:5" s="1" customFormat="1" ht="13.95" customHeight="1" x14ac:dyDescent="0.25">
      <c r="B836" s="57" t="s">
        <v>30</v>
      </c>
      <c r="C836" s="57" t="s">
        <v>30</v>
      </c>
      <c r="D836" s="57" t="s">
        <v>30</v>
      </c>
      <c r="E836" s="61"/>
    </row>
    <row r="837" spans="2:5" s="1" customFormat="1" ht="13.95" customHeight="1" x14ac:dyDescent="0.25">
      <c r="B837" s="57" t="s">
        <v>30</v>
      </c>
      <c r="C837" s="57" t="s">
        <v>30</v>
      </c>
      <c r="D837" s="57" t="s">
        <v>30</v>
      </c>
      <c r="E837" s="61"/>
    </row>
    <row r="838" spans="2:5" s="1" customFormat="1" ht="13.95" customHeight="1" x14ac:dyDescent="0.25">
      <c r="B838" s="57" t="s">
        <v>30</v>
      </c>
      <c r="C838" s="57" t="s">
        <v>30</v>
      </c>
      <c r="D838" s="57" t="s">
        <v>30</v>
      </c>
      <c r="E838" s="61"/>
    </row>
    <row r="839" spans="2:5" s="1" customFormat="1" ht="13.95" customHeight="1" x14ac:dyDescent="0.25">
      <c r="B839" s="57" t="s">
        <v>30</v>
      </c>
      <c r="C839" s="57" t="s">
        <v>30</v>
      </c>
      <c r="D839" s="57" t="s">
        <v>30</v>
      </c>
      <c r="E839" s="61"/>
    </row>
    <row r="840" spans="2:5" s="1" customFormat="1" ht="13.95" customHeight="1" x14ac:dyDescent="0.25">
      <c r="B840" s="57" t="s">
        <v>30</v>
      </c>
      <c r="C840" s="57" t="s">
        <v>30</v>
      </c>
      <c r="D840" s="57" t="s">
        <v>30</v>
      </c>
      <c r="E840" s="61"/>
    </row>
    <row r="841" spans="2:5" s="1" customFormat="1" ht="13.95" customHeight="1" x14ac:dyDescent="0.25">
      <c r="B841" s="57" t="s">
        <v>30</v>
      </c>
      <c r="C841" s="57" t="s">
        <v>30</v>
      </c>
      <c r="D841" s="57" t="s">
        <v>30</v>
      </c>
      <c r="E841" s="61"/>
    </row>
    <row r="842" spans="2:5" s="1" customFormat="1" ht="13.95" customHeight="1" x14ac:dyDescent="0.25">
      <c r="B842" s="57" t="s">
        <v>30</v>
      </c>
      <c r="C842" s="57" t="s">
        <v>30</v>
      </c>
      <c r="D842" s="57" t="s">
        <v>30</v>
      </c>
      <c r="E842" s="61"/>
    </row>
    <row r="843" spans="2:5" s="1" customFormat="1" ht="13.95" customHeight="1" x14ac:dyDescent="0.25">
      <c r="B843" s="57" t="s">
        <v>30</v>
      </c>
      <c r="C843" s="57" t="s">
        <v>30</v>
      </c>
      <c r="D843" s="57" t="s">
        <v>30</v>
      </c>
      <c r="E843" s="61"/>
    </row>
    <row r="844" spans="2:5" s="1" customFormat="1" ht="13.95" customHeight="1" x14ac:dyDescent="0.25">
      <c r="B844" s="57" t="s">
        <v>30</v>
      </c>
      <c r="C844" s="57" t="s">
        <v>30</v>
      </c>
      <c r="D844" s="57" t="s">
        <v>30</v>
      </c>
      <c r="E844" s="61"/>
    </row>
    <row r="845" spans="2:5" s="1" customFormat="1" ht="13.95" customHeight="1" x14ac:dyDescent="0.25">
      <c r="B845" s="57" t="s">
        <v>30</v>
      </c>
      <c r="C845" s="57" t="s">
        <v>30</v>
      </c>
      <c r="D845" s="57" t="s">
        <v>30</v>
      </c>
      <c r="E845" s="61"/>
    </row>
    <row r="846" spans="2:5" s="1" customFormat="1" ht="13.95" customHeight="1" x14ac:dyDescent="0.25">
      <c r="B846" s="57" t="s">
        <v>30</v>
      </c>
      <c r="C846" s="57" t="s">
        <v>30</v>
      </c>
      <c r="D846" s="57" t="s">
        <v>30</v>
      </c>
      <c r="E846" s="61"/>
    </row>
    <row r="847" spans="2:5" s="1" customFormat="1" ht="13.95" customHeight="1" x14ac:dyDescent="0.25">
      <c r="B847" s="57" t="s">
        <v>30</v>
      </c>
      <c r="C847" s="57" t="s">
        <v>30</v>
      </c>
      <c r="D847" s="57" t="s">
        <v>30</v>
      </c>
      <c r="E847" s="61"/>
    </row>
    <row r="848" spans="2:5" s="1" customFormat="1" ht="13.95" customHeight="1" x14ac:dyDescent="0.25">
      <c r="B848" s="57" t="s">
        <v>30</v>
      </c>
      <c r="C848" s="57" t="s">
        <v>30</v>
      </c>
      <c r="D848" s="57" t="s">
        <v>30</v>
      </c>
      <c r="E848" s="61"/>
    </row>
    <row r="849" spans="2:5" s="1" customFormat="1" ht="13.95" customHeight="1" x14ac:dyDescent="0.25">
      <c r="B849" s="57" t="s">
        <v>30</v>
      </c>
      <c r="C849" s="57" t="s">
        <v>30</v>
      </c>
      <c r="D849" s="57" t="s">
        <v>30</v>
      </c>
      <c r="E849" s="61"/>
    </row>
    <row r="850" spans="2:5" s="1" customFormat="1" ht="13.95" customHeight="1" x14ac:dyDescent="0.25">
      <c r="B850" s="57" t="s">
        <v>30</v>
      </c>
      <c r="C850" s="57" t="s">
        <v>30</v>
      </c>
      <c r="D850" s="57" t="s">
        <v>30</v>
      </c>
      <c r="E850" s="61"/>
    </row>
    <row r="851" spans="2:5" s="1" customFormat="1" ht="13.95" customHeight="1" x14ac:dyDescent="0.25">
      <c r="B851" s="57" t="s">
        <v>30</v>
      </c>
      <c r="C851" s="57" t="s">
        <v>30</v>
      </c>
      <c r="D851" s="57" t="s">
        <v>30</v>
      </c>
      <c r="E851" s="61"/>
    </row>
    <row r="852" spans="2:5" s="1" customFormat="1" ht="13.95" customHeight="1" x14ac:dyDescent="0.25">
      <c r="B852" s="57" t="s">
        <v>30</v>
      </c>
      <c r="C852" s="57" t="s">
        <v>30</v>
      </c>
      <c r="D852" s="57" t="s">
        <v>30</v>
      </c>
      <c r="E852" s="61"/>
    </row>
    <row r="853" spans="2:5" s="1" customFormat="1" ht="13.95" customHeight="1" x14ac:dyDescent="0.25">
      <c r="B853" s="57" t="s">
        <v>30</v>
      </c>
      <c r="C853" s="57" t="s">
        <v>30</v>
      </c>
      <c r="D853" s="57" t="s">
        <v>30</v>
      </c>
      <c r="E853" s="61"/>
    </row>
    <row r="854" spans="2:5" s="1" customFormat="1" ht="13.95" customHeight="1" x14ac:dyDescent="0.25">
      <c r="B854" s="57" t="s">
        <v>30</v>
      </c>
      <c r="C854" s="57" t="s">
        <v>30</v>
      </c>
      <c r="D854" s="57" t="s">
        <v>30</v>
      </c>
      <c r="E854" s="61"/>
    </row>
    <row r="855" spans="2:5" s="1" customFormat="1" ht="13.95" customHeight="1" x14ac:dyDescent="0.25">
      <c r="B855" s="57" t="s">
        <v>30</v>
      </c>
      <c r="C855" s="57" t="s">
        <v>30</v>
      </c>
      <c r="D855" s="57" t="s">
        <v>30</v>
      </c>
      <c r="E855" s="61"/>
    </row>
    <row r="856" spans="2:5" s="1" customFormat="1" ht="13.95" customHeight="1" x14ac:dyDescent="0.25">
      <c r="B856" s="57" t="s">
        <v>30</v>
      </c>
      <c r="C856" s="57" t="s">
        <v>30</v>
      </c>
      <c r="D856" s="57" t="s">
        <v>30</v>
      </c>
      <c r="E856" s="61"/>
    </row>
    <row r="857" spans="2:5" s="1" customFormat="1" ht="13.95" customHeight="1" x14ac:dyDescent="0.25">
      <c r="B857" s="57" t="s">
        <v>30</v>
      </c>
      <c r="C857" s="57" t="s">
        <v>30</v>
      </c>
      <c r="D857" s="57" t="s">
        <v>30</v>
      </c>
      <c r="E857" s="61"/>
    </row>
    <row r="858" spans="2:5" s="1" customFormat="1" ht="13.95" customHeight="1" x14ac:dyDescent="0.25">
      <c r="B858" s="57" t="s">
        <v>30</v>
      </c>
      <c r="C858" s="57" t="s">
        <v>30</v>
      </c>
      <c r="D858" s="57" t="s">
        <v>30</v>
      </c>
      <c r="E858" s="61"/>
    </row>
    <row r="859" spans="2:5" s="1" customFormat="1" ht="13.95" customHeight="1" x14ac:dyDescent="0.25">
      <c r="B859" s="57" t="s">
        <v>30</v>
      </c>
      <c r="C859" s="57" t="s">
        <v>30</v>
      </c>
      <c r="D859" s="57" t="s">
        <v>30</v>
      </c>
      <c r="E859" s="61"/>
    </row>
    <row r="860" spans="2:5" s="1" customFormat="1" ht="13.95" customHeight="1" x14ac:dyDescent="0.25">
      <c r="B860" s="57" t="s">
        <v>30</v>
      </c>
      <c r="C860" s="57" t="s">
        <v>30</v>
      </c>
      <c r="D860" s="57" t="s">
        <v>30</v>
      </c>
      <c r="E860" s="61"/>
    </row>
    <row r="861" spans="2:5" s="1" customFormat="1" ht="13.95" customHeight="1" x14ac:dyDescent="0.25">
      <c r="B861" s="57" t="s">
        <v>30</v>
      </c>
      <c r="C861" s="57" t="s">
        <v>30</v>
      </c>
      <c r="D861" s="57" t="s">
        <v>30</v>
      </c>
      <c r="E861" s="61"/>
    </row>
    <row r="862" spans="2:5" s="1" customFormat="1" ht="13.95" customHeight="1" x14ac:dyDescent="0.25">
      <c r="B862" s="57" t="s">
        <v>30</v>
      </c>
      <c r="C862" s="57" t="s">
        <v>30</v>
      </c>
      <c r="D862" s="57" t="s">
        <v>30</v>
      </c>
      <c r="E862" s="61"/>
    </row>
    <row r="863" spans="2:5" s="1" customFormat="1" ht="13.95" customHeight="1" x14ac:dyDescent="0.25">
      <c r="B863" s="57" t="s">
        <v>30</v>
      </c>
      <c r="C863" s="57" t="s">
        <v>30</v>
      </c>
      <c r="D863" s="57" t="s">
        <v>30</v>
      </c>
      <c r="E863" s="61"/>
    </row>
    <row r="864" spans="2:5" s="1" customFormat="1" ht="13.95" customHeight="1" x14ac:dyDescent="0.25">
      <c r="B864" s="57" t="s">
        <v>30</v>
      </c>
      <c r="C864" s="57" t="s">
        <v>30</v>
      </c>
      <c r="D864" s="57" t="s">
        <v>30</v>
      </c>
      <c r="E864" s="61"/>
    </row>
    <row r="865" spans="2:5" s="1" customFormat="1" ht="13.95" customHeight="1" x14ac:dyDescent="0.25">
      <c r="B865" s="57" t="s">
        <v>30</v>
      </c>
      <c r="C865" s="57" t="s">
        <v>30</v>
      </c>
      <c r="D865" s="57" t="s">
        <v>30</v>
      </c>
      <c r="E865" s="61"/>
    </row>
    <row r="866" spans="2:5" s="1" customFormat="1" ht="13.95" customHeight="1" x14ac:dyDescent="0.25">
      <c r="B866" s="57" t="s">
        <v>30</v>
      </c>
      <c r="C866" s="57" t="s">
        <v>30</v>
      </c>
      <c r="D866" s="57" t="s">
        <v>30</v>
      </c>
      <c r="E866" s="61"/>
    </row>
    <row r="867" spans="2:5" s="1" customFormat="1" ht="13.95" customHeight="1" x14ac:dyDescent="0.25">
      <c r="B867" s="57" t="s">
        <v>30</v>
      </c>
      <c r="C867" s="57" t="s">
        <v>30</v>
      </c>
      <c r="D867" s="57" t="s">
        <v>30</v>
      </c>
      <c r="E867" s="61"/>
    </row>
    <row r="868" spans="2:5" s="1" customFormat="1" ht="13.95" customHeight="1" x14ac:dyDescent="0.25">
      <c r="B868" s="57" t="s">
        <v>30</v>
      </c>
      <c r="C868" s="57" t="s">
        <v>30</v>
      </c>
      <c r="D868" s="57" t="s">
        <v>30</v>
      </c>
      <c r="E868" s="61"/>
    </row>
    <row r="869" spans="2:5" s="1" customFormat="1" ht="13.95" customHeight="1" x14ac:dyDescent="0.25">
      <c r="B869" s="57" t="s">
        <v>30</v>
      </c>
      <c r="C869" s="57" t="s">
        <v>30</v>
      </c>
      <c r="D869" s="57" t="s">
        <v>30</v>
      </c>
      <c r="E869" s="61"/>
    </row>
    <row r="870" spans="2:5" s="1" customFormat="1" ht="13.95" customHeight="1" x14ac:dyDescent="0.25">
      <c r="B870" s="57" t="s">
        <v>30</v>
      </c>
      <c r="C870" s="57" t="s">
        <v>30</v>
      </c>
      <c r="D870" s="57" t="s">
        <v>30</v>
      </c>
      <c r="E870" s="61"/>
    </row>
    <row r="871" spans="2:5" s="1" customFormat="1" ht="13.95" customHeight="1" x14ac:dyDescent="0.25">
      <c r="B871" s="57" t="s">
        <v>30</v>
      </c>
      <c r="C871" s="57" t="s">
        <v>30</v>
      </c>
      <c r="D871" s="57" t="s">
        <v>30</v>
      </c>
      <c r="E871" s="61"/>
    </row>
    <row r="872" spans="2:5" s="1" customFormat="1" ht="13.95" customHeight="1" x14ac:dyDescent="0.25">
      <c r="B872" s="57" t="s">
        <v>30</v>
      </c>
      <c r="C872" s="57" t="s">
        <v>30</v>
      </c>
      <c r="D872" s="57" t="s">
        <v>30</v>
      </c>
      <c r="E872" s="61"/>
    </row>
    <row r="873" spans="2:5" s="1" customFormat="1" ht="13.95" customHeight="1" x14ac:dyDescent="0.25">
      <c r="B873" s="57" t="s">
        <v>30</v>
      </c>
      <c r="C873" s="57" t="s">
        <v>30</v>
      </c>
      <c r="D873" s="57" t="s">
        <v>30</v>
      </c>
      <c r="E873" s="61"/>
    </row>
    <row r="874" spans="2:5" s="1" customFormat="1" ht="13.95" customHeight="1" x14ac:dyDescent="0.25">
      <c r="B874" s="57" t="s">
        <v>30</v>
      </c>
      <c r="C874" s="57" t="s">
        <v>30</v>
      </c>
      <c r="D874" s="57" t="s">
        <v>30</v>
      </c>
      <c r="E874" s="61"/>
    </row>
    <row r="875" spans="2:5" s="1" customFormat="1" ht="13.95" customHeight="1" x14ac:dyDescent="0.25">
      <c r="B875" s="57" t="s">
        <v>30</v>
      </c>
      <c r="C875" s="57" t="s">
        <v>30</v>
      </c>
      <c r="D875" s="57" t="s">
        <v>30</v>
      </c>
      <c r="E875" s="61"/>
    </row>
    <row r="876" spans="2:5" s="1" customFormat="1" ht="13.95" customHeight="1" x14ac:dyDescent="0.25">
      <c r="B876" s="57" t="s">
        <v>30</v>
      </c>
      <c r="C876" s="57" t="s">
        <v>30</v>
      </c>
      <c r="D876" s="57" t="s">
        <v>30</v>
      </c>
      <c r="E876" s="61"/>
    </row>
    <row r="877" spans="2:5" s="1" customFormat="1" ht="13.95" customHeight="1" x14ac:dyDescent="0.25">
      <c r="B877" s="57" t="s">
        <v>30</v>
      </c>
      <c r="C877" s="57" t="s">
        <v>30</v>
      </c>
      <c r="D877" s="57" t="s">
        <v>30</v>
      </c>
      <c r="E877" s="61"/>
    </row>
    <row r="878" spans="2:5" s="1" customFormat="1" ht="13.95" customHeight="1" x14ac:dyDescent="0.25">
      <c r="B878" s="57" t="s">
        <v>30</v>
      </c>
      <c r="C878" s="57" t="s">
        <v>30</v>
      </c>
      <c r="D878" s="57" t="s">
        <v>30</v>
      </c>
      <c r="E878" s="61"/>
    </row>
    <row r="879" spans="2:5" s="1" customFormat="1" ht="13.95" customHeight="1" x14ac:dyDescent="0.25">
      <c r="B879" s="57" t="s">
        <v>30</v>
      </c>
      <c r="C879" s="57" t="s">
        <v>30</v>
      </c>
      <c r="D879" s="57" t="s">
        <v>30</v>
      </c>
      <c r="E879" s="61"/>
    </row>
    <row r="880" spans="2:5" s="1" customFormat="1" ht="13.95" customHeight="1" x14ac:dyDescent="0.25">
      <c r="B880" s="57" t="s">
        <v>30</v>
      </c>
      <c r="C880" s="57" t="s">
        <v>30</v>
      </c>
      <c r="D880" s="57" t="s">
        <v>30</v>
      </c>
      <c r="E880" s="61"/>
    </row>
    <row r="881" spans="2:5" s="1" customFormat="1" ht="13.95" customHeight="1" x14ac:dyDescent="0.25">
      <c r="B881" s="57" t="s">
        <v>30</v>
      </c>
      <c r="C881" s="57" t="s">
        <v>30</v>
      </c>
      <c r="D881" s="57" t="s">
        <v>30</v>
      </c>
      <c r="E881" s="61"/>
    </row>
    <row r="882" spans="2:5" s="1" customFormat="1" ht="13.95" customHeight="1" x14ac:dyDescent="0.25">
      <c r="B882" s="57" t="s">
        <v>30</v>
      </c>
      <c r="C882" s="57" t="s">
        <v>30</v>
      </c>
      <c r="D882" s="57" t="s">
        <v>30</v>
      </c>
      <c r="E882" s="61"/>
    </row>
    <row r="883" spans="2:5" s="1" customFormat="1" ht="13.95" customHeight="1" x14ac:dyDescent="0.25">
      <c r="B883" s="57" t="s">
        <v>30</v>
      </c>
      <c r="C883" s="57" t="s">
        <v>30</v>
      </c>
      <c r="D883" s="57" t="s">
        <v>30</v>
      </c>
      <c r="E883" s="61"/>
    </row>
    <row r="884" spans="2:5" s="1" customFormat="1" ht="13.95" customHeight="1" x14ac:dyDescent="0.25">
      <c r="B884" s="57" t="s">
        <v>30</v>
      </c>
      <c r="C884" s="57" t="s">
        <v>30</v>
      </c>
      <c r="D884" s="57" t="s">
        <v>30</v>
      </c>
      <c r="E884" s="61"/>
    </row>
    <row r="885" spans="2:5" s="1" customFormat="1" ht="13.95" customHeight="1" x14ac:dyDescent="0.25">
      <c r="B885" s="57" t="s">
        <v>30</v>
      </c>
      <c r="C885" s="57" t="s">
        <v>30</v>
      </c>
      <c r="D885" s="57" t="s">
        <v>30</v>
      </c>
      <c r="E885" s="61"/>
    </row>
    <row r="886" spans="2:5" s="1" customFormat="1" ht="13.95" customHeight="1" x14ac:dyDescent="0.25">
      <c r="B886" s="57" t="s">
        <v>30</v>
      </c>
      <c r="C886" s="57" t="s">
        <v>30</v>
      </c>
      <c r="D886" s="57" t="s">
        <v>30</v>
      </c>
      <c r="E886" s="61"/>
    </row>
    <row r="887" spans="2:5" s="1" customFormat="1" ht="13.95" customHeight="1" x14ac:dyDescent="0.25">
      <c r="B887" s="57" t="s">
        <v>30</v>
      </c>
      <c r="C887" s="57" t="s">
        <v>30</v>
      </c>
      <c r="D887" s="57" t="s">
        <v>30</v>
      </c>
      <c r="E887" s="61"/>
    </row>
    <row r="888" spans="2:5" s="1" customFormat="1" ht="13.95" customHeight="1" x14ac:dyDescent="0.25">
      <c r="B888" s="57" t="s">
        <v>30</v>
      </c>
      <c r="C888" s="57" t="s">
        <v>30</v>
      </c>
      <c r="D888" s="57" t="s">
        <v>30</v>
      </c>
      <c r="E888" s="61"/>
    </row>
    <row r="889" spans="2:5" s="1" customFormat="1" ht="13.95" customHeight="1" x14ac:dyDescent="0.25">
      <c r="B889" s="57" t="s">
        <v>30</v>
      </c>
      <c r="C889" s="57" t="s">
        <v>30</v>
      </c>
      <c r="D889" s="57" t="s">
        <v>30</v>
      </c>
      <c r="E889" s="61"/>
    </row>
    <row r="890" spans="2:5" s="1" customFormat="1" ht="13.95" customHeight="1" x14ac:dyDescent="0.25">
      <c r="B890" s="57" t="s">
        <v>30</v>
      </c>
      <c r="C890" s="57" t="s">
        <v>30</v>
      </c>
      <c r="D890" s="57" t="s">
        <v>30</v>
      </c>
      <c r="E890" s="61"/>
    </row>
    <row r="891" spans="2:5" s="1" customFormat="1" ht="13.95" customHeight="1" x14ac:dyDescent="0.25">
      <c r="B891" s="57" t="s">
        <v>30</v>
      </c>
      <c r="C891" s="57" t="s">
        <v>30</v>
      </c>
      <c r="D891" s="57" t="s">
        <v>30</v>
      </c>
      <c r="E891" s="61"/>
    </row>
    <row r="892" spans="2:5" s="1" customFormat="1" ht="13.95" customHeight="1" x14ac:dyDescent="0.25">
      <c r="B892" s="57" t="s">
        <v>30</v>
      </c>
      <c r="C892" s="57" t="s">
        <v>30</v>
      </c>
      <c r="D892" s="57" t="s">
        <v>30</v>
      </c>
      <c r="E892" s="61"/>
    </row>
    <row r="893" spans="2:5" s="1" customFormat="1" ht="13.95" customHeight="1" x14ac:dyDescent="0.25">
      <c r="B893" s="57" t="s">
        <v>30</v>
      </c>
      <c r="C893" s="57" t="s">
        <v>30</v>
      </c>
      <c r="D893" s="57" t="s">
        <v>30</v>
      </c>
      <c r="E893" s="61"/>
    </row>
    <row r="894" spans="2:5" s="1" customFormat="1" ht="13.95" customHeight="1" x14ac:dyDescent="0.25">
      <c r="B894" s="57" t="s">
        <v>30</v>
      </c>
      <c r="C894" s="57" t="s">
        <v>30</v>
      </c>
      <c r="D894" s="57" t="s">
        <v>30</v>
      </c>
      <c r="E894" s="61"/>
    </row>
    <row r="895" spans="2:5" s="1" customFormat="1" ht="13.95" customHeight="1" x14ac:dyDescent="0.25">
      <c r="B895" s="57" t="s">
        <v>30</v>
      </c>
      <c r="C895" s="57" t="s">
        <v>30</v>
      </c>
      <c r="D895" s="57" t="s">
        <v>30</v>
      </c>
      <c r="E895" s="61"/>
    </row>
    <row r="896" spans="2:5" s="1" customFormat="1" ht="13.95" customHeight="1" x14ac:dyDescent="0.25">
      <c r="B896" s="57" t="s">
        <v>30</v>
      </c>
      <c r="C896" s="57" t="s">
        <v>30</v>
      </c>
      <c r="D896" s="57" t="s">
        <v>30</v>
      </c>
      <c r="E896" s="61"/>
    </row>
    <row r="897" spans="2:5" s="1" customFormat="1" ht="13.95" customHeight="1" x14ac:dyDescent="0.25">
      <c r="B897" s="57" t="s">
        <v>30</v>
      </c>
      <c r="C897" s="57" t="s">
        <v>30</v>
      </c>
      <c r="D897" s="57" t="s">
        <v>30</v>
      </c>
      <c r="E897" s="61"/>
    </row>
    <row r="898" spans="2:5" s="1" customFormat="1" ht="13.95" customHeight="1" x14ac:dyDescent="0.25">
      <c r="B898" s="57" t="s">
        <v>30</v>
      </c>
      <c r="C898" s="57" t="s">
        <v>30</v>
      </c>
      <c r="D898" s="57" t="s">
        <v>30</v>
      </c>
      <c r="E898" s="61"/>
    </row>
    <row r="899" spans="2:5" s="1" customFormat="1" ht="13.95" customHeight="1" x14ac:dyDescent="0.25">
      <c r="B899" s="57" t="s">
        <v>30</v>
      </c>
      <c r="C899" s="57" t="s">
        <v>30</v>
      </c>
      <c r="D899" s="57" t="s">
        <v>30</v>
      </c>
      <c r="E899" s="61"/>
    </row>
    <row r="900" spans="2:5" s="1" customFormat="1" ht="13.95" customHeight="1" x14ac:dyDescent="0.25">
      <c r="B900" s="57" t="s">
        <v>30</v>
      </c>
      <c r="C900" s="57" t="s">
        <v>30</v>
      </c>
      <c r="D900" s="57" t="s">
        <v>30</v>
      </c>
      <c r="E900" s="61"/>
    </row>
    <row r="901" spans="2:5" s="1" customFormat="1" ht="13.95" customHeight="1" x14ac:dyDescent="0.25">
      <c r="B901" s="57" t="s">
        <v>30</v>
      </c>
      <c r="C901" s="57" t="s">
        <v>30</v>
      </c>
      <c r="D901" s="57" t="s">
        <v>30</v>
      </c>
      <c r="E901" s="61"/>
    </row>
    <row r="902" spans="2:5" s="1" customFormat="1" ht="13.95" customHeight="1" x14ac:dyDescent="0.25">
      <c r="B902" s="57" t="s">
        <v>30</v>
      </c>
      <c r="C902" s="57" t="s">
        <v>30</v>
      </c>
      <c r="D902" s="57" t="s">
        <v>30</v>
      </c>
      <c r="E902" s="61"/>
    </row>
    <row r="903" spans="2:5" s="1" customFormat="1" ht="13.95" customHeight="1" x14ac:dyDescent="0.25">
      <c r="B903" s="57" t="s">
        <v>30</v>
      </c>
      <c r="C903" s="57" t="s">
        <v>30</v>
      </c>
      <c r="D903" s="57" t="s">
        <v>30</v>
      </c>
      <c r="E903" s="61"/>
    </row>
    <row r="904" spans="2:5" s="1" customFormat="1" ht="13.95" customHeight="1" x14ac:dyDescent="0.25">
      <c r="B904" s="57" t="s">
        <v>30</v>
      </c>
      <c r="C904" s="57" t="s">
        <v>30</v>
      </c>
      <c r="D904" s="57" t="s">
        <v>30</v>
      </c>
      <c r="E904" s="61"/>
    </row>
    <row r="905" spans="2:5" s="1" customFormat="1" ht="13.95" customHeight="1" x14ac:dyDescent="0.25">
      <c r="B905" s="57" t="s">
        <v>30</v>
      </c>
      <c r="C905" s="57" t="s">
        <v>30</v>
      </c>
      <c r="D905" s="57" t="s">
        <v>30</v>
      </c>
      <c r="E905" s="61"/>
    </row>
    <row r="906" spans="2:5" s="1" customFormat="1" ht="13.95" customHeight="1" x14ac:dyDescent="0.25">
      <c r="B906" s="57" t="s">
        <v>30</v>
      </c>
      <c r="C906" s="57" t="s">
        <v>30</v>
      </c>
      <c r="D906" s="57" t="s">
        <v>30</v>
      </c>
      <c r="E906" s="61"/>
    </row>
    <row r="907" spans="2:5" s="1" customFormat="1" ht="13.95" customHeight="1" x14ac:dyDescent="0.25">
      <c r="B907" s="57" t="s">
        <v>30</v>
      </c>
      <c r="C907" s="57" t="s">
        <v>30</v>
      </c>
      <c r="D907" s="57" t="s">
        <v>30</v>
      </c>
      <c r="E907" s="61"/>
    </row>
    <row r="908" spans="2:5" s="1" customFormat="1" ht="13.95" customHeight="1" x14ac:dyDescent="0.25">
      <c r="B908" s="57" t="s">
        <v>30</v>
      </c>
      <c r="C908" s="57" t="s">
        <v>30</v>
      </c>
      <c r="D908" s="57" t="s">
        <v>30</v>
      </c>
      <c r="E908" s="61"/>
    </row>
    <row r="909" spans="2:5" s="1" customFormat="1" ht="13.95" customHeight="1" x14ac:dyDescent="0.25">
      <c r="B909" s="57" t="s">
        <v>30</v>
      </c>
      <c r="C909" s="57" t="s">
        <v>30</v>
      </c>
      <c r="D909" s="57" t="s">
        <v>30</v>
      </c>
      <c r="E909" s="61"/>
    </row>
    <row r="910" spans="2:5" s="1" customFormat="1" ht="13.95" customHeight="1" x14ac:dyDescent="0.25">
      <c r="B910" s="57" t="s">
        <v>30</v>
      </c>
      <c r="C910" s="57" t="s">
        <v>30</v>
      </c>
      <c r="D910" s="57" t="s">
        <v>30</v>
      </c>
      <c r="E910" s="61"/>
    </row>
    <row r="911" spans="2:5" s="1" customFormat="1" ht="13.95" customHeight="1" x14ac:dyDescent="0.25">
      <c r="B911" s="57" t="s">
        <v>30</v>
      </c>
      <c r="C911" s="57" t="s">
        <v>30</v>
      </c>
      <c r="D911" s="57" t="s">
        <v>30</v>
      </c>
      <c r="E911" s="61"/>
    </row>
    <row r="912" spans="2:5" s="1" customFormat="1" ht="13.95" customHeight="1" x14ac:dyDescent="0.25">
      <c r="B912" s="57" t="s">
        <v>30</v>
      </c>
      <c r="C912" s="57" t="s">
        <v>30</v>
      </c>
      <c r="D912" s="57" t="s">
        <v>30</v>
      </c>
      <c r="E912" s="61"/>
    </row>
    <row r="913" spans="2:5" s="1" customFormat="1" ht="13.95" customHeight="1" x14ac:dyDescent="0.25">
      <c r="B913" s="57" t="s">
        <v>30</v>
      </c>
      <c r="C913" s="57" t="s">
        <v>30</v>
      </c>
      <c r="D913" s="57" t="s">
        <v>30</v>
      </c>
      <c r="E913" s="61"/>
    </row>
    <row r="914" spans="2:5" s="1" customFormat="1" ht="13.95" customHeight="1" x14ac:dyDescent="0.25">
      <c r="B914" s="57" t="s">
        <v>30</v>
      </c>
      <c r="C914" s="57" t="s">
        <v>30</v>
      </c>
      <c r="D914" s="57" t="s">
        <v>30</v>
      </c>
      <c r="E914" s="61"/>
    </row>
    <row r="915" spans="2:5" s="1" customFormat="1" ht="13.95" customHeight="1" x14ac:dyDescent="0.25">
      <c r="B915" s="57" t="s">
        <v>30</v>
      </c>
      <c r="C915" s="57" t="s">
        <v>30</v>
      </c>
      <c r="D915" s="57" t="s">
        <v>30</v>
      </c>
      <c r="E915" s="61"/>
    </row>
    <row r="916" spans="2:5" s="1" customFormat="1" ht="13.95" customHeight="1" x14ac:dyDescent="0.25">
      <c r="B916" s="57" t="s">
        <v>30</v>
      </c>
      <c r="C916" s="57" t="s">
        <v>30</v>
      </c>
      <c r="D916" s="57" t="s">
        <v>30</v>
      </c>
      <c r="E916" s="61"/>
    </row>
    <row r="917" spans="2:5" s="1" customFormat="1" ht="13.95" customHeight="1" x14ac:dyDescent="0.25">
      <c r="B917" s="57" t="s">
        <v>30</v>
      </c>
      <c r="C917" s="57" t="s">
        <v>30</v>
      </c>
      <c r="D917" s="57" t="s">
        <v>30</v>
      </c>
      <c r="E917" s="61"/>
    </row>
    <row r="918" spans="2:5" s="1" customFormat="1" ht="13.95" customHeight="1" x14ac:dyDescent="0.25">
      <c r="B918" s="57" t="s">
        <v>30</v>
      </c>
      <c r="C918" s="57" t="s">
        <v>30</v>
      </c>
      <c r="D918" s="57" t="s">
        <v>30</v>
      </c>
      <c r="E918" s="61"/>
    </row>
    <row r="919" spans="2:5" s="1" customFormat="1" ht="13.95" customHeight="1" x14ac:dyDescent="0.25">
      <c r="B919" s="57" t="s">
        <v>30</v>
      </c>
      <c r="C919" s="57" t="s">
        <v>30</v>
      </c>
      <c r="D919" s="57" t="s">
        <v>30</v>
      </c>
      <c r="E919" s="61"/>
    </row>
    <row r="920" spans="2:5" s="1" customFormat="1" ht="13.95" customHeight="1" x14ac:dyDescent="0.25">
      <c r="B920" s="57" t="s">
        <v>30</v>
      </c>
      <c r="C920" s="57" t="s">
        <v>30</v>
      </c>
      <c r="D920" s="57" t="s">
        <v>30</v>
      </c>
      <c r="E920" s="61"/>
    </row>
    <row r="921" spans="2:5" s="1" customFormat="1" ht="13.95" customHeight="1" x14ac:dyDescent="0.25">
      <c r="B921" s="57" t="s">
        <v>30</v>
      </c>
      <c r="C921" s="57" t="s">
        <v>30</v>
      </c>
      <c r="D921" s="57" t="s">
        <v>30</v>
      </c>
      <c r="E921" s="61"/>
    </row>
    <row r="922" spans="2:5" s="1" customFormat="1" ht="13.95" customHeight="1" x14ac:dyDescent="0.25">
      <c r="B922" s="57" t="s">
        <v>30</v>
      </c>
      <c r="C922" s="57" t="s">
        <v>30</v>
      </c>
      <c r="D922" s="57" t="s">
        <v>30</v>
      </c>
      <c r="E922" s="61"/>
    </row>
    <row r="923" spans="2:5" s="1" customFormat="1" ht="13.95" customHeight="1" x14ac:dyDescent="0.25">
      <c r="B923" s="57" t="s">
        <v>30</v>
      </c>
      <c r="C923" s="57" t="s">
        <v>30</v>
      </c>
      <c r="D923" s="57" t="s">
        <v>30</v>
      </c>
      <c r="E923" s="61"/>
    </row>
    <row r="924" spans="2:5" s="1" customFormat="1" ht="13.95" customHeight="1" x14ac:dyDescent="0.25">
      <c r="B924" s="57" t="s">
        <v>30</v>
      </c>
      <c r="C924" s="57" t="s">
        <v>30</v>
      </c>
      <c r="D924" s="57" t="s">
        <v>30</v>
      </c>
      <c r="E924" s="61"/>
    </row>
    <row r="925" spans="2:5" s="1" customFormat="1" ht="13.95" customHeight="1" x14ac:dyDescent="0.25">
      <c r="B925" s="57" t="s">
        <v>30</v>
      </c>
      <c r="C925" s="57" t="s">
        <v>30</v>
      </c>
      <c r="D925" s="57" t="s">
        <v>30</v>
      </c>
      <c r="E925" s="61"/>
    </row>
    <row r="926" spans="2:5" s="1" customFormat="1" ht="13.95" customHeight="1" x14ac:dyDescent="0.25">
      <c r="B926" s="57" t="s">
        <v>30</v>
      </c>
      <c r="C926" s="57" t="s">
        <v>30</v>
      </c>
      <c r="D926" s="57" t="s">
        <v>30</v>
      </c>
      <c r="E926" s="61"/>
    </row>
    <row r="927" spans="2:5" s="1" customFormat="1" ht="13.95" customHeight="1" x14ac:dyDescent="0.25">
      <c r="B927" s="57" t="s">
        <v>30</v>
      </c>
      <c r="C927" s="57" t="s">
        <v>30</v>
      </c>
      <c r="D927" s="57" t="s">
        <v>30</v>
      </c>
      <c r="E927" s="61"/>
    </row>
    <row r="928" spans="2:5" s="1" customFormat="1" ht="13.95" customHeight="1" x14ac:dyDescent="0.25">
      <c r="B928" s="57" t="s">
        <v>30</v>
      </c>
      <c r="C928" s="57" t="s">
        <v>30</v>
      </c>
      <c r="D928" s="57" t="s">
        <v>30</v>
      </c>
      <c r="E928" s="61"/>
    </row>
    <row r="929" spans="2:5" s="1" customFormat="1" ht="13.95" customHeight="1" x14ac:dyDescent="0.25">
      <c r="B929" s="57" t="s">
        <v>30</v>
      </c>
      <c r="C929" s="57" t="s">
        <v>30</v>
      </c>
      <c r="D929" s="57" t="s">
        <v>30</v>
      </c>
      <c r="E929" s="61"/>
    </row>
    <row r="930" spans="2:5" s="1" customFormat="1" ht="13.95" customHeight="1" x14ac:dyDescent="0.25">
      <c r="B930" s="57" t="s">
        <v>30</v>
      </c>
      <c r="C930" s="57" t="s">
        <v>30</v>
      </c>
      <c r="D930" s="57" t="s">
        <v>30</v>
      </c>
      <c r="E930" s="61"/>
    </row>
    <row r="931" spans="2:5" s="1" customFormat="1" ht="13.95" customHeight="1" x14ac:dyDescent="0.25">
      <c r="B931" s="57" t="s">
        <v>30</v>
      </c>
      <c r="C931" s="57" t="s">
        <v>30</v>
      </c>
      <c r="D931" s="57" t="s">
        <v>30</v>
      </c>
      <c r="E931" s="61"/>
    </row>
    <row r="932" spans="2:5" s="1" customFormat="1" ht="13.95" customHeight="1" x14ac:dyDescent="0.25">
      <c r="B932" s="57" t="s">
        <v>30</v>
      </c>
      <c r="C932" s="57" t="s">
        <v>30</v>
      </c>
      <c r="D932" s="57" t="s">
        <v>30</v>
      </c>
      <c r="E932" s="61"/>
    </row>
    <row r="933" spans="2:5" s="1" customFormat="1" ht="13.95" customHeight="1" x14ac:dyDescent="0.25">
      <c r="B933" s="57" t="s">
        <v>30</v>
      </c>
      <c r="C933" s="57" t="s">
        <v>30</v>
      </c>
      <c r="D933" s="57" t="s">
        <v>30</v>
      </c>
      <c r="E933" s="61"/>
    </row>
    <row r="934" spans="2:5" s="1" customFormat="1" ht="13.95" customHeight="1" x14ac:dyDescent="0.25">
      <c r="B934" s="57" t="s">
        <v>30</v>
      </c>
      <c r="C934" s="57" t="s">
        <v>30</v>
      </c>
      <c r="D934" s="57" t="s">
        <v>30</v>
      </c>
      <c r="E934" s="61"/>
    </row>
    <row r="935" spans="2:5" s="1" customFormat="1" ht="13.95" customHeight="1" x14ac:dyDescent="0.25">
      <c r="B935" s="57" t="s">
        <v>30</v>
      </c>
      <c r="C935" s="57" t="s">
        <v>30</v>
      </c>
      <c r="D935" s="57" t="s">
        <v>30</v>
      </c>
      <c r="E935" s="61"/>
    </row>
    <row r="936" spans="2:5" s="1" customFormat="1" ht="13.95" customHeight="1" x14ac:dyDescent="0.25">
      <c r="B936" s="57" t="s">
        <v>30</v>
      </c>
      <c r="C936" s="57" t="s">
        <v>30</v>
      </c>
      <c r="D936" s="57" t="s">
        <v>30</v>
      </c>
      <c r="E936" s="61"/>
    </row>
    <row r="937" spans="2:5" s="1" customFormat="1" ht="13.95" customHeight="1" x14ac:dyDescent="0.25">
      <c r="B937" s="57" t="s">
        <v>30</v>
      </c>
      <c r="C937" s="57" t="s">
        <v>30</v>
      </c>
      <c r="D937" s="57" t="s">
        <v>30</v>
      </c>
      <c r="E937" s="61"/>
    </row>
    <row r="938" spans="2:5" s="1" customFormat="1" ht="13.95" customHeight="1" x14ac:dyDescent="0.25">
      <c r="B938" s="57" t="s">
        <v>30</v>
      </c>
      <c r="C938" s="57" t="s">
        <v>30</v>
      </c>
      <c r="D938" s="57" t="s">
        <v>30</v>
      </c>
      <c r="E938" s="61"/>
    </row>
    <row r="939" spans="2:5" s="1" customFormat="1" ht="13.95" customHeight="1" x14ac:dyDescent="0.25">
      <c r="B939" s="57" t="s">
        <v>30</v>
      </c>
      <c r="C939" s="57" t="s">
        <v>30</v>
      </c>
      <c r="D939" s="57" t="s">
        <v>30</v>
      </c>
      <c r="E939" s="61"/>
    </row>
    <row r="940" spans="2:5" s="1" customFormat="1" ht="13.95" customHeight="1" x14ac:dyDescent="0.25">
      <c r="B940" s="57" t="s">
        <v>30</v>
      </c>
      <c r="C940" s="57" t="s">
        <v>30</v>
      </c>
      <c r="D940" s="57" t="s">
        <v>30</v>
      </c>
      <c r="E940" s="61"/>
    </row>
    <row r="941" spans="2:5" s="1" customFormat="1" ht="13.95" customHeight="1" x14ac:dyDescent="0.25">
      <c r="B941" s="57" t="s">
        <v>30</v>
      </c>
      <c r="C941" s="57" t="s">
        <v>30</v>
      </c>
      <c r="D941" s="57" t="s">
        <v>30</v>
      </c>
      <c r="E941" s="61"/>
    </row>
    <row r="942" spans="2:5" s="1" customFormat="1" ht="13.95" customHeight="1" x14ac:dyDescent="0.25">
      <c r="B942" s="57" t="s">
        <v>30</v>
      </c>
      <c r="C942" s="57" t="s">
        <v>30</v>
      </c>
      <c r="D942" s="57" t="s">
        <v>30</v>
      </c>
      <c r="E942" s="61"/>
    </row>
    <row r="943" spans="2:5" s="1" customFormat="1" ht="13.95" customHeight="1" x14ac:dyDescent="0.25">
      <c r="B943" s="57" t="s">
        <v>30</v>
      </c>
      <c r="C943" s="57" t="s">
        <v>30</v>
      </c>
      <c r="D943" s="57" t="s">
        <v>30</v>
      </c>
      <c r="E943" s="61"/>
    </row>
    <row r="944" spans="2:5" s="1" customFormat="1" ht="13.95" customHeight="1" x14ac:dyDescent="0.25">
      <c r="B944" s="57" t="s">
        <v>30</v>
      </c>
      <c r="C944" s="57" t="s">
        <v>30</v>
      </c>
      <c r="D944" s="57" t="s">
        <v>30</v>
      </c>
      <c r="E944" s="61"/>
    </row>
    <row r="945" spans="2:5" s="1" customFormat="1" ht="13.95" customHeight="1" x14ac:dyDescent="0.25">
      <c r="B945" s="57" t="s">
        <v>30</v>
      </c>
      <c r="C945" s="57" t="s">
        <v>30</v>
      </c>
      <c r="D945" s="57" t="s">
        <v>30</v>
      </c>
      <c r="E945" s="61"/>
    </row>
    <row r="946" spans="2:5" s="1" customFormat="1" ht="13.95" customHeight="1" x14ac:dyDescent="0.25">
      <c r="B946" s="57" t="s">
        <v>30</v>
      </c>
      <c r="C946" s="57" t="s">
        <v>30</v>
      </c>
      <c r="D946" s="57" t="s">
        <v>30</v>
      </c>
      <c r="E946" s="61"/>
    </row>
    <row r="947" spans="2:5" s="1" customFormat="1" ht="13.95" customHeight="1" x14ac:dyDescent="0.25">
      <c r="B947" s="57" t="s">
        <v>30</v>
      </c>
      <c r="C947" s="57" t="s">
        <v>30</v>
      </c>
      <c r="D947" s="57" t="s">
        <v>30</v>
      </c>
      <c r="E947" s="61"/>
    </row>
    <row r="948" spans="2:5" s="1" customFormat="1" ht="13.95" customHeight="1" x14ac:dyDescent="0.25">
      <c r="B948" s="57" t="s">
        <v>30</v>
      </c>
      <c r="C948" s="57" t="s">
        <v>30</v>
      </c>
      <c r="D948" s="57" t="s">
        <v>30</v>
      </c>
      <c r="E948" s="61"/>
    </row>
    <row r="949" spans="2:5" s="1" customFormat="1" ht="13.95" customHeight="1" x14ac:dyDescent="0.25">
      <c r="B949" s="57" t="s">
        <v>30</v>
      </c>
      <c r="C949" s="57" t="s">
        <v>30</v>
      </c>
      <c r="D949" s="57" t="s">
        <v>30</v>
      </c>
      <c r="E949" s="61"/>
    </row>
    <row r="950" spans="2:5" s="1" customFormat="1" ht="13.95" customHeight="1" x14ac:dyDescent="0.25">
      <c r="B950" s="57" t="s">
        <v>30</v>
      </c>
      <c r="C950" s="57" t="s">
        <v>30</v>
      </c>
      <c r="D950" s="57" t="s">
        <v>30</v>
      </c>
      <c r="E950" s="61"/>
    </row>
    <row r="951" spans="2:5" s="1" customFormat="1" ht="13.95" customHeight="1" x14ac:dyDescent="0.25">
      <c r="B951" s="57" t="s">
        <v>30</v>
      </c>
      <c r="C951" s="57" t="s">
        <v>30</v>
      </c>
      <c r="D951" s="57" t="s">
        <v>30</v>
      </c>
      <c r="E951" s="61"/>
    </row>
    <row r="952" spans="2:5" s="1" customFormat="1" ht="13.95" customHeight="1" x14ac:dyDescent="0.25">
      <c r="B952" s="57" t="s">
        <v>30</v>
      </c>
      <c r="C952" s="57" t="s">
        <v>30</v>
      </c>
      <c r="D952" s="57" t="s">
        <v>30</v>
      </c>
      <c r="E952" s="61"/>
    </row>
    <row r="953" spans="2:5" s="1" customFormat="1" ht="13.95" customHeight="1" x14ac:dyDescent="0.25">
      <c r="B953" s="57" t="s">
        <v>30</v>
      </c>
      <c r="C953" s="57" t="s">
        <v>30</v>
      </c>
      <c r="D953" s="57" t="s">
        <v>30</v>
      </c>
      <c r="E953" s="61"/>
    </row>
    <row r="954" spans="2:5" s="1" customFormat="1" ht="13.95" customHeight="1" x14ac:dyDescent="0.25">
      <c r="B954" s="57" t="s">
        <v>30</v>
      </c>
      <c r="C954" s="57" t="s">
        <v>30</v>
      </c>
      <c r="D954" s="57" t="s">
        <v>30</v>
      </c>
      <c r="E954" s="61"/>
    </row>
    <row r="955" spans="2:5" s="1" customFormat="1" ht="13.95" customHeight="1" x14ac:dyDescent="0.25">
      <c r="B955" s="57" t="s">
        <v>30</v>
      </c>
      <c r="C955" s="57" t="s">
        <v>30</v>
      </c>
      <c r="D955" s="57" t="s">
        <v>30</v>
      </c>
      <c r="E955" s="61"/>
    </row>
    <row r="956" spans="2:5" s="1" customFormat="1" ht="13.95" customHeight="1" x14ac:dyDescent="0.25">
      <c r="B956" s="57" t="s">
        <v>30</v>
      </c>
      <c r="C956" s="57" t="s">
        <v>30</v>
      </c>
      <c r="D956" s="57" t="s">
        <v>30</v>
      </c>
      <c r="E956" s="61"/>
    </row>
    <row r="957" spans="2:5" s="1" customFormat="1" ht="13.95" customHeight="1" x14ac:dyDescent="0.25">
      <c r="B957" s="57" t="s">
        <v>30</v>
      </c>
      <c r="C957" s="57" t="s">
        <v>30</v>
      </c>
      <c r="D957" s="57" t="s">
        <v>30</v>
      </c>
      <c r="E957" s="61"/>
    </row>
    <row r="958" spans="2:5" s="1" customFormat="1" ht="13.95" customHeight="1" x14ac:dyDescent="0.25">
      <c r="B958" s="57" t="s">
        <v>30</v>
      </c>
      <c r="C958" s="57" t="s">
        <v>30</v>
      </c>
      <c r="D958" s="57" t="s">
        <v>30</v>
      </c>
      <c r="E958" s="61"/>
    </row>
    <row r="959" spans="2:5" s="1" customFormat="1" ht="13.95" customHeight="1" x14ac:dyDescent="0.25">
      <c r="B959" s="57" t="s">
        <v>30</v>
      </c>
      <c r="C959" s="57" t="s">
        <v>30</v>
      </c>
      <c r="D959" s="57" t="s">
        <v>30</v>
      </c>
      <c r="E959" s="61"/>
    </row>
    <row r="960" spans="2:5" s="1" customFormat="1" ht="13.95" customHeight="1" x14ac:dyDescent="0.25">
      <c r="B960" s="57" t="s">
        <v>30</v>
      </c>
      <c r="C960" s="57" t="s">
        <v>30</v>
      </c>
      <c r="D960" s="57" t="s">
        <v>30</v>
      </c>
      <c r="E960" s="61"/>
    </row>
    <row r="961" spans="2:5" s="1" customFormat="1" ht="13.95" customHeight="1" x14ac:dyDescent="0.25">
      <c r="B961" s="57" t="s">
        <v>30</v>
      </c>
      <c r="C961" s="57" t="s">
        <v>30</v>
      </c>
      <c r="D961" s="57" t="s">
        <v>30</v>
      </c>
      <c r="E961" s="61"/>
    </row>
    <row r="962" spans="2:5" s="1" customFormat="1" ht="13.95" customHeight="1" x14ac:dyDescent="0.25">
      <c r="B962" s="57" t="s">
        <v>30</v>
      </c>
      <c r="C962" s="57" t="s">
        <v>30</v>
      </c>
      <c r="D962" s="57" t="s">
        <v>30</v>
      </c>
      <c r="E962" s="61"/>
    </row>
    <row r="963" spans="2:5" s="1" customFormat="1" ht="13.95" customHeight="1" x14ac:dyDescent="0.25">
      <c r="B963" s="57" t="s">
        <v>30</v>
      </c>
      <c r="C963" s="57" t="s">
        <v>30</v>
      </c>
      <c r="D963" s="57" t="s">
        <v>30</v>
      </c>
      <c r="E963" s="61"/>
    </row>
    <row r="964" spans="2:5" s="1" customFormat="1" ht="13.95" customHeight="1" x14ac:dyDescent="0.25">
      <c r="B964" s="57" t="s">
        <v>30</v>
      </c>
      <c r="C964" s="57" t="s">
        <v>30</v>
      </c>
      <c r="D964" s="57" t="s">
        <v>30</v>
      </c>
      <c r="E964" s="61"/>
    </row>
    <row r="965" spans="2:5" s="1" customFormat="1" ht="13.95" customHeight="1" x14ac:dyDescent="0.25">
      <c r="B965" s="57" t="s">
        <v>30</v>
      </c>
      <c r="C965" s="57" t="s">
        <v>30</v>
      </c>
      <c r="D965" s="57" t="s">
        <v>30</v>
      </c>
      <c r="E965" s="61"/>
    </row>
    <row r="966" spans="2:5" s="1" customFormat="1" ht="13.95" customHeight="1" x14ac:dyDescent="0.25">
      <c r="B966" s="57" t="s">
        <v>30</v>
      </c>
      <c r="C966" s="57" t="s">
        <v>30</v>
      </c>
      <c r="D966" s="57" t="s">
        <v>30</v>
      </c>
      <c r="E966" s="61"/>
    </row>
    <row r="967" spans="2:5" s="1" customFormat="1" ht="13.95" customHeight="1" x14ac:dyDescent="0.25">
      <c r="B967" s="57" t="s">
        <v>30</v>
      </c>
      <c r="C967" s="57" t="s">
        <v>30</v>
      </c>
      <c r="D967" s="57" t="s">
        <v>30</v>
      </c>
      <c r="E967" s="61"/>
    </row>
    <row r="968" spans="2:5" s="1" customFormat="1" ht="13.95" customHeight="1" x14ac:dyDescent="0.25">
      <c r="B968" s="57" t="s">
        <v>30</v>
      </c>
      <c r="C968" s="57" t="s">
        <v>30</v>
      </c>
      <c r="D968" s="57" t="s">
        <v>30</v>
      </c>
      <c r="E968" s="61"/>
    </row>
    <row r="969" spans="2:5" s="1" customFormat="1" ht="13.95" customHeight="1" x14ac:dyDescent="0.25">
      <c r="B969" s="57" t="s">
        <v>30</v>
      </c>
      <c r="C969" s="57" t="s">
        <v>30</v>
      </c>
      <c r="D969" s="57" t="s">
        <v>30</v>
      </c>
      <c r="E969" s="61"/>
    </row>
    <row r="970" spans="2:5" s="1" customFormat="1" ht="13.95" customHeight="1" x14ac:dyDescent="0.25">
      <c r="B970" s="57" t="s">
        <v>30</v>
      </c>
      <c r="C970" s="57" t="s">
        <v>30</v>
      </c>
      <c r="D970" s="57" t="s">
        <v>30</v>
      </c>
      <c r="E970" s="61"/>
    </row>
    <row r="971" spans="2:5" s="1" customFormat="1" ht="13.95" customHeight="1" x14ac:dyDescent="0.25">
      <c r="B971" s="57" t="s">
        <v>30</v>
      </c>
      <c r="C971" s="57" t="s">
        <v>30</v>
      </c>
      <c r="D971" s="57" t="s">
        <v>30</v>
      </c>
      <c r="E971" s="61"/>
    </row>
    <row r="972" spans="2:5" s="1" customFormat="1" ht="13.95" customHeight="1" x14ac:dyDescent="0.25">
      <c r="B972" s="57" t="s">
        <v>30</v>
      </c>
      <c r="C972" s="57" t="s">
        <v>30</v>
      </c>
      <c r="D972" s="57" t="s">
        <v>30</v>
      </c>
      <c r="E972" s="61"/>
    </row>
    <row r="973" spans="2:5" s="1" customFormat="1" ht="13.95" customHeight="1" x14ac:dyDescent="0.25">
      <c r="B973" s="57" t="s">
        <v>30</v>
      </c>
      <c r="C973" s="57" t="s">
        <v>30</v>
      </c>
      <c r="D973" s="57" t="s">
        <v>30</v>
      </c>
      <c r="E973" s="61"/>
    </row>
    <row r="974" spans="2:5" s="1" customFormat="1" ht="13.95" customHeight="1" x14ac:dyDescent="0.25">
      <c r="B974" s="57" t="s">
        <v>30</v>
      </c>
      <c r="C974" s="57" t="s">
        <v>30</v>
      </c>
      <c r="D974" s="57" t="s">
        <v>30</v>
      </c>
      <c r="E974" s="61"/>
    </row>
    <row r="975" spans="2:5" s="1" customFormat="1" ht="13.95" customHeight="1" x14ac:dyDescent="0.25">
      <c r="B975" s="57" t="s">
        <v>30</v>
      </c>
      <c r="C975" s="57" t="s">
        <v>30</v>
      </c>
      <c r="D975" s="57" t="s">
        <v>30</v>
      </c>
      <c r="E975" s="61"/>
    </row>
    <row r="976" spans="2:5" s="1" customFormat="1" ht="13.95" customHeight="1" x14ac:dyDescent="0.25">
      <c r="B976" s="57" t="s">
        <v>30</v>
      </c>
      <c r="C976" s="57" t="s">
        <v>30</v>
      </c>
      <c r="D976" s="57" t="s">
        <v>30</v>
      </c>
      <c r="E976" s="61"/>
    </row>
    <row r="977" spans="2:5" s="1" customFormat="1" ht="13.95" customHeight="1" x14ac:dyDescent="0.25">
      <c r="B977" s="57" t="s">
        <v>30</v>
      </c>
      <c r="C977" s="57" t="s">
        <v>30</v>
      </c>
      <c r="D977" s="57" t="s">
        <v>30</v>
      </c>
      <c r="E977" s="61"/>
    </row>
    <row r="978" spans="2:5" s="1" customFormat="1" ht="13.95" customHeight="1" x14ac:dyDescent="0.25">
      <c r="B978" s="57" t="s">
        <v>30</v>
      </c>
      <c r="C978" s="57" t="s">
        <v>30</v>
      </c>
      <c r="D978" s="57" t="s">
        <v>30</v>
      </c>
      <c r="E978" s="61"/>
    </row>
    <row r="979" spans="2:5" s="1" customFormat="1" ht="13.95" customHeight="1" x14ac:dyDescent="0.25">
      <c r="B979" s="57" t="s">
        <v>30</v>
      </c>
      <c r="C979" s="57" t="s">
        <v>30</v>
      </c>
      <c r="D979" s="57" t="s">
        <v>30</v>
      </c>
      <c r="E979" s="61"/>
    </row>
    <row r="980" spans="2:5" s="1" customFormat="1" ht="13.95" customHeight="1" x14ac:dyDescent="0.25">
      <c r="B980" s="57" t="s">
        <v>30</v>
      </c>
      <c r="C980" s="57" t="s">
        <v>30</v>
      </c>
      <c r="D980" s="57" t="s">
        <v>30</v>
      </c>
      <c r="E980" s="61"/>
    </row>
    <row r="981" spans="2:5" s="1" customFormat="1" ht="13.95" customHeight="1" x14ac:dyDescent="0.25">
      <c r="B981" s="57" t="s">
        <v>30</v>
      </c>
      <c r="C981" s="57" t="s">
        <v>30</v>
      </c>
      <c r="D981" s="57" t="s">
        <v>30</v>
      </c>
      <c r="E981" s="61"/>
    </row>
    <row r="982" spans="2:5" s="1" customFormat="1" ht="13.95" customHeight="1" x14ac:dyDescent="0.25">
      <c r="B982" s="57" t="s">
        <v>30</v>
      </c>
      <c r="C982" s="57" t="s">
        <v>30</v>
      </c>
      <c r="D982" s="57" t="s">
        <v>30</v>
      </c>
      <c r="E982" s="61"/>
    </row>
    <row r="983" spans="2:5" s="1" customFormat="1" ht="13.95" customHeight="1" x14ac:dyDescent="0.25">
      <c r="B983" s="57" t="s">
        <v>30</v>
      </c>
      <c r="C983" s="57" t="s">
        <v>30</v>
      </c>
      <c r="D983" s="57" t="s">
        <v>30</v>
      </c>
      <c r="E983" s="61"/>
    </row>
    <row r="984" spans="2:5" s="1" customFormat="1" ht="13.95" customHeight="1" x14ac:dyDescent="0.25">
      <c r="B984" s="57" t="s">
        <v>30</v>
      </c>
      <c r="C984" s="57" t="s">
        <v>30</v>
      </c>
      <c r="D984" s="57" t="s">
        <v>30</v>
      </c>
      <c r="E984" s="61"/>
    </row>
    <row r="985" spans="2:5" s="1" customFormat="1" ht="13.95" customHeight="1" x14ac:dyDescent="0.25">
      <c r="B985" s="57" t="s">
        <v>30</v>
      </c>
      <c r="C985" s="57" t="s">
        <v>30</v>
      </c>
      <c r="D985" s="57" t="s">
        <v>30</v>
      </c>
      <c r="E985" s="61"/>
    </row>
    <row r="986" spans="2:5" s="1" customFormat="1" ht="13.95" customHeight="1" x14ac:dyDescent="0.25">
      <c r="B986" s="57" t="s">
        <v>30</v>
      </c>
      <c r="C986" s="57" t="s">
        <v>30</v>
      </c>
      <c r="D986" s="57" t="s">
        <v>30</v>
      </c>
      <c r="E986" s="61"/>
    </row>
    <row r="987" spans="2:5" s="1" customFormat="1" ht="13.95" customHeight="1" x14ac:dyDescent="0.25">
      <c r="B987" s="57" t="s">
        <v>30</v>
      </c>
      <c r="C987" s="57" t="s">
        <v>30</v>
      </c>
      <c r="D987" s="57" t="s">
        <v>30</v>
      </c>
      <c r="E987" s="61"/>
    </row>
    <row r="988" spans="2:5" s="1" customFormat="1" ht="13.95" customHeight="1" x14ac:dyDescent="0.25">
      <c r="B988" s="57" t="s">
        <v>30</v>
      </c>
      <c r="C988" s="57" t="s">
        <v>30</v>
      </c>
      <c r="D988" s="57" t="s">
        <v>30</v>
      </c>
      <c r="E988" s="61"/>
    </row>
    <row r="989" spans="2:5" s="1" customFormat="1" ht="13.95" customHeight="1" x14ac:dyDescent="0.25">
      <c r="B989" s="57" t="s">
        <v>30</v>
      </c>
      <c r="C989" s="57" t="s">
        <v>30</v>
      </c>
      <c r="D989" s="57" t="s">
        <v>30</v>
      </c>
      <c r="E989" s="61"/>
    </row>
    <row r="990" spans="2:5" s="1" customFormat="1" ht="13.95" customHeight="1" x14ac:dyDescent="0.25">
      <c r="B990" s="57" t="s">
        <v>30</v>
      </c>
      <c r="C990" s="57" t="s">
        <v>30</v>
      </c>
      <c r="D990" s="57" t="s">
        <v>30</v>
      </c>
      <c r="E990" s="61"/>
    </row>
    <row r="991" spans="2:5" s="1" customFormat="1" ht="13.95" customHeight="1" x14ac:dyDescent="0.25">
      <c r="B991" s="57" t="s">
        <v>30</v>
      </c>
      <c r="C991" s="57" t="s">
        <v>30</v>
      </c>
      <c r="D991" s="57" t="s">
        <v>30</v>
      </c>
      <c r="E991" s="61"/>
    </row>
    <row r="992" spans="2:5" s="1" customFormat="1" ht="13.95" customHeight="1" x14ac:dyDescent="0.25">
      <c r="B992" s="57" t="s">
        <v>30</v>
      </c>
      <c r="C992" s="57" t="s">
        <v>30</v>
      </c>
      <c r="D992" s="57" t="s">
        <v>30</v>
      </c>
      <c r="E992" s="61"/>
    </row>
    <row r="993" spans="2:5" s="1" customFormat="1" ht="13.95" customHeight="1" x14ac:dyDescent="0.25">
      <c r="B993" s="57" t="s">
        <v>30</v>
      </c>
      <c r="C993" s="57" t="s">
        <v>30</v>
      </c>
      <c r="D993" s="57" t="s">
        <v>30</v>
      </c>
      <c r="E993" s="61"/>
    </row>
    <row r="994" spans="2:5" s="1" customFormat="1" ht="13.95" customHeight="1" x14ac:dyDescent="0.25">
      <c r="B994" s="57" t="s">
        <v>30</v>
      </c>
      <c r="C994" s="57" t="s">
        <v>30</v>
      </c>
      <c r="D994" s="57" t="s">
        <v>30</v>
      </c>
      <c r="E994" s="61"/>
    </row>
    <row r="995" spans="2:5" s="1" customFormat="1" ht="13.95" customHeight="1" x14ac:dyDescent="0.25">
      <c r="B995" s="57" t="s">
        <v>30</v>
      </c>
      <c r="C995" s="57" t="s">
        <v>30</v>
      </c>
      <c r="D995" s="57" t="s">
        <v>30</v>
      </c>
      <c r="E995" s="61"/>
    </row>
    <row r="996" spans="2:5" s="1" customFormat="1" ht="13.95" customHeight="1" x14ac:dyDescent="0.25">
      <c r="B996" s="57" t="s">
        <v>30</v>
      </c>
      <c r="C996" s="57" t="s">
        <v>30</v>
      </c>
      <c r="D996" s="57" t="s">
        <v>30</v>
      </c>
      <c r="E996" s="61"/>
    </row>
    <row r="997" spans="2:5" s="1" customFormat="1" ht="13.95" customHeight="1" x14ac:dyDescent="0.25">
      <c r="B997" s="57" t="s">
        <v>30</v>
      </c>
      <c r="C997" s="57" t="s">
        <v>30</v>
      </c>
      <c r="D997" s="57" t="s">
        <v>30</v>
      </c>
      <c r="E997" s="61"/>
    </row>
    <row r="998" spans="2:5" s="1" customFormat="1" ht="13.95" customHeight="1" x14ac:dyDescent="0.25">
      <c r="B998" s="57" t="s">
        <v>30</v>
      </c>
      <c r="C998" s="57" t="s">
        <v>30</v>
      </c>
      <c r="D998" s="57" t="s">
        <v>30</v>
      </c>
      <c r="E998" s="61"/>
    </row>
    <row r="999" spans="2:5" s="1" customFormat="1" ht="13.95" customHeight="1" x14ac:dyDescent="0.25">
      <c r="B999" s="57" t="s">
        <v>30</v>
      </c>
      <c r="C999" s="57" t="s">
        <v>30</v>
      </c>
      <c r="D999" s="57" t="s">
        <v>30</v>
      </c>
      <c r="E999" s="61"/>
    </row>
    <row r="1000" spans="2:5" s="1" customFormat="1" ht="13.95" customHeight="1" x14ac:dyDescent="0.25">
      <c r="B1000" s="57" t="s">
        <v>30</v>
      </c>
      <c r="C1000" s="57" t="s">
        <v>30</v>
      </c>
      <c r="D1000" s="57" t="s">
        <v>30</v>
      </c>
      <c r="E1000" s="61"/>
    </row>
    <row r="1001" spans="2:5" s="1" customFormat="1" ht="13.95" customHeight="1" x14ac:dyDescent="0.25">
      <c r="B1001" s="57" t="s">
        <v>30</v>
      </c>
      <c r="C1001" s="57" t="s">
        <v>30</v>
      </c>
      <c r="D1001" s="57" t="s">
        <v>30</v>
      </c>
      <c r="E1001" s="61"/>
    </row>
    <row r="1002" spans="2:5" s="1" customFormat="1" ht="13.95" customHeight="1" x14ac:dyDescent="0.25">
      <c r="B1002" s="57" t="s">
        <v>30</v>
      </c>
      <c r="C1002" s="57" t="s">
        <v>30</v>
      </c>
      <c r="D1002" s="57" t="s">
        <v>30</v>
      </c>
      <c r="E1002" s="61"/>
    </row>
    <row r="1003" spans="2:5" s="1" customFormat="1" ht="13.95" customHeight="1" x14ac:dyDescent="0.25">
      <c r="B1003" s="57" t="s">
        <v>30</v>
      </c>
      <c r="C1003" s="57" t="s">
        <v>30</v>
      </c>
      <c r="D1003" s="57" t="s">
        <v>30</v>
      </c>
      <c r="E1003" s="61"/>
    </row>
    <row r="1004" spans="2:5" s="1" customFormat="1" ht="13.95" customHeight="1" x14ac:dyDescent="0.25">
      <c r="B1004" s="57" t="s">
        <v>30</v>
      </c>
      <c r="C1004" s="57" t="s">
        <v>30</v>
      </c>
      <c r="D1004" s="57" t="s">
        <v>30</v>
      </c>
      <c r="E1004" s="61"/>
    </row>
    <row r="1005" spans="2:5" s="1" customFormat="1" ht="13.95" customHeight="1" x14ac:dyDescent="0.25">
      <c r="B1005" s="57" t="s">
        <v>30</v>
      </c>
      <c r="C1005" s="57" t="s">
        <v>30</v>
      </c>
      <c r="D1005" s="57" t="s">
        <v>30</v>
      </c>
      <c r="E1005" s="61"/>
    </row>
    <row r="1006" spans="2:5" s="1" customFormat="1" ht="13.95" customHeight="1" x14ac:dyDescent="0.25">
      <c r="B1006" s="57" t="s">
        <v>30</v>
      </c>
      <c r="C1006" s="57" t="s">
        <v>30</v>
      </c>
      <c r="D1006" s="57" t="s">
        <v>30</v>
      </c>
      <c r="E1006" s="61"/>
    </row>
    <row r="1007" spans="2:5" s="1" customFormat="1" ht="13.95" customHeight="1" x14ac:dyDescent="0.25">
      <c r="B1007" s="57" t="s">
        <v>30</v>
      </c>
      <c r="C1007" s="57" t="s">
        <v>30</v>
      </c>
      <c r="D1007" s="57" t="s">
        <v>30</v>
      </c>
      <c r="E1007" s="61"/>
    </row>
    <row r="1008" spans="2:5" s="1" customFormat="1" ht="13.95" customHeight="1" x14ac:dyDescent="0.25">
      <c r="B1008" s="57" t="s">
        <v>30</v>
      </c>
      <c r="C1008" s="57" t="s">
        <v>30</v>
      </c>
      <c r="D1008" s="57" t="s">
        <v>30</v>
      </c>
      <c r="E1008" s="61"/>
    </row>
    <row r="1009" spans="2:5" s="1" customFormat="1" ht="13.95" customHeight="1" x14ac:dyDescent="0.25">
      <c r="B1009" s="57" t="s">
        <v>30</v>
      </c>
      <c r="C1009" s="57" t="s">
        <v>30</v>
      </c>
      <c r="D1009" s="57" t="s">
        <v>30</v>
      </c>
      <c r="E1009" s="61"/>
    </row>
    <row r="1010" spans="2:5" s="1" customFormat="1" ht="13.95" customHeight="1" x14ac:dyDescent="0.25">
      <c r="B1010" s="57" t="s">
        <v>30</v>
      </c>
      <c r="C1010" s="57" t="s">
        <v>30</v>
      </c>
      <c r="D1010" s="57" t="s">
        <v>30</v>
      </c>
      <c r="E1010" s="61"/>
    </row>
    <row r="1011" spans="2:5" s="1" customFormat="1" ht="13.95" customHeight="1" x14ac:dyDescent="0.25">
      <c r="B1011" s="57" t="s">
        <v>30</v>
      </c>
      <c r="C1011" s="57" t="s">
        <v>30</v>
      </c>
      <c r="D1011" s="57" t="s">
        <v>30</v>
      </c>
      <c r="E1011" s="61"/>
    </row>
    <row r="1012" spans="2:5" s="1" customFormat="1" ht="13.95" customHeight="1" x14ac:dyDescent="0.25">
      <c r="B1012" s="57" t="s">
        <v>30</v>
      </c>
      <c r="C1012" s="57" t="s">
        <v>30</v>
      </c>
      <c r="D1012" s="57" t="s">
        <v>30</v>
      </c>
      <c r="E1012" s="61"/>
    </row>
    <row r="1013" spans="2:5" s="1" customFormat="1" ht="13.95" customHeight="1" x14ac:dyDescent="0.25">
      <c r="B1013" s="57" t="s">
        <v>30</v>
      </c>
      <c r="C1013" s="57" t="s">
        <v>30</v>
      </c>
      <c r="D1013" s="57" t="s">
        <v>30</v>
      </c>
      <c r="E1013" s="61"/>
    </row>
    <row r="1014" spans="2:5" s="1" customFormat="1" ht="13.95" customHeight="1" x14ac:dyDescent="0.25">
      <c r="B1014" s="57" t="s">
        <v>30</v>
      </c>
      <c r="C1014" s="57" t="s">
        <v>30</v>
      </c>
      <c r="D1014" s="57" t="s">
        <v>30</v>
      </c>
      <c r="E1014" s="61"/>
    </row>
    <row r="1015" spans="2:5" s="1" customFormat="1" ht="13.95" customHeight="1" x14ac:dyDescent="0.25">
      <c r="B1015" s="57" t="s">
        <v>30</v>
      </c>
      <c r="C1015" s="57" t="s">
        <v>30</v>
      </c>
      <c r="D1015" s="57" t="s">
        <v>30</v>
      </c>
      <c r="E1015" s="61"/>
    </row>
    <row r="1016" spans="2:5" s="1" customFormat="1" ht="13.95" customHeight="1" x14ac:dyDescent="0.25">
      <c r="B1016" s="57" t="s">
        <v>30</v>
      </c>
      <c r="C1016" s="57" t="s">
        <v>30</v>
      </c>
      <c r="D1016" s="57" t="s">
        <v>30</v>
      </c>
      <c r="E1016" s="61"/>
    </row>
    <row r="1017" spans="2:5" s="1" customFormat="1" ht="13.95" customHeight="1" x14ac:dyDescent="0.25">
      <c r="B1017" s="57" t="s">
        <v>30</v>
      </c>
      <c r="C1017" s="57" t="s">
        <v>30</v>
      </c>
      <c r="D1017" s="57" t="s">
        <v>30</v>
      </c>
      <c r="E1017" s="61"/>
    </row>
    <row r="1018" spans="2:5" s="1" customFormat="1" ht="13.95" customHeight="1" x14ac:dyDescent="0.25">
      <c r="B1018" s="57" t="s">
        <v>30</v>
      </c>
      <c r="C1018" s="57" t="s">
        <v>30</v>
      </c>
      <c r="D1018" s="57" t="s">
        <v>30</v>
      </c>
      <c r="E1018" s="61"/>
    </row>
    <row r="1019" spans="2:5" s="1" customFormat="1" ht="13.95" customHeight="1" x14ac:dyDescent="0.25">
      <c r="B1019" s="57" t="s">
        <v>30</v>
      </c>
      <c r="C1019" s="57" t="s">
        <v>30</v>
      </c>
      <c r="D1019" s="57" t="s">
        <v>30</v>
      </c>
      <c r="E1019" s="61"/>
    </row>
    <row r="1020" spans="2:5" s="1" customFormat="1" ht="13.95" customHeight="1" x14ac:dyDescent="0.25">
      <c r="B1020" s="57" t="s">
        <v>30</v>
      </c>
      <c r="C1020" s="57" t="s">
        <v>30</v>
      </c>
      <c r="D1020" s="57" t="s">
        <v>30</v>
      </c>
      <c r="E1020" s="61"/>
    </row>
    <row r="1021" spans="2:5" s="1" customFormat="1" ht="13.95" customHeight="1" x14ac:dyDescent="0.25">
      <c r="B1021" s="57" t="s">
        <v>30</v>
      </c>
      <c r="C1021" s="57" t="s">
        <v>30</v>
      </c>
      <c r="D1021" s="57" t="s">
        <v>30</v>
      </c>
      <c r="E1021" s="61"/>
    </row>
    <row r="1022" spans="2:5" s="1" customFormat="1" ht="13.95" customHeight="1" x14ac:dyDescent="0.25">
      <c r="B1022" s="57" t="s">
        <v>30</v>
      </c>
      <c r="C1022" s="57" t="s">
        <v>30</v>
      </c>
      <c r="D1022" s="57" t="s">
        <v>30</v>
      </c>
      <c r="E1022" s="61"/>
    </row>
    <row r="1023" spans="2:5" s="1" customFormat="1" ht="13.95" customHeight="1" x14ac:dyDescent="0.25">
      <c r="B1023" s="57" t="s">
        <v>30</v>
      </c>
      <c r="C1023" s="57" t="s">
        <v>30</v>
      </c>
      <c r="D1023" s="57" t="s">
        <v>30</v>
      </c>
      <c r="E1023" s="61"/>
    </row>
    <row r="1024" spans="2:5" s="1" customFormat="1" ht="13.95" customHeight="1" x14ac:dyDescent="0.25">
      <c r="B1024" s="57" t="s">
        <v>30</v>
      </c>
      <c r="C1024" s="57" t="s">
        <v>30</v>
      </c>
      <c r="D1024" s="57" t="s">
        <v>30</v>
      </c>
      <c r="E1024" s="61"/>
    </row>
    <row r="1025" spans="2:5" s="1" customFormat="1" ht="13.95" customHeight="1" x14ac:dyDescent="0.25">
      <c r="B1025" s="57" t="s">
        <v>30</v>
      </c>
      <c r="C1025" s="57" t="s">
        <v>30</v>
      </c>
      <c r="D1025" s="57" t="s">
        <v>30</v>
      </c>
      <c r="E1025" s="61"/>
    </row>
    <row r="1026" spans="2:5" s="1" customFormat="1" ht="13.95" customHeight="1" x14ac:dyDescent="0.25">
      <c r="B1026" s="57" t="s">
        <v>30</v>
      </c>
      <c r="C1026" s="57" t="s">
        <v>30</v>
      </c>
      <c r="D1026" s="57" t="s">
        <v>30</v>
      </c>
      <c r="E1026" s="61"/>
    </row>
    <row r="1027" spans="2:5" s="1" customFormat="1" ht="13.95" customHeight="1" x14ac:dyDescent="0.25">
      <c r="B1027" s="57" t="s">
        <v>30</v>
      </c>
      <c r="C1027" s="57" t="s">
        <v>30</v>
      </c>
      <c r="D1027" s="57" t="s">
        <v>30</v>
      </c>
      <c r="E1027" s="61"/>
    </row>
    <row r="1028" spans="2:5" s="1" customFormat="1" ht="13.95" customHeight="1" x14ac:dyDescent="0.25">
      <c r="B1028" s="57" t="s">
        <v>30</v>
      </c>
      <c r="C1028" s="57" t="s">
        <v>30</v>
      </c>
      <c r="D1028" s="57" t="s">
        <v>30</v>
      </c>
      <c r="E1028" s="61"/>
    </row>
    <row r="1029" spans="2:5" s="1" customFormat="1" ht="13.95" customHeight="1" x14ac:dyDescent="0.25">
      <c r="B1029" s="57" t="s">
        <v>30</v>
      </c>
      <c r="C1029" s="57" t="s">
        <v>30</v>
      </c>
      <c r="D1029" s="57" t="s">
        <v>30</v>
      </c>
      <c r="E1029" s="61"/>
    </row>
    <row r="1030" spans="2:5" s="1" customFormat="1" ht="13.95" customHeight="1" x14ac:dyDescent="0.25">
      <c r="B1030" s="57" t="s">
        <v>30</v>
      </c>
      <c r="C1030" s="57" t="s">
        <v>30</v>
      </c>
      <c r="D1030" s="57" t="s">
        <v>30</v>
      </c>
      <c r="E1030" s="61"/>
    </row>
    <row r="1031" spans="2:5" s="1" customFormat="1" ht="13.95" customHeight="1" x14ac:dyDescent="0.25">
      <c r="B1031" s="57" t="s">
        <v>30</v>
      </c>
      <c r="C1031" s="57" t="s">
        <v>30</v>
      </c>
      <c r="D1031" s="57" t="s">
        <v>30</v>
      </c>
      <c r="E1031" s="61"/>
    </row>
    <row r="1032" spans="2:5" s="1" customFormat="1" ht="13.95" customHeight="1" x14ac:dyDescent="0.25">
      <c r="B1032" s="57" t="s">
        <v>30</v>
      </c>
      <c r="C1032" s="57" t="s">
        <v>30</v>
      </c>
      <c r="D1032" s="57" t="s">
        <v>30</v>
      </c>
      <c r="E1032" s="61"/>
    </row>
    <row r="1033" spans="2:5" s="1" customFormat="1" ht="13.95" customHeight="1" x14ac:dyDescent="0.25">
      <c r="B1033" s="57" t="s">
        <v>30</v>
      </c>
      <c r="C1033" s="57" t="s">
        <v>30</v>
      </c>
      <c r="D1033" s="57" t="s">
        <v>30</v>
      </c>
      <c r="E1033" s="61"/>
    </row>
    <row r="1034" spans="2:5" s="1" customFormat="1" ht="13.95" customHeight="1" x14ac:dyDescent="0.25">
      <c r="B1034" s="57" t="s">
        <v>30</v>
      </c>
      <c r="C1034" s="57" t="s">
        <v>30</v>
      </c>
      <c r="D1034" s="57" t="s">
        <v>30</v>
      </c>
      <c r="E1034" s="61"/>
    </row>
    <row r="1035" spans="2:5" s="1" customFormat="1" ht="13.95" customHeight="1" x14ac:dyDescent="0.25">
      <c r="B1035" s="57" t="s">
        <v>30</v>
      </c>
      <c r="C1035" s="57" t="s">
        <v>30</v>
      </c>
      <c r="D1035" s="57" t="s">
        <v>30</v>
      </c>
      <c r="E1035" s="61"/>
    </row>
    <row r="1036" spans="2:5" s="1" customFormat="1" ht="13.95" customHeight="1" x14ac:dyDescent="0.25">
      <c r="B1036" s="57" t="s">
        <v>30</v>
      </c>
      <c r="C1036" s="57" t="s">
        <v>30</v>
      </c>
      <c r="D1036" s="57" t="s">
        <v>30</v>
      </c>
      <c r="E1036" s="61"/>
    </row>
    <row r="1037" spans="2:5" s="1" customFormat="1" ht="13.95" customHeight="1" x14ac:dyDescent="0.25">
      <c r="B1037" s="57" t="s">
        <v>30</v>
      </c>
      <c r="C1037" s="57" t="s">
        <v>30</v>
      </c>
      <c r="D1037" s="57" t="s">
        <v>30</v>
      </c>
      <c r="E1037" s="61"/>
    </row>
    <row r="1038" spans="2:5" s="1" customFormat="1" ht="13.95" customHeight="1" x14ac:dyDescent="0.25">
      <c r="B1038" s="57" t="s">
        <v>30</v>
      </c>
      <c r="C1038" s="57" t="s">
        <v>30</v>
      </c>
      <c r="D1038" s="57" t="s">
        <v>30</v>
      </c>
      <c r="E1038" s="61"/>
    </row>
    <row r="1039" spans="2:5" s="1" customFormat="1" ht="13.95" customHeight="1" x14ac:dyDescent="0.25">
      <c r="B1039" s="57" t="s">
        <v>30</v>
      </c>
      <c r="C1039" s="57" t="s">
        <v>30</v>
      </c>
      <c r="D1039" s="57" t="s">
        <v>30</v>
      </c>
      <c r="E1039" s="61"/>
    </row>
    <row r="1040" spans="2:5" s="1" customFormat="1" ht="13.95" customHeight="1" x14ac:dyDescent="0.25">
      <c r="B1040" s="57" t="s">
        <v>30</v>
      </c>
      <c r="C1040" s="57" t="s">
        <v>30</v>
      </c>
      <c r="D1040" s="57" t="s">
        <v>30</v>
      </c>
      <c r="E1040" s="61"/>
    </row>
    <row r="1041" spans="2:5" s="1" customFormat="1" ht="13.95" customHeight="1" x14ac:dyDescent="0.25">
      <c r="B1041" s="57" t="s">
        <v>30</v>
      </c>
      <c r="C1041" s="57" t="s">
        <v>30</v>
      </c>
      <c r="D1041" s="57" t="s">
        <v>30</v>
      </c>
      <c r="E1041" s="61"/>
    </row>
    <row r="1042" spans="2:5" s="1" customFormat="1" ht="13.95" customHeight="1" x14ac:dyDescent="0.25">
      <c r="B1042" s="57" t="s">
        <v>30</v>
      </c>
      <c r="C1042" s="57" t="s">
        <v>30</v>
      </c>
      <c r="D1042" s="57" t="s">
        <v>30</v>
      </c>
      <c r="E1042" s="61"/>
    </row>
    <row r="1043" spans="2:5" s="1" customFormat="1" ht="13.95" customHeight="1" x14ac:dyDescent="0.25">
      <c r="B1043" s="57" t="s">
        <v>30</v>
      </c>
      <c r="C1043" s="57" t="s">
        <v>30</v>
      </c>
      <c r="D1043" s="57" t="s">
        <v>30</v>
      </c>
      <c r="E1043" s="61"/>
    </row>
    <row r="1044" spans="2:5" s="1" customFormat="1" ht="13.95" customHeight="1" x14ac:dyDescent="0.25">
      <c r="B1044" s="57" t="s">
        <v>30</v>
      </c>
      <c r="C1044" s="57" t="s">
        <v>30</v>
      </c>
      <c r="D1044" s="57" t="s">
        <v>30</v>
      </c>
      <c r="E1044" s="61"/>
    </row>
    <row r="1045" spans="2:5" s="1" customFormat="1" ht="13.95" customHeight="1" x14ac:dyDescent="0.25">
      <c r="B1045" s="57" t="s">
        <v>30</v>
      </c>
      <c r="C1045" s="57" t="s">
        <v>30</v>
      </c>
      <c r="D1045" s="57" t="s">
        <v>30</v>
      </c>
      <c r="E1045" s="61"/>
    </row>
    <row r="1046" spans="2:5" s="1" customFormat="1" ht="13.95" customHeight="1" x14ac:dyDescent="0.25">
      <c r="B1046" s="57" t="s">
        <v>30</v>
      </c>
      <c r="C1046" s="57" t="s">
        <v>30</v>
      </c>
      <c r="D1046" s="57" t="s">
        <v>30</v>
      </c>
      <c r="E1046" s="61"/>
    </row>
    <row r="1047" spans="2:5" s="1" customFormat="1" ht="13.95" customHeight="1" x14ac:dyDescent="0.25">
      <c r="B1047" s="57" t="s">
        <v>30</v>
      </c>
      <c r="C1047" s="57" t="s">
        <v>30</v>
      </c>
      <c r="D1047" s="57" t="s">
        <v>30</v>
      </c>
      <c r="E1047" s="61"/>
    </row>
    <row r="1048" spans="2:5" s="1" customFormat="1" ht="13.95" customHeight="1" x14ac:dyDescent="0.25">
      <c r="B1048" s="57" t="s">
        <v>30</v>
      </c>
      <c r="C1048" s="57" t="s">
        <v>30</v>
      </c>
      <c r="D1048" s="57" t="s">
        <v>30</v>
      </c>
      <c r="E1048" s="61"/>
    </row>
    <row r="1049" spans="2:5" s="1" customFormat="1" ht="13.95" customHeight="1" x14ac:dyDescent="0.25">
      <c r="B1049" s="57" t="s">
        <v>30</v>
      </c>
      <c r="C1049" s="57" t="s">
        <v>30</v>
      </c>
      <c r="D1049" s="57" t="s">
        <v>30</v>
      </c>
      <c r="E1049" s="61"/>
    </row>
    <row r="1050" spans="2:5" s="1" customFormat="1" ht="13.95" customHeight="1" x14ac:dyDescent="0.25">
      <c r="B1050" s="57" t="s">
        <v>30</v>
      </c>
      <c r="C1050" s="57" t="s">
        <v>30</v>
      </c>
      <c r="D1050" s="57" t="s">
        <v>30</v>
      </c>
      <c r="E1050" s="61"/>
    </row>
    <row r="1051" spans="2:5" s="1" customFormat="1" ht="13.95" customHeight="1" x14ac:dyDescent="0.25">
      <c r="B1051" s="57" t="s">
        <v>30</v>
      </c>
      <c r="C1051" s="57" t="s">
        <v>30</v>
      </c>
      <c r="D1051" s="57" t="s">
        <v>30</v>
      </c>
      <c r="E1051" s="61"/>
    </row>
    <row r="1052" spans="2:5" s="1" customFormat="1" ht="13.95" customHeight="1" x14ac:dyDescent="0.25">
      <c r="B1052" s="57" t="s">
        <v>30</v>
      </c>
      <c r="C1052" s="57" t="s">
        <v>30</v>
      </c>
      <c r="D1052" s="57" t="s">
        <v>30</v>
      </c>
      <c r="E1052" s="61"/>
    </row>
    <row r="1053" spans="2:5" s="1" customFormat="1" ht="13.95" customHeight="1" x14ac:dyDescent="0.25">
      <c r="B1053" s="57" t="s">
        <v>30</v>
      </c>
      <c r="C1053" s="57" t="s">
        <v>30</v>
      </c>
      <c r="D1053" s="57" t="s">
        <v>30</v>
      </c>
      <c r="E1053" s="61"/>
    </row>
    <row r="1054" spans="2:5" s="1" customFormat="1" ht="13.95" customHeight="1" x14ac:dyDescent="0.25">
      <c r="B1054" s="57" t="s">
        <v>30</v>
      </c>
      <c r="C1054" s="57" t="s">
        <v>30</v>
      </c>
      <c r="D1054" s="57" t="s">
        <v>30</v>
      </c>
      <c r="E1054" s="61"/>
    </row>
    <row r="1055" spans="2:5" s="1" customFormat="1" ht="13.95" customHeight="1" x14ac:dyDescent="0.25">
      <c r="B1055" s="57" t="s">
        <v>30</v>
      </c>
      <c r="C1055" s="57" t="s">
        <v>30</v>
      </c>
      <c r="D1055" s="57" t="s">
        <v>30</v>
      </c>
      <c r="E1055" s="61"/>
    </row>
    <row r="1056" spans="2:5" s="1" customFormat="1" ht="13.95" customHeight="1" x14ac:dyDescent="0.25">
      <c r="B1056" s="57" t="s">
        <v>30</v>
      </c>
      <c r="C1056" s="57" t="s">
        <v>30</v>
      </c>
      <c r="D1056" s="57" t="s">
        <v>30</v>
      </c>
      <c r="E1056" s="61"/>
    </row>
    <row r="1057" spans="2:5" s="1" customFormat="1" ht="13.95" customHeight="1" x14ac:dyDescent="0.25">
      <c r="B1057" s="57" t="s">
        <v>30</v>
      </c>
      <c r="C1057" s="57" t="s">
        <v>30</v>
      </c>
      <c r="D1057" s="57" t="s">
        <v>30</v>
      </c>
      <c r="E1057" s="61"/>
    </row>
    <row r="1058" spans="2:5" s="1" customFormat="1" ht="13.95" customHeight="1" x14ac:dyDescent="0.25">
      <c r="B1058" s="57" t="s">
        <v>30</v>
      </c>
      <c r="C1058" s="57" t="s">
        <v>30</v>
      </c>
      <c r="D1058" s="57" t="s">
        <v>30</v>
      </c>
      <c r="E1058" s="61"/>
    </row>
    <row r="1059" spans="2:5" s="1" customFormat="1" ht="13.95" customHeight="1" x14ac:dyDescent="0.25">
      <c r="B1059" s="57" t="s">
        <v>30</v>
      </c>
      <c r="C1059" s="57" t="s">
        <v>30</v>
      </c>
      <c r="D1059" s="57" t="s">
        <v>30</v>
      </c>
      <c r="E1059" s="61"/>
    </row>
    <row r="1060" spans="2:5" s="1" customFormat="1" ht="13.95" customHeight="1" x14ac:dyDescent="0.25">
      <c r="B1060" s="57" t="s">
        <v>30</v>
      </c>
      <c r="C1060" s="57" t="s">
        <v>30</v>
      </c>
      <c r="D1060" s="57" t="s">
        <v>30</v>
      </c>
      <c r="E1060" s="61"/>
    </row>
    <row r="1061" spans="2:5" s="1" customFormat="1" ht="13.95" customHeight="1" x14ac:dyDescent="0.25">
      <c r="B1061" s="57" t="s">
        <v>30</v>
      </c>
      <c r="C1061" s="57" t="s">
        <v>30</v>
      </c>
      <c r="D1061" s="57" t="s">
        <v>30</v>
      </c>
      <c r="E1061" s="61"/>
    </row>
    <row r="1062" spans="2:5" s="1" customFormat="1" ht="13.95" customHeight="1" x14ac:dyDescent="0.25">
      <c r="B1062" s="57" t="s">
        <v>30</v>
      </c>
      <c r="C1062" s="57" t="s">
        <v>30</v>
      </c>
      <c r="D1062" s="57" t="s">
        <v>30</v>
      </c>
      <c r="E1062" s="61"/>
    </row>
    <row r="1063" spans="2:5" s="1" customFormat="1" ht="13.95" customHeight="1" x14ac:dyDescent="0.25">
      <c r="B1063" s="57" t="s">
        <v>30</v>
      </c>
      <c r="C1063" s="57" t="s">
        <v>30</v>
      </c>
      <c r="D1063" s="57" t="s">
        <v>30</v>
      </c>
      <c r="E1063" s="61"/>
    </row>
    <row r="1064" spans="2:5" s="1" customFormat="1" ht="13.95" customHeight="1" x14ac:dyDescent="0.25">
      <c r="B1064" s="57" t="s">
        <v>30</v>
      </c>
      <c r="C1064" s="57" t="s">
        <v>30</v>
      </c>
      <c r="D1064" s="57" t="s">
        <v>30</v>
      </c>
      <c r="E1064" s="61"/>
    </row>
    <row r="1065" spans="2:5" s="1" customFormat="1" ht="13.95" customHeight="1" x14ac:dyDescent="0.25">
      <c r="B1065" s="57" t="s">
        <v>30</v>
      </c>
      <c r="C1065" s="57" t="s">
        <v>30</v>
      </c>
      <c r="D1065" s="57" t="s">
        <v>30</v>
      </c>
      <c r="E1065" s="61"/>
    </row>
    <row r="1066" spans="2:5" s="1" customFormat="1" ht="13.95" customHeight="1" x14ac:dyDescent="0.25">
      <c r="B1066" s="57" t="s">
        <v>30</v>
      </c>
      <c r="C1066" s="57" t="s">
        <v>30</v>
      </c>
      <c r="D1066" s="57" t="s">
        <v>30</v>
      </c>
      <c r="E1066" s="61"/>
    </row>
    <row r="1067" spans="2:5" s="1" customFormat="1" ht="13.95" customHeight="1" x14ac:dyDescent="0.25">
      <c r="B1067" s="57" t="s">
        <v>30</v>
      </c>
      <c r="C1067" s="57" t="s">
        <v>30</v>
      </c>
      <c r="D1067" s="57" t="s">
        <v>30</v>
      </c>
      <c r="E1067" s="61"/>
    </row>
    <row r="1068" spans="2:5" s="1" customFormat="1" ht="13.95" customHeight="1" x14ac:dyDescent="0.25">
      <c r="B1068" s="57" t="s">
        <v>30</v>
      </c>
      <c r="C1068" s="57" t="s">
        <v>30</v>
      </c>
      <c r="D1068" s="57" t="s">
        <v>30</v>
      </c>
      <c r="E1068" s="61"/>
    </row>
    <row r="1069" spans="2:5" s="1" customFormat="1" ht="13.95" customHeight="1" x14ac:dyDescent="0.25">
      <c r="B1069" s="57" t="s">
        <v>30</v>
      </c>
      <c r="C1069" s="57" t="s">
        <v>30</v>
      </c>
      <c r="D1069" s="57" t="s">
        <v>30</v>
      </c>
      <c r="E1069" s="61"/>
    </row>
    <row r="1070" spans="2:5" s="1" customFormat="1" ht="13.95" customHeight="1" x14ac:dyDescent="0.25">
      <c r="B1070" s="57" t="s">
        <v>30</v>
      </c>
      <c r="C1070" s="57" t="s">
        <v>30</v>
      </c>
      <c r="D1070" s="57" t="s">
        <v>30</v>
      </c>
      <c r="E1070" s="61"/>
    </row>
    <row r="1071" spans="2:5" s="1" customFormat="1" ht="13.95" customHeight="1" x14ac:dyDescent="0.25">
      <c r="B1071" s="57" t="s">
        <v>30</v>
      </c>
      <c r="C1071" s="57" t="s">
        <v>30</v>
      </c>
      <c r="D1071" s="57" t="s">
        <v>30</v>
      </c>
      <c r="E1071" s="61"/>
    </row>
    <row r="1072" spans="2:5" s="1" customFormat="1" ht="13.95" customHeight="1" x14ac:dyDescent="0.25">
      <c r="B1072" s="57" t="s">
        <v>30</v>
      </c>
      <c r="C1072" s="57" t="s">
        <v>30</v>
      </c>
      <c r="D1072" s="57" t="s">
        <v>30</v>
      </c>
      <c r="E1072" s="61"/>
    </row>
    <row r="1073" spans="2:5" s="1" customFormat="1" ht="13.95" customHeight="1" x14ac:dyDescent="0.25">
      <c r="B1073" s="57" t="s">
        <v>30</v>
      </c>
      <c r="C1073" s="57" t="s">
        <v>30</v>
      </c>
      <c r="D1073" s="57" t="s">
        <v>30</v>
      </c>
      <c r="E1073" s="61"/>
    </row>
    <row r="1074" spans="2:5" s="1" customFormat="1" ht="13.95" customHeight="1" x14ac:dyDescent="0.25">
      <c r="B1074" s="57" t="s">
        <v>30</v>
      </c>
      <c r="C1074" s="57" t="s">
        <v>30</v>
      </c>
      <c r="D1074" s="57" t="s">
        <v>30</v>
      </c>
      <c r="E1074" s="61"/>
    </row>
    <row r="1075" spans="2:5" s="1" customFormat="1" ht="13.95" customHeight="1" x14ac:dyDescent="0.25">
      <c r="B1075" s="57" t="s">
        <v>30</v>
      </c>
      <c r="C1075" s="57" t="s">
        <v>30</v>
      </c>
      <c r="D1075" s="57" t="s">
        <v>30</v>
      </c>
      <c r="E1075" s="61"/>
    </row>
    <row r="1076" spans="2:5" s="1" customFormat="1" ht="13.95" customHeight="1" x14ac:dyDescent="0.25">
      <c r="B1076" s="57" t="s">
        <v>30</v>
      </c>
      <c r="C1076" s="57" t="s">
        <v>30</v>
      </c>
      <c r="D1076" s="57" t="s">
        <v>30</v>
      </c>
      <c r="E1076" s="61"/>
    </row>
    <row r="1077" spans="2:5" s="1" customFormat="1" ht="13.95" customHeight="1" x14ac:dyDescent="0.25">
      <c r="B1077" s="57" t="s">
        <v>30</v>
      </c>
      <c r="C1077" s="57" t="s">
        <v>30</v>
      </c>
      <c r="D1077" s="57" t="s">
        <v>30</v>
      </c>
      <c r="E1077" s="61"/>
    </row>
    <row r="1078" spans="2:5" s="1" customFormat="1" ht="13.95" customHeight="1" x14ac:dyDescent="0.25">
      <c r="B1078" s="57" t="s">
        <v>30</v>
      </c>
      <c r="C1078" s="57" t="s">
        <v>30</v>
      </c>
      <c r="D1078" s="57" t="s">
        <v>30</v>
      </c>
      <c r="E1078" s="61"/>
    </row>
    <row r="1079" spans="2:5" s="1" customFormat="1" ht="13.95" customHeight="1" x14ac:dyDescent="0.25">
      <c r="B1079" s="57" t="s">
        <v>30</v>
      </c>
      <c r="C1079" s="57" t="s">
        <v>30</v>
      </c>
      <c r="D1079" s="57" t="s">
        <v>30</v>
      </c>
      <c r="E1079" s="61"/>
    </row>
    <row r="1080" spans="2:5" s="1" customFormat="1" ht="13.95" customHeight="1" x14ac:dyDescent="0.25">
      <c r="B1080" s="57" t="s">
        <v>30</v>
      </c>
      <c r="C1080" s="57" t="s">
        <v>30</v>
      </c>
      <c r="D1080" s="57" t="s">
        <v>30</v>
      </c>
      <c r="E1080" s="61"/>
    </row>
    <row r="1081" spans="2:5" s="1" customFormat="1" ht="13.95" customHeight="1" x14ac:dyDescent="0.25">
      <c r="B1081" s="57" t="s">
        <v>30</v>
      </c>
      <c r="C1081" s="57" t="s">
        <v>30</v>
      </c>
      <c r="D1081" s="57" t="s">
        <v>30</v>
      </c>
      <c r="E1081" s="61"/>
    </row>
    <row r="1082" spans="2:5" s="1" customFormat="1" ht="13.95" customHeight="1" x14ac:dyDescent="0.25">
      <c r="B1082" s="57" t="s">
        <v>30</v>
      </c>
      <c r="C1082" s="57" t="s">
        <v>30</v>
      </c>
      <c r="D1082" s="57" t="s">
        <v>30</v>
      </c>
      <c r="E1082" s="61"/>
    </row>
    <row r="1083" spans="2:5" s="1" customFormat="1" ht="13.95" customHeight="1" x14ac:dyDescent="0.25">
      <c r="B1083" s="57" t="s">
        <v>30</v>
      </c>
      <c r="C1083" s="57" t="s">
        <v>30</v>
      </c>
      <c r="D1083" s="57" t="s">
        <v>30</v>
      </c>
      <c r="E1083" s="61"/>
    </row>
    <row r="1084" spans="2:5" s="1" customFormat="1" ht="13.95" customHeight="1" x14ac:dyDescent="0.25">
      <c r="B1084" s="57" t="s">
        <v>30</v>
      </c>
      <c r="C1084" s="57" t="s">
        <v>30</v>
      </c>
      <c r="D1084" s="57" t="s">
        <v>30</v>
      </c>
      <c r="E1084" s="61"/>
    </row>
    <row r="1085" spans="2:5" s="1" customFormat="1" ht="13.95" customHeight="1" x14ac:dyDescent="0.25">
      <c r="B1085" s="57" t="s">
        <v>30</v>
      </c>
      <c r="C1085" s="57" t="s">
        <v>30</v>
      </c>
      <c r="D1085" s="57" t="s">
        <v>30</v>
      </c>
      <c r="E1085" s="61"/>
    </row>
    <row r="1086" spans="2:5" s="1" customFormat="1" ht="13.95" customHeight="1" x14ac:dyDescent="0.25">
      <c r="B1086" s="57" t="s">
        <v>30</v>
      </c>
      <c r="C1086" s="57" t="s">
        <v>30</v>
      </c>
      <c r="D1086" s="57" t="s">
        <v>30</v>
      </c>
      <c r="E1086" s="61"/>
    </row>
    <row r="1087" spans="2:5" s="1" customFormat="1" ht="13.95" customHeight="1" x14ac:dyDescent="0.25">
      <c r="B1087" s="57" t="s">
        <v>30</v>
      </c>
      <c r="C1087" s="57" t="s">
        <v>30</v>
      </c>
      <c r="D1087" s="57" t="s">
        <v>30</v>
      </c>
      <c r="E1087" s="61"/>
    </row>
    <row r="1088" spans="2:5" s="1" customFormat="1" ht="13.95" customHeight="1" x14ac:dyDescent="0.25">
      <c r="B1088" s="57" t="s">
        <v>30</v>
      </c>
      <c r="C1088" s="57" t="s">
        <v>30</v>
      </c>
      <c r="D1088" s="57" t="s">
        <v>30</v>
      </c>
      <c r="E1088" s="61"/>
    </row>
    <row r="1089" spans="2:5" s="1" customFormat="1" ht="13.95" customHeight="1" x14ac:dyDescent="0.25">
      <c r="B1089" s="57" t="s">
        <v>30</v>
      </c>
      <c r="C1089" s="57" t="s">
        <v>30</v>
      </c>
      <c r="D1089" s="57" t="s">
        <v>30</v>
      </c>
      <c r="E1089" s="61"/>
    </row>
    <row r="1090" spans="2:5" s="1" customFormat="1" ht="13.95" customHeight="1" x14ac:dyDescent="0.25">
      <c r="B1090" s="57" t="s">
        <v>30</v>
      </c>
      <c r="C1090" s="57" t="s">
        <v>30</v>
      </c>
      <c r="D1090" s="57" t="s">
        <v>30</v>
      </c>
      <c r="E1090" s="61"/>
    </row>
    <row r="1091" spans="2:5" s="1" customFormat="1" ht="13.95" customHeight="1" x14ac:dyDescent="0.25">
      <c r="B1091" s="57" t="s">
        <v>30</v>
      </c>
      <c r="C1091" s="57" t="s">
        <v>30</v>
      </c>
      <c r="D1091" s="57" t="s">
        <v>30</v>
      </c>
      <c r="E1091" s="61"/>
    </row>
    <row r="1092" spans="2:5" s="1" customFormat="1" ht="13.95" customHeight="1" x14ac:dyDescent="0.25">
      <c r="B1092" s="57" t="s">
        <v>30</v>
      </c>
      <c r="C1092" s="57" t="s">
        <v>30</v>
      </c>
      <c r="D1092" s="57" t="s">
        <v>30</v>
      </c>
      <c r="E1092" s="61"/>
    </row>
    <row r="1093" spans="2:5" s="1" customFormat="1" ht="13.95" customHeight="1" x14ac:dyDescent="0.25">
      <c r="B1093" s="57" t="s">
        <v>30</v>
      </c>
      <c r="C1093" s="57" t="s">
        <v>30</v>
      </c>
      <c r="D1093" s="57" t="s">
        <v>30</v>
      </c>
      <c r="E1093" s="61"/>
    </row>
    <row r="1094" spans="2:5" s="1" customFormat="1" ht="13.95" customHeight="1" x14ac:dyDescent="0.25">
      <c r="B1094" s="57" t="s">
        <v>30</v>
      </c>
      <c r="C1094" s="57" t="s">
        <v>30</v>
      </c>
      <c r="D1094" s="57" t="s">
        <v>30</v>
      </c>
      <c r="E1094" s="61"/>
    </row>
    <row r="1095" spans="2:5" s="1" customFormat="1" ht="13.95" customHeight="1" x14ac:dyDescent="0.25">
      <c r="B1095" s="57" t="s">
        <v>30</v>
      </c>
      <c r="C1095" s="57" t="s">
        <v>30</v>
      </c>
      <c r="D1095" s="57" t="s">
        <v>30</v>
      </c>
      <c r="E1095" s="61"/>
    </row>
    <row r="1096" spans="2:5" s="1" customFormat="1" ht="13.95" customHeight="1" x14ac:dyDescent="0.25">
      <c r="B1096" s="57" t="s">
        <v>30</v>
      </c>
      <c r="C1096" s="57" t="s">
        <v>30</v>
      </c>
      <c r="D1096" s="57" t="s">
        <v>30</v>
      </c>
      <c r="E1096" s="61"/>
    </row>
    <row r="1097" spans="2:5" s="1" customFormat="1" ht="13.95" customHeight="1" x14ac:dyDescent="0.25">
      <c r="B1097" s="57" t="s">
        <v>30</v>
      </c>
      <c r="C1097" s="57" t="s">
        <v>30</v>
      </c>
      <c r="D1097" s="57" t="s">
        <v>30</v>
      </c>
      <c r="E1097" s="61"/>
    </row>
    <row r="1098" spans="2:5" s="1" customFormat="1" ht="13.95" customHeight="1" x14ac:dyDescent="0.25">
      <c r="B1098" s="57" t="s">
        <v>30</v>
      </c>
      <c r="C1098" s="57" t="s">
        <v>30</v>
      </c>
      <c r="D1098" s="57" t="s">
        <v>30</v>
      </c>
      <c r="E1098" s="61"/>
    </row>
    <row r="1099" spans="2:5" s="1" customFormat="1" ht="13.95" customHeight="1" x14ac:dyDescent="0.25">
      <c r="B1099" s="57" t="s">
        <v>30</v>
      </c>
      <c r="C1099" s="57" t="s">
        <v>30</v>
      </c>
      <c r="D1099" s="57" t="s">
        <v>30</v>
      </c>
      <c r="E1099" s="61"/>
    </row>
    <row r="1100" spans="2:5" s="1" customFormat="1" ht="13.95" customHeight="1" x14ac:dyDescent="0.25">
      <c r="B1100" s="57" t="s">
        <v>30</v>
      </c>
      <c r="C1100" s="57" t="s">
        <v>30</v>
      </c>
      <c r="D1100" s="57" t="s">
        <v>30</v>
      </c>
      <c r="E1100" s="61"/>
    </row>
    <row r="1101" spans="2:5" s="1" customFormat="1" ht="13.95" customHeight="1" x14ac:dyDescent="0.25">
      <c r="B1101" s="57" t="s">
        <v>30</v>
      </c>
      <c r="C1101" s="57" t="s">
        <v>30</v>
      </c>
      <c r="D1101" s="57" t="s">
        <v>30</v>
      </c>
      <c r="E1101" s="61"/>
    </row>
    <row r="1102" spans="2:5" s="1" customFormat="1" ht="13.95" customHeight="1" x14ac:dyDescent="0.25">
      <c r="B1102" s="57" t="s">
        <v>30</v>
      </c>
      <c r="C1102" s="57" t="s">
        <v>30</v>
      </c>
      <c r="D1102" s="57" t="s">
        <v>30</v>
      </c>
      <c r="E1102" s="61"/>
    </row>
    <row r="1103" spans="2:5" s="1" customFormat="1" ht="13.95" customHeight="1" x14ac:dyDescent="0.25">
      <c r="B1103" s="57" t="s">
        <v>30</v>
      </c>
      <c r="C1103" s="57" t="s">
        <v>30</v>
      </c>
      <c r="D1103" s="57" t="s">
        <v>30</v>
      </c>
      <c r="E1103" s="61"/>
    </row>
    <row r="1104" spans="2:5" s="1" customFormat="1" ht="13.95" customHeight="1" x14ac:dyDescent="0.25">
      <c r="B1104" s="57" t="s">
        <v>30</v>
      </c>
      <c r="C1104" s="57" t="s">
        <v>30</v>
      </c>
      <c r="D1104" s="57" t="s">
        <v>30</v>
      </c>
      <c r="E1104" s="61"/>
    </row>
    <row r="1105" spans="2:5" s="1" customFormat="1" ht="13.95" customHeight="1" x14ac:dyDescent="0.25">
      <c r="B1105" s="57" t="s">
        <v>30</v>
      </c>
      <c r="C1105" s="57" t="s">
        <v>30</v>
      </c>
      <c r="D1105" s="57" t="s">
        <v>30</v>
      </c>
      <c r="E1105" s="61"/>
    </row>
    <row r="1106" spans="2:5" s="1" customFormat="1" ht="13.95" customHeight="1" x14ac:dyDescent="0.25">
      <c r="B1106" s="57" t="s">
        <v>30</v>
      </c>
      <c r="C1106" s="57" t="s">
        <v>30</v>
      </c>
      <c r="D1106" s="57" t="s">
        <v>30</v>
      </c>
      <c r="E1106" s="61"/>
    </row>
    <row r="1107" spans="2:5" s="1" customFormat="1" ht="13.95" customHeight="1" x14ac:dyDescent="0.25">
      <c r="B1107" s="57" t="s">
        <v>30</v>
      </c>
      <c r="C1107" s="57" t="s">
        <v>30</v>
      </c>
      <c r="D1107" s="57" t="s">
        <v>30</v>
      </c>
      <c r="E1107" s="61"/>
    </row>
    <row r="1108" spans="2:5" s="1" customFormat="1" ht="13.95" customHeight="1" x14ac:dyDescent="0.25">
      <c r="B1108" s="57" t="s">
        <v>30</v>
      </c>
      <c r="C1108" s="57" t="s">
        <v>30</v>
      </c>
      <c r="D1108" s="57" t="s">
        <v>30</v>
      </c>
      <c r="E1108" s="61"/>
    </row>
    <row r="1109" spans="2:5" s="1" customFormat="1" ht="13.95" customHeight="1" x14ac:dyDescent="0.25">
      <c r="B1109" s="57" t="s">
        <v>30</v>
      </c>
      <c r="C1109" s="57" t="s">
        <v>30</v>
      </c>
      <c r="D1109" s="57" t="s">
        <v>30</v>
      </c>
      <c r="E1109" s="61"/>
    </row>
    <row r="1110" spans="2:5" s="1" customFormat="1" ht="13.95" customHeight="1" x14ac:dyDescent="0.25">
      <c r="B1110" s="57" t="s">
        <v>30</v>
      </c>
      <c r="C1110" s="57" t="s">
        <v>30</v>
      </c>
      <c r="D1110" s="57" t="s">
        <v>30</v>
      </c>
      <c r="E1110" s="61"/>
    </row>
    <row r="1111" spans="2:5" s="1" customFormat="1" ht="13.95" customHeight="1" x14ac:dyDescent="0.25">
      <c r="B1111" s="57" t="s">
        <v>30</v>
      </c>
      <c r="C1111" s="57" t="s">
        <v>30</v>
      </c>
      <c r="D1111" s="57" t="s">
        <v>30</v>
      </c>
      <c r="E1111" s="61"/>
    </row>
    <row r="1112" spans="2:5" s="1" customFormat="1" ht="13.95" customHeight="1" x14ac:dyDescent="0.25">
      <c r="B1112" s="57" t="s">
        <v>30</v>
      </c>
      <c r="C1112" s="57" t="s">
        <v>30</v>
      </c>
      <c r="D1112" s="57" t="s">
        <v>30</v>
      </c>
      <c r="E1112" s="61"/>
    </row>
    <row r="1113" spans="2:5" s="1" customFormat="1" ht="13.95" customHeight="1" x14ac:dyDescent="0.25">
      <c r="B1113" s="57" t="s">
        <v>30</v>
      </c>
      <c r="C1113" s="57" t="s">
        <v>30</v>
      </c>
      <c r="D1113" s="57" t="s">
        <v>30</v>
      </c>
      <c r="E1113" s="61"/>
    </row>
    <row r="1114" spans="2:5" s="1" customFormat="1" ht="13.95" customHeight="1" x14ac:dyDescent="0.25">
      <c r="B1114" s="57" t="s">
        <v>30</v>
      </c>
      <c r="C1114" s="57" t="s">
        <v>30</v>
      </c>
      <c r="D1114" s="57" t="s">
        <v>30</v>
      </c>
      <c r="E1114" s="61"/>
    </row>
    <row r="1115" spans="2:5" s="1" customFormat="1" ht="13.95" customHeight="1" x14ac:dyDescent="0.25">
      <c r="B1115" s="57" t="s">
        <v>30</v>
      </c>
      <c r="C1115" s="57" t="s">
        <v>30</v>
      </c>
      <c r="D1115" s="57" t="s">
        <v>30</v>
      </c>
      <c r="E1115" s="61"/>
    </row>
    <row r="1116" spans="2:5" s="1" customFormat="1" ht="13.95" customHeight="1" x14ac:dyDescent="0.25">
      <c r="B1116" s="57" t="s">
        <v>30</v>
      </c>
      <c r="C1116" s="57" t="s">
        <v>30</v>
      </c>
      <c r="D1116" s="57" t="s">
        <v>30</v>
      </c>
      <c r="E1116" s="61"/>
    </row>
    <row r="1117" spans="2:5" s="1" customFormat="1" ht="13.95" customHeight="1" x14ac:dyDescent="0.25">
      <c r="B1117" s="57" t="s">
        <v>30</v>
      </c>
      <c r="C1117" s="57" t="s">
        <v>30</v>
      </c>
      <c r="D1117" s="57" t="s">
        <v>30</v>
      </c>
      <c r="E1117" s="61"/>
    </row>
    <row r="1118" spans="2:5" s="1" customFormat="1" ht="13.95" customHeight="1" x14ac:dyDescent="0.25">
      <c r="B1118" s="57" t="s">
        <v>30</v>
      </c>
      <c r="C1118" s="57" t="s">
        <v>30</v>
      </c>
      <c r="D1118" s="57" t="s">
        <v>30</v>
      </c>
      <c r="E1118" s="61"/>
    </row>
    <row r="1119" spans="2:5" s="1" customFormat="1" ht="13.95" customHeight="1" x14ac:dyDescent="0.25">
      <c r="B1119" s="57" t="s">
        <v>30</v>
      </c>
      <c r="C1119" s="57" t="s">
        <v>30</v>
      </c>
      <c r="D1119" s="57" t="s">
        <v>30</v>
      </c>
      <c r="E1119" s="61"/>
    </row>
    <row r="1120" spans="2:5" s="1" customFormat="1" ht="13.95" customHeight="1" x14ac:dyDescent="0.25">
      <c r="B1120" s="57" t="s">
        <v>30</v>
      </c>
      <c r="C1120" s="57" t="s">
        <v>30</v>
      </c>
      <c r="D1120" s="57" t="s">
        <v>30</v>
      </c>
      <c r="E1120" s="61"/>
    </row>
    <row r="1121" spans="2:5" s="1" customFormat="1" ht="13.95" customHeight="1" x14ac:dyDescent="0.25">
      <c r="B1121" s="57" t="s">
        <v>30</v>
      </c>
      <c r="C1121" s="57" t="s">
        <v>30</v>
      </c>
      <c r="D1121" s="57" t="s">
        <v>30</v>
      </c>
      <c r="E1121" s="61"/>
    </row>
    <row r="1122" spans="2:5" s="1" customFormat="1" ht="13.95" customHeight="1" x14ac:dyDescent="0.25">
      <c r="B1122" s="57" t="s">
        <v>30</v>
      </c>
      <c r="C1122" s="57" t="s">
        <v>30</v>
      </c>
      <c r="D1122" s="57" t="s">
        <v>30</v>
      </c>
      <c r="E1122" s="61"/>
    </row>
    <row r="1123" spans="2:5" s="1" customFormat="1" ht="13.95" customHeight="1" x14ac:dyDescent="0.25">
      <c r="B1123" s="57" t="s">
        <v>30</v>
      </c>
      <c r="C1123" s="57" t="s">
        <v>30</v>
      </c>
      <c r="D1123" s="57" t="s">
        <v>30</v>
      </c>
      <c r="E1123" s="61"/>
    </row>
    <row r="1124" spans="2:5" s="1" customFormat="1" ht="13.95" customHeight="1" x14ac:dyDescent="0.25">
      <c r="B1124" s="57" t="s">
        <v>30</v>
      </c>
      <c r="C1124" s="57" t="s">
        <v>30</v>
      </c>
      <c r="D1124" s="57" t="s">
        <v>30</v>
      </c>
      <c r="E1124" s="61"/>
    </row>
    <row r="1125" spans="2:5" s="1" customFormat="1" ht="13.95" customHeight="1" x14ac:dyDescent="0.25">
      <c r="B1125" s="57" t="s">
        <v>30</v>
      </c>
      <c r="C1125" s="57" t="s">
        <v>30</v>
      </c>
      <c r="D1125" s="57" t="s">
        <v>30</v>
      </c>
      <c r="E1125" s="61"/>
    </row>
    <row r="1126" spans="2:5" s="1" customFormat="1" ht="13.95" customHeight="1" x14ac:dyDescent="0.25">
      <c r="B1126" s="57" t="s">
        <v>30</v>
      </c>
      <c r="C1126" s="57" t="s">
        <v>30</v>
      </c>
      <c r="D1126" s="57" t="s">
        <v>30</v>
      </c>
      <c r="E1126" s="61"/>
    </row>
    <row r="1127" spans="2:5" s="1" customFormat="1" ht="13.95" customHeight="1" x14ac:dyDescent="0.25">
      <c r="B1127" s="57" t="s">
        <v>30</v>
      </c>
      <c r="C1127" s="57" t="s">
        <v>30</v>
      </c>
      <c r="D1127" s="57" t="s">
        <v>30</v>
      </c>
      <c r="E1127" s="61"/>
    </row>
    <row r="1128" spans="2:5" s="1" customFormat="1" ht="13.95" customHeight="1" x14ac:dyDescent="0.25">
      <c r="B1128" s="57" t="s">
        <v>30</v>
      </c>
      <c r="C1128" s="57" t="s">
        <v>30</v>
      </c>
      <c r="D1128" s="57" t="s">
        <v>30</v>
      </c>
      <c r="E1128" s="61"/>
    </row>
    <row r="1129" spans="2:5" s="1" customFormat="1" ht="13.95" customHeight="1" x14ac:dyDescent="0.25">
      <c r="B1129" s="57" t="s">
        <v>30</v>
      </c>
      <c r="C1129" s="57" t="s">
        <v>30</v>
      </c>
      <c r="D1129" s="57" t="s">
        <v>30</v>
      </c>
      <c r="E1129" s="61"/>
    </row>
    <row r="1130" spans="2:5" s="1" customFormat="1" ht="13.95" customHeight="1" x14ac:dyDescent="0.25">
      <c r="B1130" s="57" t="s">
        <v>30</v>
      </c>
      <c r="C1130" s="57" t="s">
        <v>30</v>
      </c>
      <c r="D1130" s="57" t="s">
        <v>30</v>
      </c>
      <c r="E1130" s="61"/>
    </row>
    <row r="1131" spans="2:5" s="1" customFormat="1" ht="13.95" customHeight="1" x14ac:dyDescent="0.25">
      <c r="B1131" s="57" t="s">
        <v>30</v>
      </c>
      <c r="C1131" s="57" t="s">
        <v>30</v>
      </c>
      <c r="D1131" s="57" t="s">
        <v>30</v>
      </c>
      <c r="E1131" s="61"/>
    </row>
    <row r="1132" spans="2:5" s="1" customFormat="1" ht="13.95" customHeight="1" x14ac:dyDescent="0.25">
      <c r="B1132" s="57" t="s">
        <v>30</v>
      </c>
      <c r="C1132" s="57" t="s">
        <v>30</v>
      </c>
      <c r="D1132" s="57" t="s">
        <v>30</v>
      </c>
      <c r="E1132" s="61"/>
    </row>
    <row r="1133" spans="2:5" s="1" customFormat="1" ht="13.95" customHeight="1" x14ac:dyDescent="0.25">
      <c r="B1133" s="57" t="s">
        <v>30</v>
      </c>
      <c r="C1133" s="57" t="s">
        <v>30</v>
      </c>
      <c r="D1133" s="57" t="s">
        <v>30</v>
      </c>
      <c r="E1133" s="61"/>
    </row>
    <row r="1134" spans="2:5" s="1" customFormat="1" ht="13.95" customHeight="1" x14ac:dyDescent="0.25">
      <c r="B1134" s="57" t="s">
        <v>30</v>
      </c>
      <c r="C1134" s="57" t="s">
        <v>30</v>
      </c>
      <c r="D1134" s="57" t="s">
        <v>30</v>
      </c>
      <c r="E1134" s="61"/>
    </row>
    <row r="1135" spans="2:5" s="1" customFormat="1" ht="13.95" customHeight="1" x14ac:dyDescent="0.25">
      <c r="B1135" s="57" t="s">
        <v>30</v>
      </c>
      <c r="C1135" s="57" t="s">
        <v>30</v>
      </c>
      <c r="D1135" s="57" t="s">
        <v>30</v>
      </c>
      <c r="E1135" s="61"/>
    </row>
    <row r="1136" spans="2:5" s="1" customFormat="1" ht="13.95" customHeight="1" x14ac:dyDescent="0.25">
      <c r="B1136" s="57" t="s">
        <v>30</v>
      </c>
      <c r="C1136" s="57" t="s">
        <v>30</v>
      </c>
      <c r="D1136" s="57" t="s">
        <v>30</v>
      </c>
      <c r="E1136" s="61"/>
    </row>
    <row r="1137" spans="2:5" s="1" customFormat="1" ht="13.95" customHeight="1" x14ac:dyDescent="0.25">
      <c r="B1137" s="57" t="s">
        <v>30</v>
      </c>
      <c r="C1137" s="57" t="s">
        <v>30</v>
      </c>
      <c r="D1137" s="57" t="s">
        <v>30</v>
      </c>
      <c r="E1137" s="61"/>
    </row>
    <row r="1138" spans="2:5" s="1" customFormat="1" ht="13.95" customHeight="1" x14ac:dyDescent="0.25">
      <c r="B1138" s="57" t="s">
        <v>30</v>
      </c>
      <c r="C1138" s="57" t="s">
        <v>30</v>
      </c>
      <c r="D1138" s="57" t="s">
        <v>30</v>
      </c>
      <c r="E1138" s="61"/>
    </row>
    <row r="1139" spans="2:5" s="1" customFormat="1" ht="13.95" customHeight="1" x14ac:dyDescent="0.25">
      <c r="B1139" s="57" t="s">
        <v>30</v>
      </c>
      <c r="C1139" s="57" t="s">
        <v>30</v>
      </c>
      <c r="D1139" s="57" t="s">
        <v>30</v>
      </c>
      <c r="E1139" s="61"/>
    </row>
    <row r="1140" spans="2:5" s="1" customFormat="1" ht="13.95" customHeight="1" x14ac:dyDescent="0.25">
      <c r="B1140" s="57" t="s">
        <v>30</v>
      </c>
      <c r="C1140" s="57" t="s">
        <v>30</v>
      </c>
      <c r="D1140" s="57" t="s">
        <v>30</v>
      </c>
      <c r="E1140" s="61"/>
    </row>
    <row r="1141" spans="2:5" s="1" customFormat="1" ht="13.95" customHeight="1" x14ac:dyDescent="0.25">
      <c r="B1141" s="57" t="s">
        <v>30</v>
      </c>
      <c r="C1141" s="57" t="s">
        <v>30</v>
      </c>
      <c r="D1141" s="57" t="s">
        <v>30</v>
      </c>
      <c r="E1141" s="61"/>
    </row>
    <row r="1142" spans="2:5" s="1" customFormat="1" ht="13.95" customHeight="1" x14ac:dyDescent="0.25">
      <c r="B1142" s="57" t="s">
        <v>30</v>
      </c>
      <c r="C1142" s="57" t="s">
        <v>30</v>
      </c>
      <c r="D1142" s="57" t="s">
        <v>30</v>
      </c>
      <c r="E1142" s="61"/>
    </row>
    <row r="1143" spans="2:5" s="1" customFormat="1" ht="13.95" customHeight="1" x14ac:dyDescent="0.25">
      <c r="B1143" s="57" t="s">
        <v>30</v>
      </c>
      <c r="C1143" s="57" t="s">
        <v>30</v>
      </c>
      <c r="D1143" s="57" t="s">
        <v>30</v>
      </c>
      <c r="E1143" s="61"/>
    </row>
    <row r="1144" spans="2:5" s="1" customFormat="1" ht="13.95" customHeight="1" x14ac:dyDescent="0.25">
      <c r="B1144" s="57" t="s">
        <v>30</v>
      </c>
      <c r="C1144" s="57" t="s">
        <v>30</v>
      </c>
      <c r="D1144" s="57" t="s">
        <v>30</v>
      </c>
      <c r="E1144" s="61"/>
    </row>
    <row r="1145" spans="2:5" s="1" customFormat="1" ht="13.95" customHeight="1" x14ac:dyDescent="0.25">
      <c r="B1145" s="57" t="s">
        <v>30</v>
      </c>
      <c r="C1145" s="57" t="s">
        <v>30</v>
      </c>
      <c r="D1145" s="57" t="s">
        <v>30</v>
      </c>
      <c r="E1145" s="61"/>
    </row>
    <row r="1146" spans="2:5" s="1" customFormat="1" ht="13.95" customHeight="1" x14ac:dyDescent="0.25">
      <c r="B1146" s="57" t="s">
        <v>30</v>
      </c>
      <c r="C1146" s="57" t="s">
        <v>30</v>
      </c>
      <c r="D1146" s="57" t="s">
        <v>30</v>
      </c>
      <c r="E1146" s="61"/>
    </row>
    <row r="1147" spans="2:5" s="1" customFormat="1" ht="13.95" customHeight="1" x14ac:dyDescent="0.25">
      <c r="B1147" s="57" t="s">
        <v>30</v>
      </c>
      <c r="C1147" s="57" t="s">
        <v>30</v>
      </c>
      <c r="D1147" s="57" t="s">
        <v>30</v>
      </c>
      <c r="E1147" s="61"/>
    </row>
    <row r="1148" spans="2:5" s="1" customFormat="1" ht="13.95" customHeight="1" x14ac:dyDescent="0.25">
      <c r="B1148" s="57" t="s">
        <v>30</v>
      </c>
      <c r="C1148" s="57" t="s">
        <v>30</v>
      </c>
      <c r="D1148" s="57" t="s">
        <v>30</v>
      </c>
      <c r="E1148" s="61"/>
    </row>
    <row r="1149" spans="2:5" s="1" customFormat="1" ht="13.95" customHeight="1" x14ac:dyDescent="0.25">
      <c r="B1149" s="57" t="s">
        <v>30</v>
      </c>
      <c r="C1149" s="57" t="s">
        <v>30</v>
      </c>
      <c r="D1149" s="57" t="s">
        <v>30</v>
      </c>
      <c r="E1149" s="61"/>
    </row>
    <row r="1150" spans="2:5" s="1" customFormat="1" ht="13.95" customHeight="1" x14ac:dyDescent="0.25">
      <c r="B1150" s="57" t="s">
        <v>30</v>
      </c>
      <c r="C1150" s="57" t="s">
        <v>30</v>
      </c>
      <c r="D1150" s="57" t="s">
        <v>30</v>
      </c>
      <c r="E1150" s="61"/>
    </row>
    <row r="1151" spans="2:5" s="1" customFormat="1" ht="13.95" customHeight="1" x14ac:dyDescent="0.25">
      <c r="B1151" s="57" t="s">
        <v>30</v>
      </c>
      <c r="C1151" s="57" t="s">
        <v>30</v>
      </c>
      <c r="D1151" s="57" t="s">
        <v>30</v>
      </c>
      <c r="E1151" s="61"/>
    </row>
    <row r="1152" spans="2:5" s="1" customFormat="1" ht="13.95" customHeight="1" x14ac:dyDescent="0.25">
      <c r="B1152" s="57" t="s">
        <v>30</v>
      </c>
      <c r="C1152" s="57" t="s">
        <v>30</v>
      </c>
      <c r="D1152" s="57" t="s">
        <v>30</v>
      </c>
      <c r="E1152" s="61"/>
    </row>
    <row r="1153" spans="2:5" s="1" customFormat="1" ht="13.95" customHeight="1" x14ac:dyDescent="0.25">
      <c r="B1153" s="57" t="s">
        <v>30</v>
      </c>
      <c r="C1153" s="57" t="s">
        <v>30</v>
      </c>
      <c r="D1153" s="57" t="s">
        <v>30</v>
      </c>
      <c r="E1153" s="61"/>
    </row>
    <row r="1154" spans="2:5" s="1" customFormat="1" ht="13.95" customHeight="1" x14ac:dyDescent="0.25">
      <c r="B1154" s="57" t="s">
        <v>30</v>
      </c>
      <c r="C1154" s="57" t="s">
        <v>30</v>
      </c>
      <c r="D1154" s="57" t="s">
        <v>30</v>
      </c>
      <c r="E1154" s="61"/>
    </row>
    <row r="1155" spans="2:5" s="1" customFormat="1" ht="13.95" customHeight="1" x14ac:dyDescent="0.25">
      <c r="B1155" s="57" t="s">
        <v>30</v>
      </c>
      <c r="C1155" s="57" t="s">
        <v>30</v>
      </c>
      <c r="D1155" s="57" t="s">
        <v>30</v>
      </c>
      <c r="E1155" s="61"/>
    </row>
    <row r="1156" spans="2:5" s="1" customFormat="1" ht="13.95" customHeight="1" x14ac:dyDescent="0.25">
      <c r="B1156" s="57" t="s">
        <v>30</v>
      </c>
      <c r="C1156" s="57" t="s">
        <v>30</v>
      </c>
      <c r="D1156" s="57" t="s">
        <v>30</v>
      </c>
      <c r="E1156" s="61"/>
    </row>
    <row r="1157" spans="2:5" s="1" customFormat="1" ht="13.95" customHeight="1" x14ac:dyDescent="0.25">
      <c r="B1157" s="57" t="s">
        <v>30</v>
      </c>
      <c r="C1157" s="57" t="s">
        <v>30</v>
      </c>
      <c r="D1157" s="57" t="s">
        <v>30</v>
      </c>
      <c r="E1157" s="61"/>
    </row>
    <row r="1158" spans="2:5" s="1" customFormat="1" ht="13.95" customHeight="1" x14ac:dyDescent="0.25">
      <c r="B1158" s="57" t="s">
        <v>30</v>
      </c>
      <c r="C1158" s="57" t="s">
        <v>30</v>
      </c>
      <c r="D1158" s="57" t="s">
        <v>30</v>
      </c>
      <c r="E1158" s="61"/>
    </row>
    <row r="1159" spans="2:5" s="1" customFormat="1" ht="13.95" customHeight="1" x14ac:dyDescent="0.25">
      <c r="B1159" s="57" t="s">
        <v>30</v>
      </c>
      <c r="C1159" s="57" t="s">
        <v>30</v>
      </c>
      <c r="D1159" s="57" t="s">
        <v>30</v>
      </c>
      <c r="E1159" s="61"/>
    </row>
    <row r="1160" spans="2:5" s="1" customFormat="1" ht="13.95" customHeight="1" x14ac:dyDescent="0.25">
      <c r="B1160" s="57" t="s">
        <v>30</v>
      </c>
      <c r="C1160" s="57" t="s">
        <v>30</v>
      </c>
      <c r="D1160" s="57" t="s">
        <v>30</v>
      </c>
      <c r="E1160" s="61"/>
    </row>
    <row r="1161" spans="2:5" s="1" customFormat="1" ht="13.95" customHeight="1" x14ac:dyDescent="0.25">
      <c r="B1161" s="57" t="s">
        <v>30</v>
      </c>
      <c r="C1161" s="57" t="s">
        <v>30</v>
      </c>
      <c r="D1161" s="57" t="s">
        <v>30</v>
      </c>
      <c r="E1161" s="61"/>
    </row>
    <row r="1162" spans="2:5" s="1" customFormat="1" ht="13.95" customHeight="1" x14ac:dyDescent="0.25">
      <c r="B1162" s="57" t="s">
        <v>30</v>
      </c>
      <c r="C1162" s="57" t="s">
        <v>30</v>
      </c>
      <c r="D1162" s="57" t="s">
        <v>30</v>
      </c>
      <c r="E1162" s="61"/>
    </row>
    <row r="1163" spans="2:5" s="1" customFormat="1" ht="13.95" customHeight="1" x14ac:dyDescent="0.25">
      <c r="B1163" s="57" t="s">
        <v>30</v>
      </c>
      <c r="C1163" s="57" t="s">
        <v>30</v>
      </c>
      <c r="D1163" s="57" t="s">
        <v>30</v>
      </c>
      <c r="E1163" s="61"/>
    </row>
    <row r="1164" spans="2:5" s="1" customFormat="1" ht="13.95" customHeight="1" x14ac:dyDescent="0.25">
      <c r="B1164" s="57" t="s">
        <v>30</v>
      </c>
      <c r="C1164" s="57" t="s">
        <v>30</v>
      </c>
      <c r="D1164" s="57" t="s">
        <v>30</v>
      </c>
      <c r="E1164" s="61"/>
    </row>
    <row r="1165" spans="2:5" s="1" customFormat="1" ht="13.95" customHeight="1" x14ac:dyDescent="0.25">
      <c r="B1165" s="57" t="s">
        <v>30</v>
      </c>
      <c r="C1165" s="57" t="s">
        <v>30</v>
      </c>
      <c r="D1165" s="57" t="s">
        <v>30</v>
      </c>
      <c r="E1165" s="61"/>
    </row>
    <row r="1166" spans="2:5" s="1" customFormat="1" ht="13.95" customHeight="1" x14ac:dyDescent="0.25">
      <c r="B1166" s="57" t="s">
        <v>30</v>
      </c>
      <c r="C1166" s="57" t="s">
        <v>30</v>
      </c>
      <c r="D1166" s="57" t="s">
        <v>30</v>
      </c>
      <c r="E1166" s="61"/>
    </row>
    <row r="1167" spans="2:5" s="1" customFormat="1" ht="13.95" customHeight="1" x14ac:dyDescent="0.25">
      <c r="B1167" s="57" t="s">
        <v>30</v>
      </c>
      <c r="C1167" s="57" t="s">
        <v>30</v>
      </c>
      <c r="D1167" s="57" t="s">
        <v>30</v>
      </c>
      <c r="E1167" s="61"/>
    </row>
    <row r="1168" spans="2:5" s="1" customFormat="1" ht="13.95" customHeight="1" x14ac:dyDescent="0.25">
      <c r="B1168" s="57" t="s">
        <v>30</v>
      </c>
      <c r="C1168" s="57" t="s">
        <v>30</v>
      </c>
      <c r="D1168" s="57" t="s">
        <v>30</v>
      </c>
      <c r="E1168" s="61"/>
    </row>
    <row r="1169" spans="2:5" s="1" customFormat="1" ht="13.95" customHeight="1" x14ac:dyDescent="0.25">
      <c r="B1169" s="57" t="s">
        <v>30</v>
      </c>
      <c r="C1169" s="57" t="s">
        <v>30</v>
      </c>
      <c r="D1169" s="57" t="s">
        <v>30</v>
      </c>
      <c r="E1169" s="61"/>
    </row>
    <row r="1170" spans="2:5" s="1" customFormat="1" ht="13.95" customHeight="1" x14ac:dyDescent="0.25">
      <c r="B1170" s="57" t="s">
        <v>30</v>
      </c>
      <c r="C1170" s="57" t="s">
        <v>30</v>
      </c>
      <c r="D1170" s="57" t="s">
        <v>30</v>
      </c>
      <c r="E1170" s="61"/>
    </row>
    <row r="1171" spans="2:5" s="1" customFormat="1" ht="13.95" customHeight="1" x14ac:dyDescent="0.25">
      <c r="B1171" s="57" t="s">
        <v>30</v>
      </c>
      <c r="C1171" s="57" t="s">
        <v>30</v>
      </c>
      <c r="D1171" s="57" t="s">
        <v>30</v>
      </c>
      <c r="E1171" s="61"/>
    </row>
    <row r="1172" spans="2:5" s="1" customFormat="1" ht="13.95" customHeight="1" x14ac:dyDescent="0.25">
      <c r="B1172" s="57" t="s">
        <v>30</v>
      </c>
      <c r="C1172" s="57" t="s">
        <v>30</v>
      </c>
      <c r="D1172" s="57" t="s">
        <v>30</v>
      </c>
      <c r="E1172" s="61"/>
    </row>
    <row r="1173" spans="2:5" s="1" customFormat="1" ht="13.95" customHeight="1" x14ac:dyDescent="0.25">
      <c r="B1173" s="57" t="s">
        <v>30</v>
      </c>
      <c r="C1173" s="57" t="s">
        <v>30</v>
      </c>
      <c r="D1173" s="57" t="s">
        <v>30</v>
      </c>
      <c r="E1173" s="61"/>
    </row>
    <row r="1174" spans="2:5" s="1" customFormat="1" ht="13.95" customHeight="1" x14ac:dyDescent="0.25">
      <c r="B1174" s="57" t="s">
        <v>30</v>
      </c>
      <c r="C1174" s="57" t="s">
        <v>30</v>
      </c>
      <c r="D1174" s="57" t="s">
        <v>30</v>
      </c>
      <c r="E1174" s="61"/>
    </row>
    <row r="1175" spans="2:5" s="1" customFormat="1" ht="13.95" customHeight="1" x14ac:dyDescent="0.25">
      <c r="B1175" s="57" t="s">
        <v>30</v>
      </c>
      <c r="C1175" s="57" t="s">
        <v>30</v>
      </c>
      <c r="D1175" s="57" t="s">
        <v>30</v>
      </c>
      <c r="E1175" s="61"/>
    </row>
    <row r="1176" spans="2:5" s="1" customFormat="1" ht="13.95" customHeight="1" x14ac:dyDescent="0.25">
      <c r="B1176" s="57" t="s">
        <v>30</v>
      </c>
      <c r="C1176" s="57" t="s">
        <v>30</v>
      </c>
      <c r="D1176" s="57" t="s">
        <v>30</v>
      </c>
      <c r="E1176" s="61"/>
    </row>
    <row r="1177" spans="2:5" s="1" customFormat="1" ht="13.95" customHeight="1" x14ac:dyDescent="0.25">
      <c r="B1177" s="57" t="s">
        <v>30</v>
      </c>
      <c r="C1177" s="57" t="s">
        <v>30</v>
      </c>
      <c r="D1177" s="57" t="s">
        <v>30</v>
      </c>
      <c r="E1177" s="61"/>
    </row>
    <row r="1178" spans="2:5" s="1" customFormat="1" ht="13.95" customHeight="1" x14ac:dyDescent="0.25">
      <c r="B1178" s="57" t="s">
        <v>30</v>
      </c>
      <c r="C1178" s="57" t="s">
        <v>30</v>
      </c>
      <c r="D1178" s="57" t="s">
        <v>30</v>
      </c>
      <c r="E1178" s="61"/>
    </row>
    <row r="1179" spans="2:5" s="1" customFormat="1" ht="13.95" customHeight="1" x14ac:dyDescent="0.25">
      <c r="B1179" s="57" t="s">
        <v>30</v>
      </c>
      <c r="C1179" s="57" t="s">
        <v>30</v>
      </c>
      <c r="D1179" s="57" t="s">
        <v>30</v>
      </c>
      <c r="E1179" s="61"/>
    </row>
    <row r="1180" spans="2:5" s="1" customFormat="1" ht="13.95" customHeight="1" x14ac:dyDescent="0.25">
      <c r="B1180" s="57" t="s">
        <v>30</v>
      </c>
      <c r="C1180" s="57" t="s">
        <v>30</v>
      </c>
      <c r="D1180" s="57" t="s">
        <v>30</v>
      </c>
      <c r="E1180" s="61"/>
    </row>
    <row r="1181" spans="2:5" s="1" customFormat="1" ht="13.95" customHeight="1" x14ac:dyDescent="0.25">
      <c r="B1181" s="57" t="s">
        <v>30</v>
      </c>
      <c r="C1181" s="57" t="s">
        <v>30</v>
      </c>
      <c r="D1181" s="57" t="s">
        <v>30</v>
      </c>
      <c r="E1181" s="61"/>
    </row>
    <row r="1182" spans="2:5" s="1" customFormat="1" ht="13.95" customHeight="1" x14ac:dyDescent="0.25">
      <c r="B1182" s="57" t="s">
        <v>30</v>
      </c>
      <c r="C1182" s="57" t="s">
        <v>30</v>
      </c>
      <c r="D1182" s="57" t="s">
        <v>30</v>
      </c>
      <c r="E1182" s="61"/>
    </row>
    <row r="1183" spans="2:5" s="1" customFormat="1" ht="13.95" customHeight="1" x14ac:dyDescent="0.25">
      <c r="B1183" s="57" t="s">
        <v>30</v>
      </c>
      <c r="C1183" s="57" t="s">
        <v>30</v>
      </c>
      <c r="D1183" s="57" t="s">
        <v>30</v>
      </c>
      <c r="E1183" s="61"/>
    </row>
    <row r="1184" spans="2:5" s="1" customFormat="1" ht="13.95" customHeight="1" x14ac:dyDescent="0.25">
      <c r="B1184" s="57" t="s">
        <v>30</v>
      </c>
      <c r="C1184" s="57" t="s">
        <v>30</v>
      </c>
      <c r="D1184" s="57" t="s">
        <v>30</v>
      </c>
      <c r="E1184" s="61"/>
    </row>
    <row r="1185" spans="2:5" s="1" customFormat="1" ht="13.95" customHeight="1" x14ac:dyDescent="0.25">
      <c r="B1185" s="57" t="s">
        <v>30</v>
      </c>
      <c r="C1185" s="57" t="s">
        <v>30</v>
      </c>
      <c r="D1185" s="57" t="s">
        <v>30</v>
      </c>
      <c r="E1185" s="61"/>
    </row>
    <row r="1186" spans="2:5" s="1" customFormat="1" ht="13.95" customHeight="1" x14ac:dyDescent="0.25">
      <c r="B1186" s="57" t="s">
        <v>30</v>
      </c>
      <c r="C1186" s="57" t="s">
        <v>30</v>
      </c>
      <c r="D1186" s="57" t="s">
        <v>30</v>
      </c>
      <c r="E1186" s="61"/>
    </row>
    <row r="1187" spans="2:5" s="1" customFormat="1" ht="13.95" customHeight="1" x14ac:dyDescent="0.25">
      <c r="B1187" s="57" t="s">
        <v>30</v>
      </c>
      <c r="C1187" s="57" t="s">
        <v>30</v>
      </c>
      <c r="D1187" s="57" t="s">
        <v>30</v>
      </c>
      <c r="E1187" s="61"/>
    </row>
    <row r="1188" spans="2:5" s="1" customFormat="1" ht="13.95" customHeight="1" x14ac:dyDescent="0.25">
      <c r="B1188" s="57" t="s">
        <v>30</v>
      </c>
      <c r="C1188" s="57" t="s">
        <v>30</v>
      </c>
      <c r="D1188" s="57" t="s">
        <v>30</v>
      </c>
      <c r="E1188" s="61"/>
    </row>
    <row r="1189" spans="2:5" s="1" customFormat="1" ht="13.95" customHeight="1" x14ac:dyDescent="0.25">
      <c r="B1189" s="57" t="s">
        <v>30</v>
      </c>
      <c r="C1189" s="57" t="s">
        <v>30</v>
      </c>
      <c r="D1189" s="57" t="s">
        <v>30</v>
      </c>
      <c r="E1189" s="61"/>
    </row>
    <row r="1190" spans="2:5" s="1" customFormat="1" ht="13.95" customHeight="1" x14ac:dyDescent="0.25">
      <c r="B1190" s="57" t="s">
        <v>30</v>
      </c>
      <c r="C1190" s="57" t="s">
        <v>30</v>
      </c>
      <c r="D1190" s="57" t="s">
        <v>30</v>
      </c>
      <c r="E1190" s="61"/>
    </row>
    <row r="1191" spans="2:5" s="1" customFormat="1" ht="13.95" customHeight="1" x14ac:dyDescent="0.25">
      <c r="B1191" s="57" t="s">
        <v>30</v>
      </c>
      <c r="C1191" s="57" t="s">
        <v>30</v>
      </c>
      <c r="D1191" s="57" t="s">
        <v>30</v>
      </c>
      <c r="E1191" s="61"/>
    </row>
    <row r="1192" spans="2:5" s="1" customFormat="1" ht="13.95" customHeight="1" x14ac:dyDescent="0.25">
      <c r="B1192" s="57" t="s">
        <v>30</v>
      </c>
      <c r="C1192" s="57" t="s">
        <v>30</v>
      </c>
      <c r="D1192" s="57" t="s">
        <v>30</v>
      </c>
      <c r="E1192" s="61"/>
    </row>
    <row r="1193" spans="2:5" s="1" customFormat="1" ht="13.95" customHeight="1" x14ac:dyDescent="0.25">
      <c r="B1193" s="57" t="s">
        <v>30</v>
      </c>
      <c r="C1193" s="57" t="s">
        <v>30</v>
      </c>
      <c r="D1193" s="57" t="s">
        <v>30</v>
      </c>
      <c r="E1193" s="61"/>
    </row>
    <row r="1194" spans="2:5" s="1" customFormat="1" ht="13.95" customHeight="1" x14ac:dyDescent="0.25">
      <c r="B1194" s="57" t="s">
        <v>30</v>
      </c>
      <c r="C1194" s="57" t="s">
        <v>30</v>
      </c>
      <c r="D1194" s="57" t="s">
        <v>30</v>
      </c>
      <c r="E1194" s="61"/>
    </row>
    <row r="1195" spans="2:5" s="1" customFormat="1" ht="13.95" customHeight="1" x14ac:dyDescent="0.25">
      <c r="B1195" s="57" t="s">
        <v>30</v>
      </c>
      <c r="C1195" s="57" t="s">
        <v>30</v>
      </c>
      <c r="D1195" s="57" t="s">
        <v>30</v>
      </c>
      <c r="E1195" s="61"/>
    </row>
    <row r="1196" spans="2:5" s="1" customFormat="1" ht="13.95" customHeight="1" x14ac:dyDescent="0.25">
      <c r="B1196" s="57" t="s">
        <v>30</v>
      </c>
      <c r="C1196" s="57" t="s">
        <v>30</v>
      </c>
      <c r="D1196" s="57" t="s">
        <v>30</v>
      </c>
      <c r="E1196" s="61"/>
    </row>
    <row r="1197" spans="2:5" s="1" customFormat="1" ht="13.95" customHeight="1" x14ac:dyDescent="0.25">
      <c r="B1197" s="57" t="s">
        <v>30</v>
      </c>
      <c r="C1197" s="57" t="s">
        <v>30</v>
      </c>
      <c r="D1197" s="57" t="s">
        <v>30</v>
      </c>
      <c r="E1197" s="61"/>
    </row>
    <row r="1198" spans="2:5" s="1" customFormat="1" ht="13.95" customHeight="1" x14ac:dyDescent="0.25">
      <c r="B1198" s="57" t="s">
        <v>30</v>
      </c>
      <c r="C1198" s="57" t="s">
        <v>30</v>
      </c>
      <c r="D1198" s="57" t="s">
        <v>30</v>
      </c>
      <c r="E1198" s="61"/>
    </row>
    <row r="1199" spans="2:5" s="1" customFormat="1" ht="13.95" customHeight="1" x14ac:dyDescent="0.25">
      <c r="B1199" s="57" t="s">
        <v>30</v>
      </c>
      <c r="C1199" s="57" t="s">
        <v>30</v>
      </c>
      <c r="D1199" s="57" t="s">
        <v>30</v>
      </c>
      <c r="E1199" s="61"/>
    </row>
    <row r="1200" spans="2:5" s="1" customFormat="1" ht="13.95" customHeight="1" x14ac:dyDescent="0.25">
      <c r="B1200" s="57" t="s">
        <v>30</v>
      </c>
      <c r="C1200" s="57" t="s">
        <v>30</v>
      </c>
      <c r="D1200" s="57" t="s">
        <v>30</v>
      </c>
      <c r="E1200" s="61"/>
    </row>
    <row r="1201" spans="2:5" s="1" customFormat="1" ht="13.95" customHeight="1" x14ac:dyDescent="0.25">
      <c r="B1201" s="57" t="s">
        <v>30</v>
      </c>
      <c r="C1201" s="57" t="s">
        <v>30</v>
      </c>
      <c r="D1201" s="57" t="s">
        <v>30</v>
      </c>
      <c r="E1201" s="61"/>
    </row>
    <row r="1202" spans="2:5" s="1" customFormat="1" ht="13.95" customHeight="1" x14ac:dyDescent="0.25">
      <c r="B1202" s="57" t="s">
        <v>30</v>
      </c>
      <c r="C1202" s="57" t="s">
        <v>30</v>
      </c>
      <c r="D1202" s="57" t="s">
        <v>30</v>
      </c>
      <c r="E1202" s="61"/>
    </row>
    <row r="1203" spans="2:5" s="1" customFormat="1" ht="13.95" customHeight="1" x14ac:dyDescent="0.25">
      <c r="B1203" s="57" t="s">
        <v>30</v>
      </c>
      <c r="C1203" s="57" t="s">
        <v>30</v>
      </c>
      <c r="D1203" s="57" t="s">
        <v>30</v>
      </c>
      <c r="E1203" s="61"/>
    </row>
    <row r="1204" spans="2:5" s="1" customFormat="1" ht="13.95" customHeight="1" x14ac:dyDescent="0.25">
      <c r="B1204" s="57" t="s">
        <v>30</v>
      </c>
      <c r="C1204" s="57" t="s">
        <v>30</v>
      </c>
      <c r="D1204" s="57" t="s">
        <v>30</v>
      </c>
      <c r="E1204" s="61"/>
    </row>
    <row r="1205" spans="2:5" s="1" customFormat="1" ht="13.95" customHeight="1" x14ac:dyDescent="0.25">
      <c r="B1205" s="57" t="s">
        <v>30</v>
      </c>
      <c r="C1205" s="57" t="s">
        <v>30</v>
      </c>
      <c r="D1205" s="57" t="s">
        <v>30</v>
      </c>
      <c r="E1205" s="61"/>
    </row>
    <row r="1206" spans="2:5" s="1" customFormat="1" ht="13.95" customHeight="1" x14ac:dyDescent="0.25">
      <c r="B1206" s="57" t="s">
        <v>30</v>
      </c>
      <c r="C1206" s="57" t="s">
        <v>30</v>
      </c>
      <c r="D1206" s="57" t="s">
        <v>30</v>
      </c>
      <c r="E1206" s="61"/>
    </row>
    <row r="1207" spans="2:5" s="1" customFormat="1" ht="13.95" customHeight="1" x14ac:dyDescent="0.25">
      <c r="B1207" s="57" t="s">
        <v>30</v>
      </c>
      <c r="C1207" s="57" t="s">
        <v>30</v>
      </c>
      <c r="D1207" s="57" t="s">
        <v>30</v>
      </c>
      <c r="E1207" s="61"/>
    </row>
    <row r="1208" spans="2:5" s="1" customFormat="1" ht="13.95" customHeight="1" x14ac:dyDescent="0.25">
      <c r="B1208" s="57" t="s">
        <v>30</v>
      </c>
      <c r="C1208" s="57" t="s">
        <v>30</v>
      </c>
      <c r="D1208" s="57" t="s">
        <v>30</v>
      </c>
      <c r="E1208" s="61"/>
    </row>
    <row r="1209" spans="2:5" s="1" customFormat="1" ht="13.95" customHeight="1" x14ac:dyDescent="0.25">
      <c r="B1209" s="57" t="s">
        <v>30</v>
      </c>
      <c r="C1209" s="57" t="s">
        <v>30</v>
      </c>
      <c r="D1209" s="57" t="s">
        <v>30</v>
      </c>
      <c r="E1209" s="61"/>
    </row>
    <row r="1210" spans="2:5" s="1" customFormat="1" ht="13.95" customHeight="1" x14ac:dyDescent="0.25">
      <c r="B1210" s="57" t="s">
        <v>30</v>
      </c>
      <c r="C1210" s="57" t="s">
        <v>30</v>
      </c>
      <c r="D1210" s="57" t="s">
        <v>30</v>
      </c>
      <c r="E1210" s="61"/>
    </row>
    <row r="1211" spans="2:5" s="1" customFormat="1" ht="13.95" customHeight="1" x14ac:dyDescent="0.25">
      <c r="B1211" s="57" t="s">
        <v>30</v>
      </c>
      <c r="C1211" s="57" t="s">
        <v>30</v>
      </c>
      <c r="D1211" s="57" t="s">
        <v>30</v>
      </c>
      <c r="E1211" s="61"/>
    </row>
    <row r="1212" spans="2:5" s="1" customFormat="1" ht="13.95" customHeight="1" x14ac:dyDescent="0.25">
      <c r="B1212" s="57" t="s">
        <v>30</v>
      </c>
      <c r="C1212" s="57" t="s">
        <v>30</v>
      </c>
      <c r="D1212" s="57" t="s">
        <v>30</v>
      </c>
      <c r="E1212" s="61"/>
    </row>
    <row r="1213" spans="2:5" s="1" customFormat="1" ht="13.95" customHeight="1" x14ac:dyDescent="0.25">
      <c r="B1213" s="57" t="s">
        <v>30</v>
      </c>
      <c r="C1213" s="57" t="s">
        <v>30</v>
      </c>
      <c r="D1213" s="57" t="s">
        <v>30</v>
      </c>
      <c r="E1213" s="61"/>
    </row>
    <row r="1214" spans="2:5" s="1" customFormat="1" ht="13.95" customHeight="1" x14ac:dyDescent="0.25">
      <c r="B1214" s="57" t="s">
        <v>30</v>
      </c>
      <c r="C1214" s="57" t="s">
        <v>30</v>
      </c>
      <c r="D1214" s="57" t="s">
        <v>30</v>
      </c>
      <c r="E1214" s="61"/>
    </row>
    <row r="1215" spans="2:5" s="1" customFormat="1" ht="13.95" customHeight="1" x14ac:dyDescent="0.25">
      <c r="B1215" s="57" t="s">
        <v>30</v>
      </c>
      <c r="C1215" s="57" t="s">
        <v>30</v>
      </c>
      <c r="D1215" s="57" t="s">
        <v>30</v>
      </c>
      <c r="E1215" s="61"/>
    </row>
    <row r="1216" spans="2:5" s="1" customFormat="1" ht="13.95" customHeight="1" x14ac:dyDescent="0.25">
      <c r="B1216" s="57" t="s">
        <v>30</v>
      </c>
      <c r="C1216" s="57" t="s">
        <v>30</v>
      </c>
      <c r="D1216" s="57" t="s">
        <v>30</v>
      </c>
      <c r="E1216" s="61"/>
    </row>
    <row r="1217" spans="2:5" s="1" customFormat="1" ht="13.95" customHeight="1" x14ac:dyDescent="0.25">
      <c r="B1217" s="57" t="s">
        <v>30</v>
      </c>
      <c r="C1217" s="57" t="s">
        <v>30</v>
      </c>
      <c r="D1217" s="57" t="s">
        <v>30</v>
      </c>
      <c r="E1217" s="61"/>
    </row>
    <row r="1218" spans="2:5" s="1" customFormat="1" ht="13.95" customHeight="1" x14ac:dyDescent="0.25">
      <c r="B1218" s="57" t="s">
        <v>30</v>
      </c>
      <c r="C1218" s="57" t="s">
        <v>30</v>
      </c>
      <c r="D1218" s="57" t="s">
        <v>30</v>
      </c>
      <c r="E1218" s="61"/>
    </row>
    <row r="1219" spans="2:5" s="1" customFormat="1" ht="13.95" customHeight="1" x14ac:dyDescent="0.25">
      <c r="B1219" s="57" t="s">
        <v>30</v>
      </c>
      <c r="C1219" s="57" t="s">
        <v>30</v>
      </c>
      <c r="D1219" s="57" t="s">
        <v>30</v>
      </c>
      <c r="E1219" s="61"/>
    </row>
    <row r="1220" spans="2:5" s="1" customFormat="1" ht="13.95" customHeight="1" x14ac:dyDescent="0.25">
      <c r="B1220" s="57" t="s">
        <v>30</v>
      </c>
      <c r="C1220" s="57" t="s">
        <v>30</v>
      </c>
      <c r="D1220" s="57" t="s">
        <v>30</v>
      </c>
      <c r="E1220" s="61"/>
    </row>
    <row r="1221" spans="2:5" s="1" customFormat="1" ht="13.95" customHeight="1" x14ac:dyDescent="0.25">
      <c r="B1221" s="57" t="s">
        <v>30</v>
      </c>
      <c r="C1221" s="57" t="s">
        <v>30</v>
      </c>
      <c r="D1221" s="57" t="s">
        <v>30</v>
      </c>
      <c r="E1221" s="61"/>
    </row>
    <row r="1222" spans="2:5" s="1" customFormat="1" ht="13.95" customHeight="1" x14ac:dyDescent="0.25">
      <c r="B1222" s="57" t="s">
        <v>30</v>
      </c>
      <c r="C1222" s="57" t="s">
        <v>30</v>
      </c>
      <c r="D1222" s="57" t="s">
        <v>30</v>
      </c>
      <c r="E1222" s="61"/>
    </row>
    <row r="1223" spans="2:5" s="1" customFormat="1" ht="13.95" customHeight="1" x14ac:dyDescent="0.25">
      <c r="B1223" s="57" t="s">
        <v>30</v>
      </c>
      <c r="C1223" s="57" t="s">
        <v>30</v>
      </c>
      <c r="D1223" s="57" t="s">
        <v>30</v>
      </c>
      <c r="E1223" s="61"/>
    </row>
    <row r="1224" spans="2:5" s="1" customFormat="1" ht="13.95" customHeight="1" x14ac:dyDescent="0.25">
      <c r="B1224" s="57" t="s">
        <v>30</v>
      </c>
      <c r="C1224" s="57" t="s">
        <v>30</v>
      </c>
      <c r="D1224" s="57" t="s">
        <v>30</v>
      </c>
      <c r="E1224" s="61"/>
    </row>
    <row r="1225" spans="2:5" s="1" customFormat="1" ht="13.95" customHeight="1" x14ac:dyDescent="0.25">
      <c r="B1225" s="57" t="s">
        <v>30</v>
      </c>
      <c r="C1225" s="57" t="s">
        <v>30</v>
      </c>
      <c r="D1225" s="57" t="s">
        <v>30</v>
      </c>
      <c r="E1225" s="61"/>
    </row>
    <row r="1226" spans="2:5" s="1" customFormat="1" ht="13.95" customHeight="1" x14ac:dyDescent="0.25">
      <c r="B1226" s="57" t="s">
        <v>30</v>
      </c>
      <c r="C1226" s="57" t="s">
        <v>30</v>
      </c>
      <c r="D1226" s="57" t="s">
        <v>30</v>
      </c>
      <c r="E1226" s="61"/>
    </row>
    <row r="1227" spans="2:5" s="1" customFormat="1" ht="13.95" customHeight="1" x14ac:dyDescent="0.25">
      <c r="B1227" s="57" t="s">
        <v>30</v>
      </c>
      <c r="C1227" s="57" t="s">
        <v>30</v>
      </c>
      <c r="D1227" s="57" t="s">
        <v>30</v>
      </c>
      <c r="E1227" s="61"/>
    </row>
    <row r="1228" spans="2:5" s="1" customFormat="1" ht="13.95" customHeight="1" x14ac:dyDescent="0.25">
      <c r="B1228" s="57" t="s">
        <v>30</v>
      </c>
      <c r="C1228" s="57" t="s">
        <v>30</v>
      </c>
      <c r="D1228" s="57" t="s">
        <v>30</v>
      </c>
      <c r="E1228" s="61"/>
    </row>
    <row r="1229" spans="2:5" s="1" customFormat="1" ht="13.95" customHeight="1" x14ac:dyDescent="0.25">
      <c r="B1229" s="57" t="s">
        <v>30</v>
      </c>
      <c r="C1229" s="57" t="s">
        <v>30</v>
      </c>
      <c r="D1229" s="57" t="s">
        <v>30</v>
      </c>
      <c r="E1229" s="61"/>
    </row>
    <row r="1230" spans="2:5" s="1" customFormat="1" ht="13.95" customHeight="1" x14ac:dyDescent="0.25">
      <c r="B1230" s="57" t="s">
        <v>30</v>
      </c>
      <c r="C1230" s="57" t="s">
        <v>30</v>
      </c>
      <c r="D1230" s="57" t="s">
        <v>30</v>
      </c>
      <c r="E1230" s="61"/>
    </row>
    <row r="1231" spans="2:5" s="1" customFormat="1" ht="13.95" customHeight="1" x14ac:dyDescent="0.25">
      <c r="B1231" s="57" t="s">
        <v>30</v>
      </c>
      <c r="C1231" s="57" t="s">
        <v>30</v>
      </c>
      <c r="D1231" s="57" t="s">
        <v>30</v>
      </c>
      <c r="E1231" s="61"/>
    </row>
    <row r="1232" spans="2:5" s="1" customFormat="1" ht="13.95" customHeight="1" x14ac:dyDescent="0.25">
      <c r="B1232" s="57" t="s">
        <v>30</v>
      </c>
      <c r="C1232" s="57" t="s">
        <v>30</v>
      </c>
      <c r="D1232" s="57" t="s">
        <v>30</v>
      </c>
      <c r="E1232" s="61"/>
    </row>
    <row r="1233" spans="2:5" s="1" customFormat="1" ht="13.95" customHeight="1" x14ac:dyDescent="0.25">
      <c r="B1233" s="57" t="s">
        <v>30</v>
      </c>
      <c r="C1233" s="57" t="s">
        <v>30</v>
      </c>
      <c r="D1233" s="57" t="s">
        <v>30</v>
      </c>
      <c r="E1233" s="61"/>
    </row>
    <row r="1234" spans="2:5" s="1" customFormat="1" ht="13.95" customHeight="1" x14ac:dyDescent="0.25">
      <c r="B1234" s="57" t="s">
        <v>30</v>
      </c>
      <c r="C1234" s="57" t="s">
        <v>30</v>
      </c>
      <c r="D1234" s="57" t="s">
        <v>30</v>
      </c>
      <c r="E1234" s="61"/>
    </row>
    <row r="1235" spans="2:5" s="1" customFormat="1" ht="13.95" customHeight="1" x14ac:dyDescent="0.25">
      <c r="B1235" s="57" t="s">
        <v>30</v>
      </c>
      <c r="C1235" s="57" t="s">
        <v>30</v>
      </c>
      <c r="D1235" s="57" t="s">
        <v>30</v>
      </c>
      <c r="E1235" s="61"/>
    </row>
    <row r="1236" spans="2:5" s="1" customFormat="1" ht="13.95" customHeight="1" x14ac:dyDescent="0.25">
      <c r="B1236" s="57" t="s">
        <v>30</v>
      </c>
      <c r="C1236" s="57" t="s">
        <v>30</v>
      </c>
      <c r="D1236" s="57" t="s">
        <v>30</v>
      </c>
      <c r="E1236" s="61"/>
    </row>
    <row r="1237" spans="2:5" s="1" customFormat="1" ht="13.95" customHeight="1" x14ac:dyDescent="0.25">
      <c r="B1237" s="57" t="s">
        <v>30</v>
      </c>
      <c r="C1237" s="57" t="s">
        <v>30</v>
      </c>
      <c r="D1237" s="57" t="s">
        <v>30</v>
      </c>
      <c r="E1237" s="61"/>
    </row>
    <row r="1238" spans="2:5" s="1" customFormat="1" ht="13.95" customHeight="1" x14ac:dyDescent="0.25">
      <c r="B1238" s="57" t="s">
        <v>30</v>
      </c>
      <c r="C1238" s="57" t="s">
        <v>30</v>
      </c>
      <c r="D1238" s="57" t="s">
        <v>30</v>
      </c>
      <c r="E1238" s="61"/>
    </row>
    <row r="1239" spans="2:5" s="1" customFormat="1" ht="13.95" customHeight="1" x14ac:dyDescent="0.25">
      <c r="B1239" s="57" t="s">
        <v>30</v>
      </c>
      <c r="C1239" s="57" t="s">
        <v>30</v>
      </c>
      <c r="D1239" s="57" t="s">
        <v>30</v>
      </c>
      <c r="E1239" s="61"/>
    </row>
    <row r="1240" spans="2:5" s="1" customFormat="1" ht="13.95" customHeight="1" x14ac:dyDescent="0.25">
      <c r="B1240" s="57" t="s">
        <v>30</v>
      </c>
      <c r="C1240" s="57" t="s">
        <v>30</v>
      </c>
      <c r="D1240" s="57" t="s">
        <v>30</v>
      </c>
      <c r="E1240" s="61"/>
    </row>
    <row r="1241" spans="2:5" s="1" customFormat="1" ht="13.95" customHeight="1" x14ac:dyDescent="0.25">
      <c r="B1241" s="57" t="s">
        <v>30</v>
      </c>
      <c r="C1241" s="57" t="s">
        <v>30</v>
      </c>
      <c r="D1241" s="57" t="s">
        <v>30</v>
      </c>
      <c r="E1241" s="61"/>
    </row>
    <row r="1242" spans="2:5" s="1" customFormat="1" ht="13.95" customHeight="1" x14ac:dyDescent="0.25">
      <c r="B1242" s="57" t="s">
        <v>30</v>
      </c>
      <c r="C1242" s="57" t="s">
        <v>30</v>
      </c>
      <c r="D1242" s="57" t="s">
        <v>30</v>
      </c>
      <c r="E1242" s="61"/>
    </row>
    <row r="1243" spans="2:5" s="1" customFormat="1" ht="13.95" customHeight="1" x14ac:dyDescent="0.25">
      <c r="B1243" s="57" t="s">
        <v>30</v>
      </c>
      <c r="C1243" s="57" t="s">
        <v>30</v>
      </c>
      <c r="D1243" s="57" t="s">
        <v>30</v>
      </c>
      <c r="E1243" s="61"/>
    </row>
    <row r="1244" spans="2:5" s="1" customFormat="1" ht="13.95" customHeight="1" x14ac:dyDescent="0.25">
      <c r="B1244" s="57" t="s">
        <v>30</v>
      </c>
      <c r="C1244" s="57" t="s">
        <v>30</v>
      </c>
      <c r="D1244" s="57" t="s">
        <v>30</v>
      </c>
      <c r="E1244" s="61"/>
    </row>
    <row r="1245" spans="2:5" s="1" customFormat="1" ht="13.95" customHeight="1" x14ac:dyDescent="0.25">
      <c r="B1245" s="57" t="s">
        <v>30</v>
      </c>
      <c r="C1245" s="57" t="s">
        <v>30</v>
      </c>
      <c r="D1245" s="57" t="s">
        <v>30</v>
      </c>
      <c r="E1245" s="61"/>
    </row>
    <row r="1246" spans="2:5" s="1" customFormat="1" ht="13.95" customHeight="1" x14ac:dyDescent="0.25">
      <c r="B1246" s="57" t="s">
        <v>30</v>
      </c>
      <c r="C1246" s="57" t="s">
        <v>30</v>
      </c>
      <c r="D1246" s="57" t="s">
        <v>30</v>
      </c>
      <c r="E1246" s="61"/>
    </row>
    <row r="1247" spans="2:5" s="1" customFormat="1" ht="13.95" customHeight="1" x14ac:dyDescent="0.25">
      <c r="B1247" s="57" t="s">
        <v>30</v>
      </c>
      <c r="C1247" s="57" t="s">
        <v>30</v>
      </c>
      <c r="D1247" s="57" t="s">
        <v>30</v>
      </c>
      <c r="E1247" s="61"/>
    </row>
    <row r="1248" spans="2:5" s="1" customFormat="1" ht="13.95" customHeight="1" x14ac:dyDescent="0.25">
      <c r="B1248" s="57" t="s">
        <v>30</v>
      </c>
      <c r="C1248" s="57" t="s">
        <v>30</v>
      </c>
      <c r="D1248" s="57" t="s">
        <v>30</v>
      </c>
      <c r="E1248" s="61"/>
    </row>
    <row r="1249" spans="2:5" s="1" customFormat="1" ht="13.95" customHeight="1" x14ac:dyDescent="0.25">
      <c r="B1249" s="57" t="s">
        <v>30</v>
      </c>
      <c r="C1249" s="57" t="s">
        <v>30</v>
      </c>
      <c r="D1249" s="57" t="s">
        <v>30</v>
      </c>
      <c r="E1249" s="61"/>
    </row>
    <row r="1250" spans="2:5" s="1" customFormat="1" ht="13.95" customHeight="1" x14ac:dyDescent="0.25">
      <c r="B1250" s="57" t="s">
        <v>30</v>
      </c>
      <c r="C1250" s="57" t="s">
        <v>30</v>
      </c>
      <c r="D1250" s="57" t="s">
        <v>30</v>
      </c>
      <c r="E1250" s="61"/>
    </row>
    <row r="1251" spans="2:5" s="1" customFormat="1" ht="13.95" customHeight="1" x14ac:dyDescent="0.25">
      <c r="B1251" s="57" t="s">
        <v>30</v>
      </c>
      <c r="C1251" s="57" t="s">
        <v>30</v>
      </c>
      <c r="D1251" s="57" t="s">
        <v>30</v>
      </c>
      <c r="E1251" s="61"/>
    </row>
    <row r="1252" spans="2:5" s="1" customFormat="1" ht="13.95" customHeight="1" x14ac:dyDescent="0.25">
      <c r="B1252" s="57" t="s">
        <v>30</v>
      </c>
      <c r="C1252" s="57" t="s">
        <v>30</v>
      </c>
      <c r="D1252" s="57" t="s">
        <v>30</v>
      </c>
      <c r="E1252" s="61"/>
    </row>
    <row r="1253" spans="2:5" s="1" customFormat="1" ht="13.95" customHeight="1" x14ac:dyDescent="0.25">
      <c r="B1253" s="57" t="s">
        <v>30</v>
      </c>
      <c r="C1253" s="57" t="s">
        <v>30</v>
      </c>
      <c r="D1253" s="57" t="s">
        <v>30</v>
      </c>
      <c r="E1253" s="61"/>
    </row>
    <row r="1254" spans="2:5" s="1" customFormat="1" ht="13.95" customHeight="1" x14ac:dyDescent="0.25">
      <c r="B1254" s="57" t="s">
        <v>30</v>
      </c>
      <c r="C1254" s="57" t="s">
        <v>30</v>
      </c>
      <c r="D1254" s="57" t="s">
        <v>30</v>
      </c>
      <c r="E1254" s="61"/>
    </row>
    <row r="1255" spans="2:5" s="1" customFormat="1" ht="13.95" customHeight="1" x14ac:dyDescent="0.25">
      <c r="B1255" s="57" t="s">
        <v>30</v>
      </c>
      <c r="C1255" s="57" t="s">
        <v>30</v>
      </c>
      <c r="D1255" s="57" t="s">
        <v>30</v>
      </c>
      <c r="E1255" s="61"/>
    </row>
    <row r="1256" spans="2:5" s="1" customFormat="1" ht="13.95" customHeight="1" x14ac:dyDescent="0.25">
      <c r="B1256" s="57" t="s">
        <v>30</v>
      </c>
      <c r="C1256" s="57" t="s">
        <v>30</v>
      </c>
      <c r="D1256" s="57" t="s">
        <v>30</v>
      </c>
      <c r="E1256" s="61"/>
    </row>
    <row r="1257" spans="2:5" s="1" customFormat="1" ht="13.95" customHeight="1" x14ac:dyDescent="0.25">
      <c r="B1257" s="57" t="s">
        <v>30</v>
      </c>
      <c r="C1257" s="57" t="s">
        <v>30</v>
      </c>
      <c r="D1257" s="57" t="s">
        <v>30</v>
      </c>
      <c r="E1257" s="61"/>
    </row>
    <row r="1258" spans="2:5" s="1" customFormat="1" ht="13.95" customHeight="1" x14ac:dyDescent="0.25">
      <c r="B1258" s="57" t="s">
        <v>30</v>
      </c>
      <c r="C1258" s="57" t="s">
        <v>30</v>
      </c>
      <c r="D1258" s="57" t="s">
        <v>30</v>
      </c>
      <c r="E1258" s="61"/>
    </row>
    <row r="1259" spans="2:5" s="1" customFormat="1" ht="13.95" customHeight="1" x14ac:dyDescent="0.25">
      <c r="B1259" s="57" t="s">
        <v>30</v>
      </c>
      <c r="C1259" s="57" t="s">
        <v>30</v>
      </c>
      <c r="D1259" s="57" t="s">
        <v>30</v>
      </c>
      <c r="E1259" s="61"/>
    </row>
    <row r="1260" spans="2:5" s="1" customFormat="1" ht="13.95" customHeight="1" x14ac:dyDescent="0.25">
      <c r="B1260" s="57" t="s">
        <v>30</v>
      </c>
      <c r="C1260" s="57" t="s">
        <v>30</v>
      </c>
      <c r="D1260" s="57" t="s">
        <v>30</v>
      </c>
      <c r="E1260" s="61"/>
    </row>
    <row r="1261" spans="2:5" s="1" customFormat="1" ht="13.95" customHeight="1" x14ac:dyDescent="0.25">
      <c r="B1261" s="57" t="s">
        <v>30</v>
      </c>
      <c r="C1261" s="57" t="s">
        <v>30</v>
      </c>
      <c r="D1261" s="57" t="s">
        <v>30</v>
      </c>
      <c r="E1261" s="61"/>
    </row>
    <row r="1262" spans="2:5" s="1" customFormat="1" ht="13.95" customHeight="1" x14ac:dyDescent="0.25">
      <c r="B1262" s="57" t="s">
        <v>30</v>
      </c>
      <c r="C1262" s="57" t="s">
        <v>30</v>
      </c>
      <c r="D1262" s="57" t="s">
        <v>30</v>
      </c>
      <c r="E1262" s="61"/>
    </row>
    <row r="1263" spans="2:5" s="1" customFormat="1" ht="13.95" customHeight="1" x14ac:dyDescent="0.25">
      <c r="B1263" s="57" t="s">
        <v>30</v>
      </c>
      <c r="C1263" s="57" t="s">
        <v>30</v>
      </c>
      <c r="D1263" s="57" t="s">
        <v>30</v>
      </c>
      <c r="E1263" s="61"/>
    </row>
    <row r="1264" spans="2:5" s="1" customFormat="1" ht="13.95" customHeight="1" x14ac:dyDescent="0.25">
      <c r="B1264" s="57" t="s">
        <v>30</v>
      </c>
      <c r="C1264" s="57" t="s">
        <v>30</v>
      </c>
      <c r="D1264" s="57" t="s">
        <v>30</v>
      </c>
      <c r="E1264" s="61"/>
    </row>
    <row r="1265" spans="2:5" s="1" customFormat="1" ht="13.95" customHeight="1" x14ac:dyDescent="0.25">
      <c r="B1265" s="57" t="s">
        <v>30</v>
      </c>
      <c r="C1265" s="57" t="s">
        <v>30</v>
      </c>
      <c r="D1265" s="57" t="s">
        <v>30</v>
      </c>
      <c r="E1265" s="61"/>
    </row>
    <row r="1266" spans="2:5" s="1" customFormat="1" ht="13.95" customHeight="1" x14ac:dyDescent="0.25">
      <c r="B1266" s="57" t="s">
        <v>30</v>
      </c>
      <c r="C1266" s="57" t="s">
        <v>30</v>
      </c>
      <c r="D1266" s="57" t="s">
        <v>30</v>
      </c>
      <c r="E1266" s="61"/>
    </row>
    <row r="1267" spans="2:5" s="1" customFormat="1" ht="13.95" customHeight="1" x14ac:dyDescent="0.25">
      <c r="B1267" s="57" t="s">
        <v>30</v>
      </c>
      <c r="C1267" s="57" t="s">
        <v>30</v>
      </c>
      <c r="D1267" s="57" t="s">
        <v>30</v>
      </c>
      <c r="E1267" s="61"/>
    </row>
    <row r="1268" spans="2:5" s="1" customFormat="1" ht="13.95" customHeight="1" x14ac:dyDescent="0.25">
      <c r="B1268" s="57" t="s">
        <v>30</v>
      </c>
      <c r="C1268" s="57" t="s">
        <v>30</v>
      </c>
      <c r="D1268" s="57" t="s">
        <v>30</v>
      </c>
      <c r="E1268" s="61"/>
    </row>
    <row r="1269" spans="2:5" s="1" customFormat="1" ht="13.95" customHeight="1" x14ac:dyDescent="0.25">
      <c r="B1269" s="57" t="s">
        <v>30</v>
      </c>
      <c r="C1269" s="57" t="s">
        <v>30</v>
      </c>
      <c r="D1269" s="57" t="s">
        <v>30</v>
      </c>
      <c r="E1269" s="61"/>
    </row>
    <row r="1270" spans="2:5" s="1" customFormat="1" ht="13.95" customHeight="1" x14ac:dyDescent="0.25">
      <c r="B1270" s="57" t="s">
        <v>30</v>
      </c>
      <c r="C1270" s="57" t="s">
        <v>30</v>
      </c>
      <c r="D1270" s="57" t="s">
        <v>30</v>
      </c>
      <c r="E1270" s="61"/>
    </row>
    <row r="1271" spans="2:5" s="1" customFormat="1" ht="13.95" customHeight="1" x14ac:dyDescent="0.25">
      <c r="B1271" s="57" t="s">
        <v>30</v>
      </c>
      <c r="C1271" s="57" t="s">
        <v>30</v>
      </c>
      <c r="D1271" s="57" t="s">
        <v>30</v>
      </c>
      <c r="E1271" s="61"/>
    </row>
    <row r="1272" spans="2:5" s="1" customFormat="1" ht="13.95" customHeight="1" x14ac:dyDescent="0.25">
      <c r="B1272" s="57" t="s">
        <v>30</v>
      </c>
      <c r="C1272" s="57" t="s">
        <v>30</v>
      </c>
      <c r="D1272" s="57" t="s">
        <v>30</v>
      </c>
      <c r="E1272" s="61"/>
    </row>
    <row r="1273" spans="2:5" s="1" customFormat="1" ht="13.95" customHeight="1" x14ac:dyDescent="0.25">
      <c r="B1273" s="57" t="s">
        <v>30</v>
      </c>
      <c r="C1273" s="57" t="s">
        <v>30</v>
      </c>
      <c r="D1273" s="57" t="s">
        <v>30</v>
      </c>
      <c r="E1273" s="61"/>
    </row>
    <row r="1274" spans="2:5" s="1" customFormat="1" ht="13.95" customHeight="1" x14ac:dyDescent="0.25">
      <c r="B1274" s="57" t="s">
        <v>30</v>
      </c>
      <c r="C1274" s="57" t="s">
        <v>30</v>
      </c>
      <c r="D1274" s="57" t="s">
        <v>30</v>
      </c>
      <c r="E1274" s="61"/>
    </row>
    <row r="1275" spans="2:5" s="1" customFormat="1" ht="13.95" customHeight="1" x14ac:dyDescent="0.25">
      <c r="B1275" s="57" t="s">
        <v>30</v>
      </c>
      <c r="C1275" s="57" t="s">
        <v>30</v>
      </c>
      <c r="D1275" s="57" t="s">
        <v>30</v>
      </c>
      <c r="E1275" s="61"/>
    </row>
    <row r="1276" spans="2:5" s="1" customFormat="1" ht="13.95" customHeight="1" x14ac:dyDescent="0.25">
      <c r="B1276" s="57" t="s">
        <v>30</v>
      </c>
      <c r="C1276" s="57" t="s">
        <v>30</v>
      </c>
      <c r="D1276" s="57" t="s">
        <v>30</v>
      </c>
      <c r="E1276" s="61"/>
    </row>
    <row r="1277" spans="2:5" s="1" customFormat="1" ht="13.95" customHeight="1" x14ac:dyDescent="0.25">
      <c r="B1277" s="57" t="s">
        <v>30</v>
      </c>
      <c r="C1277" s="57" t="s">
        <v>30</v>
      </c>
      <c r="D1277" s="57" t="s">
        <v>30</v>
      </c>
      <c r="E1277" s="61"/>
    </row>
    <row r="1278" spans="2:5" s="1" customFormat="1" ht="13.95" customHeight="1" x14ac:dyDescent="0.25">
      <c r="B1278" s="57" t="s">
        <v>30</v>
      </c>
      <c r="C1278" s="57" t="s">
        <v>30</v>
      </c>
      <c r="D1278" s="57" t="s">
        <v>30</v>
      </c>
      <c r="E1278" s="61"/>
    </row>
    <row r="1279" spans="2:5" s="1" customFormat="1" ht="13.95" customHeight="1" x14ac:dyDescent="0.25">
      <c r="B1279" s="57" t="s">
        <v>30</v>
      </c>
      <c r="C1279" s="57" t="s">
        <v>30</v>
      </c>
      <c r="D1279" s="57" t="s">
        <v>30</v>
      </c>
      <c r="E1279" s="61"/>
    </row>
    <row r="1280" spans="2:5" s="1" customFormat="1" ht="13.95" customHeight="1" x14ac:dyDescent="0.25">
      <c r="B1280" s="57" t="s">
        <v>30</v>
      </c>
      <c r="C1280" s="57" t="s">
        <v>30</v>
      </c>
      <c r="D1280" s="57" t="s">
        <v>30</v>
      </c>
      <c r="E1280" s="61"/>
    </row>
    <row r="1281" spans="2:5" s="1" customFormat="1" ht="13.95" customHeight="1" x14ac:dyDescent="0.25">
      <c r="B1281" s="57" t="s">
        <v>30</v>
      </c>
      <c r="C1281" s="57" t="s">
        <v>30</v>
      </c>
      <c r="D1281" s="57" t="s">
        <v>30</v>
      </c>
      <c r="E1281" s="61"/>
    </row>
    <row r="1282" spans="2:5" s="1" customFormat="1" ht="13.95" customHeight="1" x14ac:dyDescent="0.25">
      <c r="B1282" s="57" t="s">
        <v>30</v>
      </c>
      <c r="C1282" s="57" t="s">
        <v>30</v>
      </c>
      <c r="D1282" s="57" t="s">
        <v>30</v>
      </c>
      <c r="E1282" s="61"/>
    </row>
    <row r="1283" spans="2:5" s="1" customFormat="1" ht="13.95" customHeight="1" x14ac:dyDescent="0.25">
      <c r="B1283" s="57" t="s">
        <v>30</v>
      </c>
      <c r="C1283" s="57" t="s">
        <v>30</v>
      </c>
      <c r="D1283" s="57" t="s">
        <v>30</v>
      </c>
      <c r="E1283" s="61"/>
    </row>
    <row r="1284" spans="2:5" s="1" customFormat="1" ht="13.95" customHeight="1" x14ac:dyDescent="0.25">
      <c r="B1284" s="57" t="s">
        <v>30</v>
      </c>
      <c r="C1284" s="57" t="s">
        <v>30</v>
      </c>
      <c r="D1284" s="57" t="s">
        <v>30</v>
      </c>
      <c r="E1284" s="61"/>
    </row>
    <row r="1285" spans="2:5" s="1" customFormat="1" ht="13.95" customHeight="1" x14ac:dyDescent="0.25">
      <c r="B1285" s="57" t="s">
        <v>30</v>
      </c>
      <c r="C1285" s="57" t="s">
        <v>30</v>
      </c>
      <c r="D1285" s="57" t="s">
        <v>30</v>
      </c>
      <c r="E1285" s="61"/>
    </row>
    <row r="1286" spans="2:5" s="1" customFormat="1" ht="13.95" customHeight="1" x14ac:dyDescent="0.25">
      <c r="B1286" s="57" t="s">
        <v>30</v>
      </c>
      <c r="C1286" s="57" t="s">
        <v>30</v>
      </c>
      <c r="D1286" s="57" t="s">
        <v>30</v>
      </c>
      <c r="E1286" s="61"/>
    </row>
    <row r="1287" spans="2:5" s="1" customFormat="1" ht="13.95" customHeight="1" x14ac:dyDescent="0.25">
      <c r="B1287" s="57" t="s">
        <v>30</v>
      </c>
      <c r="C1287" s="57" t="s">
        <v>30</v>
      </c>
      <c r="D1287" s="57" t="s">
        <v>30</v>
      </c>
      <c r="E1287" s="61"/>
    </row>
    <row r="1288" spans="2:5" s="1" customFormat="1" ht="13.95" customHeight="1" x14ac:dyDescent="0.25">
      <c r="B1288" s="57" t="s">
        <v>30</v>
      </c>
      <c r="C1288" s="57" t="s">
        <v>30</v>
      </c>
      <c r="D1288" s="57" t="s">
        <v>30</v>
      </c>
      <c r="E1288" s="61"/>
    </row>
    <row r="1289" spans="2:5" s="1" customFormat="1" ht="13.95" customHeight="1" x14ac:dyDescent="0.25">
      <c r="B1289" s="57" t="s">
        <v>30</v>
      </c>
      <c r="C1289" s="57" t="s">
        <v>30</v>
      </c>
      <c r="D1289" s="57" t="s">
        <v>30</v>
      </c>
      <c r="E1289" s="61"/>
    </row>
    <row r="1290" spans="2:5" s="1" customFormat="1" ht="13.95" customHeight="1" x14ac:dyDescent="0.25">
      <c r="B1290" s="57" t="s">
        <v>30</v>
      </c>
      <c r="C1290" s="57" t="s">
        <v>30</v>
      </c>
      <c r="D1290" s="57" t="s">
        <v>30</v>
      </c>
      <c r="E1290" s="61"/>
    </row>
    <row r="1291" spans="2:5" s="1" customFormat="1" ht="13.95" customHeight="1" x14ac:dyDescent="0.25">
      <c r="B1291" s="57" t="s">
        <v>30</v>
      </c>
      <c r="C1291" s="57" t="s">
        <v>30</v>
      </c>
      <c r="D1291" s="57" t="s">
        <v>30</v>
      </c>
      <c r="E1291" s="61"/>
    </row>
    <row r="1292" spans="2:5" s="1" customFormat="1" ht="13.95" customHeight="1" x14ac:dyDescent="0.25">
      <c r="B1292" s="57" t="s">
        <v>30</v>
      </c>
      <c r="C1292" s="57" t="s">
        <v>30</v>
      </c>
      <c r="D1292" s="57" t="s">
        <v>30</v>
      </c>
      <c r="E1292" s="61"/>
    </row>
    <row r="1293" spans="2:5" s="1" customFormat="1" ht="13.95" customHeight="1" x14ac:dyDescent="0.25">
      <c r="B1293" s="57" t="s">
        <v>30</v>
      </c>
      <c r="C1293" s="57" t="s">
        <v>30</v>
      </c>
      <c r="D1293" s="57" t="s">
        <v>30</v>
      </c>
      <c r="E1293" s="61"/>
    </row>
    <row r="1294" spans="2:5" s="1" customFormat="1" ht="13.95" customHeight="1" x14ac:dyDescent="0.25">
      <c r="B1294" s="57" t="s">
        <v>30</v>
      </c>
      <c r="C1294" s="57" t="s">
        <v>30</v>
      </c>
      <c r="D1294" s="57" t="s">
        <v>30</v>
      </c>
      <c r="E1294" s="61"/>
    </row>
    <row r="1295" spans="2:5" s="1" customFormat="1" ht="13.95" customHeight="1" x14ac:dyDescent="0.25">
      <c r="B1295" s="57" t="s">
        <v>30</v>
      </c>
      <c r="C1295" s="57" t="s">
        <v>30</v>
      </c>
      <c r="D1295" s="57" t="s">
        <v>30</v>
      </c>
      <c r="E1295" s="61"/>
    </row>
    <row r="1296" spans="2:5" s="1" customFormat="1" ht="13.95" customHeight="1" x14ac:dyDescent="0.25">
      <c r="B1296" s="57" t="s">
        <v>30</v>
      </c>
      <c r="C1296" s="57" t="s">
        <v>30</v>
      </c>
      <c r="D1296" s="57" t="s">
        <v>30</v>
      </c>
      <c r="E1296" s="61"/>
    </row>
    <row r="1297" spans="2:5" s="1" customFormat="1" ht="13.95" customHeight="1" x14ac:dyDescent="0.25">
      <c r="B1297" s="57" t="s">
        <v>30</v>
      </c>
      <c r="C1297" s="57" t="s">
        <v>30</v>
      </c>
      <c r="D1297" s="57" t="s">
        <v>30</v>
      </c>
      <c r="E1297" s="61"/>
    </row>
    <row r="1298" spans="2:5" s="1" customFormat="1" ht="13.95" customHeight="1" x14ac:dyDescent="0.25">
      <c r="B1298" s="57" t="s">
        <v>30</v>
      </c>
      <c r="C1298" s="57" t="s">
        <v>30</v>
      </c>
      <c r="D1298" s="57" t="s">
        <v>30</v>
      </c>
      <c r="E1298" s="61"/>
    </row>
    <row r="1299" spans="2:5" s="1" customFormat="1" ht="13.95" customHeight="1" x14ac:dyDescent="0.25">
      <c r="B1299" s="57" t="s">
        <v>30</v>
      </c>
      <c r="C1299" s="57" t="s">
        <v>30</v>
      </c>
      <c r="D1299" s="57" t="s">
        <v>30</v>
      </c>
      <c r="E1299" s="61"/>
    </row>
    <row r="1300" spans="2:5" s="1" customFormat="1" ht="13.95" customHeight="1" x14ac:dyDescent="0.25">
      <c r="B1300" s="57" t="s">
        <v>30</v>
      </c>
      <c r="C1300" s="57" t="s">
        <v>30</v>
      </c>
      <c r="D1300" s="57" t="s">
        <v>30</v>
      </c>
      <c r="E1300" s="61"/>
    </row>
    <row r="1301" spans="2:5" s="1" customFormat="1" ht="13.95" customHeight="1" x14ac:dyDescent="0.25">
      <c r="B1301" s="57" t="s">
        <v>30</v>
      </c>
      <c r="C1301" s="57" t="s">
        <v>30</v>
      </c>
      <c r="D1301" s="57" t="s">
        <v>30</v>
      </c>
      <c r="E1301" s="61"/>
    </row>
    <row r="1302" spans="2:5" s="1" customFormat="1" ht="13.95" customHeight="1" x14ac:dyDescent="0.25">
      <c r="B1302" s="57" t="s">
        <v>30</v>
      </c>
      <c r="C1302" s="57" t="s">
        <v>30</v>
      </c>
      <c r="D1302" s="57" t="s">
        <v>30</v>
      </c>
      <c r="E1302" s="61"/>
    </row>
    <row r="1303" spans="2:5" s="1" customFormat="1" ht="13.95" customHeight="1" x14ac:dyDescent="0.25">
      <c r="B1303" s="57" t="s">
        <v>30</v>
      </c>
      <c r="C1303" s="57" t="s">
        <v>30</v>
      </c>
      <c r="D1303" s="57" t="s">
        <v>30</v>
      </c>
      <c r="E1303" s="61"/>
    </row>
    <row r="1304" spans="2:5" s="1" customFormat="1" ht="13.95" customHeight="1" x14ac:dyDescent="0.25">
      <c r="B1304" s="57" t="s">
        <v>30</v>
      </c>
      <c r="C1304" s="57" t="s">
        <v>30</v>
      </c>
      <c r="D1304" s="57" t="s">
        <v>30</v>
      </c>
      <c r="E1304" s="61"/>
    </row>
    <row r="1305" spans="2:5" s="1" customFormat="1" ht="13.95" customHeight="1" x14ac:dyDescent="0.25">
      <c r="B1305" s="57" t="s">
        <v>30</v>
      </c>
      <c r="C1305" s="57" t="s">
        <v>30</v>
      </c>
      <c r="D1305" s="57" t="s">
        <v>30</v>
      </c>
      <c r="E1305" s="61"/>
    </row>
    <row r="1306" spans="2:5" s="1" customFormat="1" ht="13.95" customHeight="1" x14ac:dyDescent="0.25">
      <c r="B1306" s="57" t="s">
        <v>30</v>
      </c>
      <c r="C1306" s="57" t="s">
        <v>30</v>
      </c>
      <c r="D1306" s="57" t="s">
        <v>30</v>
      </c>
      <c r="E1306" s="61"/>
    </row>
    <row r="1307" spans="2:5" s="1" customFormat="1" ht="13.95" customHeight="1" x14ac:dyDescent="0.25">
      <c r="B1307" s="57" t="s">
        <v>30</v>
      </c>
      <c r="C1307" s="57" t="s">
        <v>30</v>
      </c>
      <c r="D1307" s="57" t="s">
        <v>30</v>
      </c>
      <c r="E1307" s="61"/>
    </row>
    <row r="1308" spans="2:5" s="1" customFormat="1" ht="13.95" customHeight="1" x14ac:dyDescent="0.25">
      <c r="B1308" s="57" t="s">
        <v>30</v>
      </c>
      <c r="C1308" s="57" t="s">
        <v>30</v>
      </c>
      <c r="D1308" s="57" t="s">
        <v>30</v>
      </c>
      <c r="E1308" s="61"/>
    </row>
    <row r="1309" spans="2:5" s="1" customFormat="1" ht="13.95" customHeight="1" x14ac:dyDescent="0.25">
      <c r="B1309" s="57" t="s">
        <v>30</v>
      </c>
      <c r="C1309" s="57" t="s">
        <v>30</v>
      </c>
      <c r="D1309" s="57" t="s">
        <v>30</v>
      </c>
      <c r="E1309" s="61"/>
    </row>
    <row r="1310" spans="2:5" s="1" customFormat="1" ht="13.95" customHeight="1" x14ac:dyDescent="0.25">
      <c r="B1310" s="57" t="s">
        <v>30</v>
      </c>
      <c r="C1310" s="57" t="s">
        <v>30</v>
      </c>
      <c r="D1310" s="57" t="s">
        <v>30</v>
      </c>
      <c r="E1310" s="61"/>
    </row>
    <row r="1311" spans="2:5" s="1" customFormat="1" ht="13.95" customHeight="1" x14ac:dyDescent="0.25">
      <c r="B1311" s="57" t="s">
        <v>30</v>
      </c>
      <c r="C1311" s="57" t="s">
        <v>30</v>
      </c>
      <c r="D1311" s="57" t="s">
        <v>30</v>
      </c>
      <c r="E1311" s="61"/>
    </row>
    <row r="1312" spans="2:5" s="1" customFormat="1" ht="13.95" customHeight="1" x14ac:dyDescent="0.25">
      <c r="B1312" s="57" t="s">
        <v>30</v>
      </c>
      <c r="C1312" s="57" t="s">
        <v>30</v>
      </c>
      <c r="D1312" s="57" t="s">
        <v>30</v>
      </c>
      <c r="E1312" s="61"/>
    </row>
    <row r="1313" spans="2:5" s="1" customFormat="1" ht="13.95" customHeight="1" x14ac:dyDescent="0.25">
      <c r="B1313" s="57" t="s">
        <v>30</v>
      </c>
      <c r="C1313" s="57" t="s">
        <v>30</v>
      </c>
      <c r="D1313" s="57" t="s">
        <v>30</v>
      </c>
      <c r="E1313" s="61"/>
    </row>
    <row r="1314" spans="2:5" s="1" customFormat="1" ht="13.95" customHeight="1" x14ac:dyDescent="0.25">
      <c r="B1314" s="57" t="s">
        <v>30</v>
      </c>
      <c r="C1314" s="57" t="s">
        <v>30</v>
      </c>
      <c r="D1314" s="57" t="s">
        <v>30</v>
      </c>
      <c r="E1314" s="61"/>
    </row>
    <row r="1315" spans="2:5" s="1" customFormat="1" ht="13.95" customHeight="1" x14ac:dyDescent="0.25">
      <c r="B1315" s="57" t="s">
        <v>30</v>
      </c>
      <c r="C1315" s="57" t="s">
        <v>30</v>
      </c>
      <c r="D1315" s="57" t="s">
        <v>30</v>
      </c>
      <c r="E1315" s="61"/>
    </row>
    <row r="1316" spans="2:5" s="1" customFormat="1" ht="13.95" customHeight="1" x14ac:dyDescent="0.25">
      <c r="B1316" s="57" t="s">
        <v>30</v>
      </c>
      <c r="C1316" s="57" t="s">
        <v>30</v>
      </c>
      <c r="D1316" s="57" t="s">
        <v>30</v>
      </c>
      <c r="E1316" s="61"/>
    </row>
    <row r="1317" spans="2:5" s="1" customFormat="1" ht="13.95" customHeight="1" x14ac:dyDescent="0.25">
      <c r="B1317" s="57" t="s">
        <v>30</v>
      </c>
      <c r="C1317" s="57" t="s">
        <v>30</v>
      </c>
      <c r="D1317" s="57" t="s">
        <v>30</v>
      </c>
      <c r="E1317" s="61"/>
    </row>
    <row r="1318" spans="2:5" s="1" customFormat="1" ht="13.95" customHeight="1" x14ac:dyDescent="0.25">
      <c r="B1318" s="57" t="s">
        <v>30</v>
      </c>
      <c r="C1318" s="57" t="s">
        <v>30</v>
      </c>
      <c r="D1318" s="57" t="s">
        <v>30</v>
      </c>
      <c r="E1318" s="61"/>
    </row>
    <row r="1319" spans="2:5" s="1" customFormat="1" ht="13.95" customHeight="1" x14ac:dyDescent="0.25">
      <c r="B1319" s="57" t="s">
        <v>30</v>
      </c>
      <c r="C1319" s="57" t="s">
        <v>30</v>
      </c>
      <c r="D1319" s="57" t="s">
        <v>30</v>
      </c>
      <c r="E1319" s="61"/>
    </row>
    <row r="1320" spans="2:5" s="1" customFormat="1" ht="13.95" customHeight="1" x14ac:dyDescent="0.25">
      <c r="B1320" s="57" t="s">
        <v>30</v>
      </c>
      <c r="C1320" s="57" t="s">
        <v>30</v>
      </c>
      <c r="D1320" s="57" t="s">
        <v>30</v>
      </c>
      <c r="E1320" s="61"/>
    </row>
    <row r="1321" spans="2:5" s="1" customFormat="1" ht="13.95" customHeight="1" x14ac:dyDescent="0.25">
      <c r="B1321" s="57" t="s">
        <v>30</v>
      </c>
      <c r="C1321" s="57" t="s">
        <v>30</v>
      </c>
      <c r="D1321" s="57" t="s">
        <v>30</v>
      </c>
      <c r="E1321" s="61"/>
    </row>
    <row r="1322" spans="2:5" s="1" customFormat="1" ht="13.95" customHeight="1" x14ac:dyDescent="0.25">
      <c r="B1322" s="57" t="s">
        <v>30</v>
      </c>
      <c r="C1322" s="57" t="s">
        <v>30</v>
      </c>
      <c r="D1322" s="57" t="s">
        <v>30</v>
      </c>
      <c r="E1322" s="61"/>
    </row>
    <row r="1323" spans="2:5" s="1" customFormat="1" ht="13.95" customHeight="1" x14ac:dyDescent="0.25">
      <c r="B1323" s="57" t="s">
        <v>30</v>
      </c>
      <c r="C1323" s="57" t="s">
        <v>30</v>
      </c>
      <c r="D1323" s="57" t="s">
        <v>30</v>
      </c>
      <c r="E1323" s="61"/>
    </row>
    <row r="1324" spans="2:5" s="1" customFormat="1" ht="13.95" customHeight="1" x14ac:dyDescent="0.25">
      <c r="B1324" s="57" t="s">
        <v>30</v>
      </c>
      <c r="C1324" s="57" t="s">
        <v>30</v>
      </c>
      <c r="D1324" s="57" t="s">
        <v>30</v>
      </c>
      <c r="E1324" s="61"/>
    </row>
    <row r="1325" spans="2:5" s="1" customFormat="1" ht="13.95" customHeight="1" x14ac:dyDescent="0.25">
      <c r="B1325" s="57" t="s">
        <v>30</v>
      </c>
      <c r="C1325" s="57" t="s">
        <v>30</v>
      </c>
      <c r="D1325" s="57" t="s">
        <v>30</v>
      </c>
      <c r="E1325" s="61"/>
    </row>
    <row r="1326" spans="2:5" s="1" customFormat="1" ht="13.95" customHeight="1" x14ac:dyDescent="0.25">
      <c r="B1326" s="57" t="s">
        <v>30</v>
      </c>
      <c r="C1326" s="57" t="s">
        <v>30</v>
      </c>
      <c r="D1326" s="57" t="s">
        <v>30</v>
      </c>
      <c r="E1326" s="61"/>
    </row>
    <row r="1327" spans="2:5" s="1" customFormat="1" ht="13.95" customHeight="1" x14ac:dyDescent="0.25">
      <c r="B1327" s="57" t="s">
        <v>30</v>
      </c>
      <c r="C1327" s="57" t="s">
        <v>30</v>
      </c>
      <c r="D1327" s="57" t="s">
        <v>30</v>
      </c>
      <c r="E1327" s="61"/>
    </row>
    <row r="1328" spans="2:5" s="1" customFormat="1" ht="13.95" customHeight="1" x14ac:dyDescent="0.25">
      <c r="B1328" s="57" t="s">
        <v>30</v>
      </c>
      <c r="C1328" s="57" t="s">
        <v>30</v>
      </c>
      <c r="D1328" s="57" t="s">
        <v>30</v>
      </c>
      <c r="E1328" s="61"/>
    </row>
    <row r="1329" spans="2:5" s="1" customFormat="1" ht="13.95" customHeight="1" x14ac:dyDescent="0.25">
      <c r="B1329" s="57" t="s">
        <v>30</v>
      </c>
      <c r="C1329" s="57" t="s">
        <v>30</v>
      </c>
      <c r="D1329" s="57" t="s">
        <v>30</v>
      </c>
      <c r="E1329" s="61"/>
    </row>
    <row r="1330" spans="2:5" s="1" customFormat="1" ht="13.95" customHeight="1" x14ac:dyDescent="0.25">
      <c r="B1330" s="57" t="s">
        <v>30</v>
      </c>
      <c r="C1330" s="57" t="s">
        <v>30</v>
      </c>
      <c r="D1330" s="57" t="s">
        <v>30</v>
      </c>
      <c r="E1330" s="61"/>
    </row>
    <row r="1331" spans="2:5" s="1" customFormat="1" ht="13.95" customHeight="1" x14ac:dyDescent="0.25">
      <c r="B1331" s="57" t="s">
        <v>30</v>
      </c>
      <c r="C1331" s="57" t="s">
        <v>30</v>
      </c>
      <c r="D1331" s="57" t="s">
        <v>30</v>
      </c>
      <c r="E1331" s="61"/>
    </row>
    <row r="1332" spans="2:5" s="1" customFormat="1" ht="13.95" customHeight="1" x14ac:dyDescent="0.25">
      <c r="B1332" s="57" t="s">
        <v>30</v>
      </c>
      <c r="C1332" s="57" t="s">
        <v>30</v>
      </c>
      <c r="D1332" s="57" t="s">
        <v>30</v>
      </c>
      <c r="E1332" s="61"/>
    </row>
    <row r="1333" spans="2:5" s="1" customFormat="1" ht="13.95" customHeight="1" x14ac:dyDescent="0.25">
      <c r="B1333" s="57" t="s">
        <v>30</v>
      </c>
      <c r="C1333" s="57" t="s">
        <v>30</v>
      </c>
      <c r="D1333" s="57" t="s">
        <v>30</v>
      </c>
      <c r="E1333" s="61"/>
    </row>
    <row r="1334" spans="2:5" s="1" customFormat="1" ht="13.95" customHeight="1" x14ac:dyDescent="0.25">
      <c r="B1334" s="57" t="s">
        <v>30</v>
      </c>
      <c r="C1334" s="57" t="s">
        <v>30</v>
      </c>
      <c r="D1334" s="57" t="s">
        <v>30</v>
      </c>
      <c r="E1334" s="61"/>
    </row>
    <row r="1335" spans="2:5" s="1" customFormat="1" ht="13.95" customHeight="1" x14ac:dyDescent="0.25">
      <c r="B1335" s="57" t="s">
        <v>30</v>
      </c>
      <c r="C1335" s="57" t="s">
        <v>30</v>
      </c>
      <c r="D1335" s="57" t="s">
        <v>30</v>
      </c>
      <c r="E1335" s="61"/>
    </row>
    <row r="1336" spans="2:5" s="1" customFormat="1" ht="13.95" customHeight="1" x14ac:dyDescent="0.25">
      <c r="B1336" s="57" t="s">
        <v>30</v>
      </c>
      <c r="C1336" s="57" t="s">
        <v>30</v>
      </c>
      <c r="D1336" s="57" t="s">
        <v>30</v>
      </c>
      <c r="E1336" s="61"/>
    </row>
    <row r="1337" spans="2:5" s="1" customFormat="1" ht="13.95" customHeight="1" x14ac:dyDescent="0.25">
      <c r="B1337" s="57" t="s">
        <v>30</v>
      </c>
      <c r="C1337" s="57" t="s">
        <v>30</v>
      </c>
      <c r="D1337" s="57" t="s">
        <v>30</v>
      </c>
      <c r="E1337" s="61"/>
    </row>
    <row r="1338" spans="2:5" s="1" customFormat="1" ht="13.95" customHeight="1" x14ac:dyDescent="0.25">
      <c r="B1338" s="57" t="s">
        <v>30</v>
      </c>
      <c r="C1338" s="57" t="s">
        <v>30</v>
      </c>
      <c r="D1338" s="57" t="s">
        <v>30</v>
      </c>
      <c r="E1338" s="61"/>
    </row>
    <row r="1339" spans="2:5" s="1" customFormat="1" ht="13.95" customHeight="1" x14ac:dyDescent="0.25">
      <c r="B1339" s="57" t="s">
        <v>30</v>
      </c>
      <c r="C1339" s="57" t="s">
        <v>30</v>
      </c>
      <c r="D1339" s="57" t="s">
        <v>30</v>
      </c>
      <c r="E1339" s="61"/>
    </row>
    <row r="1340" spans="2:5" s="1" customFormat="1" ht="13.95" customHeight="1" x14ac:dyDescent="0.25">
      <c r="B1340" s="57" t="s">
        <v>30</v>
      </c>
      <c r="C1340" s="57" t="s">
        <v>30</v>
      </c>
      <c r="D1340" s="57" t="s">
        <v>30</v>
      </c>
      <c r="E1340" s="61"/>
    </row>
    <row r="1341" spans="2:5" s="1" customFormat="1" ht="13.95" customHeight="1" x14ac:dyDescent="0.25">
      <c r="B1341" s="57" t="s">
        <v>30</v>
      </c>
      <c r="C1341" s="57" t="s">
        <v>30</v>
      </c>
      <c r="D1341" s="57" t="s">
        <v>30</v>
      </c>
      <c r="E1341" s="61"/>
    </row>
    <row r="1342" spans="2:5" s="1" customFormat="1" ht="13.95" customHeight="1" x14ac:dyDescent="0.25">
      <c r="B1342" s="57" t="s">
        <v>30</v>
      </c>
      <c r="C1342" s="57" t="s">
        <v>30</v>
      </c>
      <c r="D1342" s="57" t="s">
        <v>30</v>
      </c>
      <c r="E1342" s="61"/>
    </row>
    <row r="1343" spans="2:5" s="1" customFormat="1" ht="13.95" customHeight="1" x14ac:dyDescent="0.25">
      <c r="B1343" s="57" t="s">
        <v>30</v>
      </c>
      <c r="C1343" s="57" t="s">
        <v>30</v>
      </c>
      <c r="D1343" s="57" t="s">
        <v>30</v>
      </c>
      <c r="E1343" s="61"/>
    </row>
    <row r="1344" spans="2:5" s="1" customFormat="1" ht="13.95" customHeight="1" x14ac:dyDescent="0.25">
      <c r="B1344" s="57" t="s">
        <v>30</v>
      </c>
      <c r="C1344" s="57" t="s">
        <v>30</v>
      </c>
      <c r="D1344" s="57" t="s">
        <v>30</v>
      </c>
      <c r="E1344" s="61"/>
    </row>
    <row r="1345" spans="2:5" s="1" customFormat="1" ht="13.95" customHeight="1" x14ac:dyDescent="0.25">
      <c r="B1345" s="57" t="s">
        <v>30</v>
      </c>
      <c r="C1345" s="57" t="s">
        <v>30</v>
      </c>
      <c r="D1345" s="57" t="s">
        <v>30</v>
      </c>
      <c r="E1345" s="61"/>
    </row>
    <row r="1346" spans="2:5" s="1" customFormat="1" ht="13.95" customHeight="1" x14ac:dyDescent="0.25">
      <c r="B1346" s="57" t="s">
        <v>30</v>
      </c>
      <c r="C1346" s="57" t="s">
        <v>30</v>
      </c>
      <c r="D1346" s="57" t="s">
        <v>30</v>
      </c>
      <c r="E1346" s="61"/>
    </row>
    <row r="1347" spans="2:5" s="1" customFormat="1" ht="13.95" customHeight="1" x14ac:dyDescent="0.25">
      <c r="B1347" s="57" t="s">
        <v>30</v>
      </c>
      <c r="C1347" s="57" t="s">
        <v>30</v>
      </c>
      <c r="D1347" s="57" t="s">
        <v>30</v>
      </c>
      <c r="E1347" s="61"/>
    </row>
    <row r="1348" spans="2:5" s="1" customFormat="1" ht="13.95" customHeight="1" x14ac:dyDescent="0.25">
      <c r="B1348" s="57" t="s">
        <v>30</v>
      </c>
      <c r="C1348" s="57" t="s">
        <v>30</v>
      </c>
      <c r="D1348" s="57" t="s">
        <v>30</v>
      </c>
      <c r="E1348" s="61"/>
    </row>
    <row r="1349" spans="2:5" s="1" customFormat="1" ht="13.95" customHeight="1" x14ac:dyDescent="0.25">
      <c r="B1349" s="57" t="s">
        <v>30</v>
      </c>
      <c r="C1349" s="57" t="s">
        <v>30</v>
      </c>
      <c r="D1349" s="57" t="s">
        <v>30</v>
      </c>
      <c r="E1349" s="61"/>
    </row>
    <row r="1350" spans="2:5" s="1" customFormat="1" ht="13.95" customHeight="1" x14ac:dyDescent="0.25">
      <c r="B1350" s="57" t="s">
        <v>30</v>
      </c>
      <c r="C1350" s="57" t="s">
        <v>30</v>
      </c>
      <c r="D1350" s="57" t="s">
        <v>30</v>
      </c>
      <c r="E1350" s="61"/>
    </row>
    <row r="1351" spans="2:5" s="1" customFormat="1" ht="13.95" customHeight="1" x14ac:dyDescent="0.25">
      <c r="B1351" s="57" t="s">
        <v>30</v>
      </c>
      <c r="C1351" s="57" t="s">
        <v>30</v>
      </c>
      <c r="D1351" s="57" t="s">
        <v>30</v>
      </c>
      <c r="E1351" s="61"/>
    </row>
    <row r="1352" spans="2:5" s="1" customFormat="1" ht="13.95" customHeight="1" x14ac:dyDescent="0.25">
      <c r="B1352" s="57" t="s">
        <v>30</v>
      </c>
      <c r="C1352" s="57" t="s">
        <v>30</v>
      </c>
      <c r="D1352" s="57" t="s">
        <v>30</v>
      </c>
      <c r="E1352" s="61"/>
    </row>
    <row r="1353" spans="2:5" s="1" customFormat="1" ht="13.95" customHeight="1" x14ac:dyDescent="0.25">
      <c r="B1353" s="57" t="s">
        <v>30</v>
      </c>
      <c r="C1353" s="57" t="s">
        <v>30</v>
      </c>
      <c r="D1353" s="57" t="s">
        <v>30</v>
      </c>
      <c r="E1353" s="61"/>
    </row>
    <row r="1354" spans="2:5" s="1" customFormat="1" ht="13.95" customHeight="1" x14ac:dyDescent="0.25">
      <c r="B1354" s="57" t="s">
        <v>30</v>
      </c>
      <c r="C1354" s="57" t="s">
        <v>30</v>
      </c>
      <c r="D1354" s="57" t="s">
        <v>30</v>
      </c>
      <c r="E1354" s="61"/>
    </row>
    <row r="1355" spans="2:5" s="1" customFormat="1" ht="13.95" customHeight="1" x14ac:dyDescent="0.25">
      <c r="B1355" s="57" t="s">
        <v>30</v>
      </c>
      <c r="C1355" s="57" t="s">
        <v>30</v>
      </c>
      <c r="D1355" s="57" t="s">
        <v>30</v>
      </c>
      <c r="E1355" s="61"/>
    </row>
    <row r="1356" spans="2:5" s="1" customFormat="1" ht="13.95" customHeight="1" x14ac:dyDescent="0.25">
      <c r="B1356" s="57" t="s">
        <v>30</v>
      </c>
      <c r="C1356" s="57" t="s">
        <v>30</v>
      </c>
      <c r="D1356" s="57" t="s">
        <v>30</v>
      </c>
      <c r="E1356" s="61"/>
    </row>
    <row r="1357" spans="2:5" s="1" customFormat="1" ht="13.95" customHeight="1" x14ac:dyDescent="0.25">
      <c r="B1357" s="57" t="s">
        <v>30</v>
      </c>
      <c r="C1357" s="57" t="s">
        <v>30</v>
      </c>
      <c r="D1357" s="57" t="s">
        <v>30</v>
      </c>
      <c r="E1357" s="61"/>
    </row>
    <row r="1358" spans="2:5" s="1" customFormat="1" ht="13.95" customHeight="1" x14ac:dyDescent="0.25">
      <c r="B1358" s="57" t="s">
        <v>30</v>
      </c>
      <c r="C1358" s="57" t="s">
        <v>30</v>
      </c>
      <c r="D1358" s="57" t="s">
        <v>30</v>
      </c>
      <c r="E1358" s="61"/>
    </row>
    <row r="1359" spans="2:5" s="1" customFormat="1" ht="13.95" customHeight="1" x14ac:dyDescent="0.25">
      <c r="B1359" s="57" t="s">
        <v>30</v>
      </c>
      <c r="C1359" s="57" t="s">
        <v>30</v>
      </c>
      <c r="D1359" s="57" t="s">
        <v>30</v>
      </c>
      <c r="E1359" s="61"/>
    </row>
    <row r="1360" spans="2:5" s="1" customFormat="1" ht="13.95" customHeight="1" x14ac:dyDescent="0.25">
      <c r="B1360" s="57" t="s">
        <v>30</v>
      </c>
      <c r="C1360" s="57" t="s">
        <v>30</v>
      </c>
      <c r="D1360" s="57" t="s">
        <v>30</v>
      </c>
      <c r="E1360" s="61"/>
    </row>
    <row r="1361" spans="2:5" s="1" customFormat="1" ht="13.95" customHeight="1" x14ac:dyDescent="0.25">
      <c r="B1361" s="57" t="s">
        <v>30</v>
      </c>
      <c r="C1361" s="57" t="s">
        <v>30</v>
      </c>
      <c r="D1361" s="57" t="s">
        <v>30</v>
      </c>
      <c r="E1361" s="61"/>
    </row>
    <row r="1362" spans="2:5" s="1" customFormat="1" ht="13.95" customHeight="1" x14ac:dyDescent="0.25">
      <c r="B1362" s="57" t="s">
        <v>30</v>
      </c>
      <c r="C1362" s="57" t="s">
        <v>30</v>
      </c>
      <c r="D1362" s="57" t="s">
        <v>30</v>
      </c>
      <c r="E1362" s="61"/>
    </row>
    <row r="1363" spans="2:5" s="1" customFormat="1" ht="13.95" customHeight="1" x14ac:dyDescent="0.25">
      <c r="B1363" s="57" t="s">
        <v>30</v>
      </c>
      <c r="C1363" s="57" t="s">
        <v>30</v>
      </c>
      <c r="D1363" s="57" t="s">
        <v>30</v>
      </c>
      <c r="E1363" s="61"/>
    </row>
    <row r="1364" spans="2:5" s="1" customFormat="1" ht="13.95" customHeight="1" x14ac:dyDescent="0.25">
      <c r="B1364" s="57" t="s">
        <v>30</v>
      </c>
      <c r="C1364" s="57" t="s">
        <v>30</v>
      </c>
      <c r="D1364" s="57" t="s">
        <v>30</v>
      </c>
      <c r="E1364" s="61"/>
    </row>
    <row r="1365" spans="2:5" s="1" customFormat="1" ht="13.95" customHeight="1" x14ac:dyDescent="0.25">
      <c r="B1365" s="57" t="s">
        <v>30</v>
      </c>
      <c r="C1365" s="57" t="s">
        <v>30</v>
      </c>
      <c r="D1365" s="57" t="s">
        <v>30</v>
      </c>
      <c r="E1365" s="61"/>
    </row>
    <row r="1366" spans="2:5" s="1" customFormat="1" ht="13.95" customHeight="1" x14ac:dyDescent="0.25">
      <c r="B1366" s="57" t="s">
        <v>30</v>
      </c>
      <c r="C1366" s="57" t="s">
        <v>30</v>
      </c>
      <c r="D1366" s="57" t="s">
        <v>30</v>
      </c>
      <c r="E1366" s="61"/>
    </row>
    <row r="1367" spans="2:5" s="1" customFormat="1" ht="13.95" customHeight="1" x14ac:dyDescent="0.25">
      <c r="B1367" s="57" t="s">
        <v>30</v>
      </c>
      <c r="C1367" s="57" t="s">
        <v>30</v>
      </c>
      <c r="D1367" s="57" t="s">
        <v>30</v>
      </c>
      <c r="E1367" s="61"/>
    </row>
    <row r="1368" spans="2:5" s="1" customFormat="1" ht="13.95" customHeight="1" x14ac:dyDescent="0.25">
      <c r="B1368" s="57" t="s">
        <v>30</v>
      </c>
      <c r="C1368" s="57" t="s">
        <v>30</v>
      </c>
      <c r="D1368" s="57" t="s">
        <v>30</v>
      </c>
      <c r="E1368" s="61"/>
    </row>
    <row r="1369" spans="2:5" s="1" customFormat="1" ht="13.95" customHeight="1" x14ac:dyDescent="0.25">
      <c r="B1369" s="57" t="s">
        <v>30</v>
      </c>
      <c r="C1369" s="57" t="s">
        <v>30</v>
      </c>
      <c r="D1369" s="57" t="s">
        <v>30</v>
      </c>
      <c r="E1369" s="61"/>
    </row>
    <row r="1370" spans="2:5" s="1" customFormat="1" ht="13.95" customHeight="1" x14ac:dyDescent="0.25">
      <c r="B1370" s="57" t="s">
        <v>30</v>
      </c>
      <c r="C1370" s="57" t="s">
        <v>30</v>
      </c>
      <c r="D1370" s="57" t="s">
        <v>30</v>
      </c>
      <c r="E1370" s="61"/>
    </row>
    <row r="1371" spans="2:5" s="1" customFormat="1" ht="13.95" customHeight="1" x14ac:dyDescent="0.25">
      <c r="B1371" s="57" t="s">
        <v>30</v>
      </c>
      <c r="C1371" s="57" t="s">
        <v>30</v>
      </c>
      <c r="D1371" s="57" t="s">
        <v>30</v>
      </c>
      <c r="E1371" s="61"/>
    </row>
    <row r="1372" spans="2:5" s="1" customFormat="1" ht="13.95" customHeight="1" x14ac:dyDescent="0.25">
      <c r="B1372" s="57" t="s">
        <v>30</v>
      </c>
      <c r="C1372" s="57" t="s">
        <v>30</v>
      </c>
      <c r="D1372" s="57" t="s">
        <v>30</v>
      </c>
      <c r="E1372" s="61"/>
    </row>
    <row r="1373" spans="2:5" s="1" customFormat="1" ht="13.95" customHeight="1" x14ac:dyDescent="0.25">
      <c r="B1373" s="57" t="s">
        <v>30</v>
      </c>
      <c r="C1373" s="57" t="s">
        <v>30</v>
      </c>
      <c r="D1373" s="57" t="s">
        <v>30</v>
      </c>
      <c r="E1373" s="61"/>
    </row>
    <row r="1374" spans="2:5" s="1" customFormat="1" ht="13.95" customHeight="1" x14ac:dyDescent="0.25">
      <c r="B1374" s="57" t="s">
        <v>30</v>
      </c>
      <c r="C1374" s="57" t="s">
        <v>30</v>
      </c>
      <c r="D1374" s="57" t="s">
        <v>30</v>
      </c>
      <c r="E1374" s="61"/>
    </row>
    <row r="1375" spans="2:5" s="1" customFormat="1" ht="13.95" customHeight="1" x14ac:dyDescent="0.25">
      <c r="B1375" s="57" t="s">
        <v>30</v>
      </c>
      <c r="C1375" s="57" t="s">
        <v>30</v>
      </c>
      <c r="D1375" s="57" t="s">
        <v>30</v>
      </c>
      <c r="E1375" s="61"/>
    </row>
    <row r="1376" spans="2:5" s="1" customFormat="1" ht="13.95" customHeight="1" x14ac:dyDescent="0.25">
      <c r="B1376" s="57" t="s">
        <v>30</v>
      </c>
      <c r="C1376" s="57" t="s">
        <v>30</v>
      </c>
      <c r="D1376" s="57" t="s">
        <v>30</v>
      </c>
      <c r="E1376" s="61"/>
    </row>
    <row r="1377" spans="2:5" s="1" customFormat="1" ht="13.95" customHeight="1" x14ac:dyDescent="0.25">
      <c r="B1377" s="57" t="s">
        <v>30</v>
      </c>
      <c r="C1377" s="57" t="s">
        <v>30</v>
      </c>
      <c r="D1377" s="57" t="s">
        <v>30</v>
      </c>
      <c r="E1377" s="61"/>
    </row>
    <row r="1378" spans="2:5" s="1" customFormat="1" ht="13.95" customHeight="1" x14ac:dyDescent="0.25">
      <c r="B1378" s="57" t="s">
        <v>30</v>
      </c>
      <c r="C1378" s="57" t="s">
        <v>30</v>
      </c>
      <c r="D1378" s="57" t="s">
        <v>30</v>
      </c>
      <c r="E1378" s="61"/>
    </row>
    <row r="1379" spans="2:5" s="1" customFormat="1" ht="13.95" customHeight="1" x14ac:dyDescent="0.25">
      <c r="B1379" s="57" t="s">
        <v>30</v>
      </c>
      <c r="C1379" s="57" t="s">
        <v>30</v>
      </c>
      <c r="D1379" s="57" t="s">
        <v>30</v>
      </c>
      <c r="E1379" s="61"/>
    </row>
    <row r="1380" spans="2:5" s="1" customFormat="1" ht="13.95" customHeight="1" x14ac:dyDescent="0.25">
      <c r="B1380" s="57" t="s">
        <v>30</v>
      </c>
      <c r="C1380" s="57" t="s">
        <v>30</v>
      </c>
      <c r="D1380" s="57" t="s">
        <v>30</v>
      </c>
      <c r="E1380" s="61"/>
    </row>
    <row r="1381" spans="2:5" s="1" customFormat="1" ht="13.95" customHeight="1" x14ac:dyDescent="0.25">
      <c r="B1381" s="57" t="s">
        <v>30</v>
      </c>
      <c r="C1381" s="57" t="s">
        <v>30</v>
      </c>
      <c r="D1381" s="57" t="s">
        <v>30</v>
      </c>
      <c r="E1381" s="61"/>
    </row>
    <row r="1382" spans="2:5" s="1" customFormat="1" ht="13.95" customHeight="1" x14ac:dyDescent="0.25">
      <c r="B1382" s="57" t="s">
        <v>30</v>
      </c>
      <c r="C1382" s="57" t="s">
        <v>30</v>
      </c>
      <c r="D1382" s="57" t="s">
        <v>30</v>
      </c>
      <c r="E1382" s="61"/>
    </row>
    <row r="1383" spans="2:5" s="1" customFormat="1" ht="13.95" customHeight="1" x14ac:dyDescent="0.25">
      <c r="B1383" s="57" t="s">
        <v>30</v>
      </c>
      <c r="C1383" s="57" t="s">
        <v>30</v>
      </c>
      <c r="D1383" s="57" t="s">
        <v>30</v>
      </c>
      <c r="E1383" s="61"/>
    </row>
    <row r="1384" spans="2:5" s="1" customFormat="1" ht="13.95" customHeight="1" x14ac:dyDescent="0.25">
      <c r="B1384" s="57" t="s">
        <v>30</v>
      </c>
      <c r="C1384" s="57" t="s">
        <v>30</v>
      </c>
      <c r="D1384" s="57" t="s">
        <v>30</v>
      </c>
      <c r="E1384" s="61"/>
    </row>
    <row r="1385" spans="2:5" s="1" customFormat="1" ht="13.95" customHeight="1" x14ac:dyDescent="0.25">
      <c r="B1385" s="57" t="s">
        <v>30</v>
      </c>
      <c r="C1385" s="57" t="s">
        <v>30</v>
      </c>
      <c r="D1385" s="57" t="s">
        <v>30</v>
      </c>
      <c r="E1385" s="61"/>
    </row>
    <row r="1386" spans="2:5" s="1" customFormat="1" ht="13.95" customHeight="1" x14ac:dyDescent="0.25">
      <c r="B1386" s="57" t="s">
        <v>30</v>
      </c>
      <c r="C1386" s="57" t="s">
        <v>30</v>
      </c>
      <c r="D1386" s="57" t="s">
        <v>30</v>
      </c>
      <c r="E1386" s="61"/>
    </row>
    <row r="1387" spans="2:5" s="1" customFormat="1" ht="13.95" customHeight="1" x14ac:dyDescent="0.25">
      <c r="B1387" s="57" t="s">
        <v>30</v>
      </c>
      <c r="C1387" s="57" t="s">
        <v>30</v>
      </c>
      <c r="D1387" s="57" t="s">
        <v>30</v>
      </c>
      <c r="E1387" s="61"/>
    </row>
    <row r="1388" spans="2:5" s="1" customFormat="1" ht="13.95" customHeight="1" x14ac:dyDescent="0.25">
      <c r="B1388" s="57" t="s">
        <v>30</v>
      </c>
      <c r="C1388" s="57" t="s">
        <v>30</v>
      </c>
      <c r="D1388" s="57" t="s">
        <v>30</v>
      </c>
      <c r="E1388" s="61"/>
    </row>
    <row r="1389" spans="2:5" s="1" customFormat="1" ht="13.95" customHeight="1" x14ac:dyDescent="0.25">
      <c r="B1389" s="57" t="s">
        <v>30</v>
      </c>
      <c r="C1389" s="57" t="s">
        <v>30</v>
      </c>
      <c r="D1389" s="57" t="s">
        <v>30</v>
      </c>
      <c r="E1389" s="61"/>
    </row>
    <row r="1390" spans="2:5" s="1" customFormat="1" ht="13.95" customHeight="1" x14ac:dyDescent="0.25">
      <c r="B1390" s="57" t="s">
        <v>30</v>
      </c>
      <c r="C1390" s="57" t="s">
        <v>30</v>
      </c>
      <c r="D1390" s="57" t="s">
        <v>30</v>
      </c>
      <c r="E1390" s="61"/>
    </row>
    <row r="1391" spans="2:5" s="1" customFormat="1" ht="13.95" customHeight="1" x14ac:dyDescent="0.25">
      <c r="B1391" s="57" t="s">
        <v>30</v>
      </c>
      <c r="C1391" s="57" t="s">
        <v>30</v>
      </c>
      <c r="D1391" s="57" t="s">
        <v>30</v>
      </c>
      <c r="E1391" s="61"/>
    </row>
    <row r="1392" spans="2:5" s="1" customFormat="1" ht="13.95" customHeight="1" x14ac:dyDescent="0.25">
      <c r="B1392" s="57" t="s">
        <v>30</v>
      </c>
      <c r="C1392" s="57" t="s">
        <v>30</v>
      </c>
      <c r="D1392" s="57" t="s">
        <v>30</v>
      </c>
      <c r="E1392" s="61"/>
    </row>
    <row r="1393" spans="2:5" s="1" customFormat="1" ht="13.95" customHeight="1" x14ac:dyDescent="0.25">
      <c r="B1393" s="57" t="s">
        <v>30</v>
      </c>
      <c r="C1393" s="57" t="s">
        <v>30</v>
      </c>
      <c r="D1393" s="57" t="s">
        <v>30</v>
      </c>
      <c r="E1393" s="61"/>
    </row>
    <row r="1394" spans="2:5" s="1" customFormat="1" ht="13.95" customHeight="1" x14ac:dyDescent="0.25">
      <c r="B1394" s="57" t="s">
        <v>30</v>
      </c>
      <c r="C1394" s="57" t="s">
        <v>30</v>
      </c>
      <c r="D1394" s="57" t="s">
        <v>30</v>
      </c>
      <c r="E1394" s="61"/>
    </row>
    <row r="1395" spans="2:5" s="1" customFormat="1" ht="13.95" customHeight="1" x14ac:dyDescent="0.25">
      <c r="B1395" s="57" t="s">
        <v>30</v>
      </c>
      <c r="C1395" s="57" t="s">
        <v>30</v>
      </c>
      <c r="D1395" s="57" t="s">
        <v>30</v>
      </c>
      <c r="E1395" s="61"/>
    </row>
    <row r="1396" spans="2:5" s="1" customFormat="1" ht="13.95" customHeight="1" x14ac:dyDescent="0.25">
      <c r="B1396" s="57" t="s">
        <v>30</v>
      </c>
      <c r="C1396" s="57" t="s">
        <v>30</v>
      </c>
      <c r="D1396" s="57" t="s">
        <v>30</v>
      </c>
      <c r="E1396" s="61"/>
    </row>
    <row r="1397" spans="2:5" s="1" customFormat="1" ht="13.95" customHeight="1" x14ac:dyDescent="0.25">
      <c r="B1397" s="57" t="s">
        <v>30</v>
      </c>
      <c r="C1397" s="57" t="s">
        <v>30</v>
      </c>
      <c r="D1397" s="57" t="s">
        <v>30</v>
      </c>
      <c r="E1397" s="61"/>
    </row>
    <row r="1398" spans="2:5" s="1" customFormat="1" ht="13.95" customHeight="1" x14ac:dyDescent="0.25">
      <c r="B1398" s="57" t="s">
        <v>30</v>
      </c>
      <c r="C1398" s="57" t="s">
        <v>30</v>
      </c>
      <c r="D1398" s="57" t="s">
        <v>30</v>
      </c>
      <c r="E1398" s="61"/>
    </row>
    <row r="1399" spans="2:5" s="1" customFormat="1" ht="13.95" customHeight="1" x14ac:dyDescent="0.25">
      <c r="B1399" s="57" t="s">
        <v>30</v>
      </c>
      <c r="C1399" s="57" t="s">
        <v>30</v>
      </c>
      <c r="D1399" s="57" t="s">
        <v>30</v>
      </c>
      <c r="E1399" s="61"/>
    </row>
    <row r="1400" spans="2:5" s="1" customFormat="1" ht="13.95" customHeight="1" x14ac:dyDescent="0.25">
      <c r="B1400" s="57" t="s">
        <v>30</v>
      </c>
      <c r="C1400" s="57" t="s">
        <v>30</v>
      </c>
      <c r="D1400" s="57" t="s">
        <v>30</v>
      </c>
      <c r="E1400" s="61"/>
    </row>
    <row r="1401" spans="2:5" s="1" customFormat="1" ht="13.95" customHeight="1" x14ac:dyDescent="0.25">
      <c r="B1401" s="57" t="s">
        <v>30</v>
      </c>
      <c r="C1401" s="57" t="s">
        <v>30</v>
      </c>
      <c r="D1401" s="57" t="s">
        <v>30</v>
      </c>
      <c r="E1401" s="61"/>
    </row>
    <row r="1402" spans="2:5" s="1" customFormat="1" ht="13.95" customHeight="1" x14ac:dyDescent="0.25">
      <c r="B1402" s="57" t="s">
        <v>30</v>
      </c>
      <c r="C1402" s="57" t="s">
        <v>30</v>
      </c>
      <c r="D1402" s="57" t="s">
        <v>30</v>
      </c>
      <c r="E1402" s="61"/>
    </row>
    <row r="1403" spans="2:5" s="1" customFormat="1" ht="13.95" customHeight="1" x14ac:dyDescent="0.25">
      <c r="B1403" s="57" t="s">
        <v>30</v>
      </c>
      <c r="C1403" s="57" t="s">
        <v>30</v>
      </c>
      <c r="D1403" s="57" t="s">
        <v>30</v>
      </c>
      <c r="E1403" s="61"/>
    </row>
    <row r="1404" spans="2:5" s="1" customFormat="1" ht="13.95" customHeight="1" x14ac:dyDescent="0.25">
      <c r="B1404" s="57" t="s">
        <v>30</v>
      </c>
      <c r="C1404" s="57" t="s">
        <v>30</v>
      </c>
      <c r="D1404" s="57" t="s">
        <v>30</v>
      </c>
      <c r="E1404" s="61"/>
    </row>
    <row r="1405" spans="2:5" s="1" customFormat="1" ht="13.95" customHeight="1" x14ac:dyDescent="0.25">
      <c r="B1405" s="57" t="s">
        <v>30</v>
      </c>
      <c r="C1405" s="57" t="s">
        <v>30</v>
      </c>
      <c r="D1405" s="57" t="s">
        <v>30</v>
      </c>
      <c r="E1405" s="61"/>
    </row>
    <row r="1406" spans="2:5" s="1" customFormat="1" ht="13.95" customHeight="1" x14ac:dyDescent="0.25">
      <c r="B1406" s="57" t="s">
        <v>30</v>
      </c>
      <c r="C1406" s="57" t="s">
        <v>30</v>
      </c>
      <c r="D1406" s="57" t="s">
        <v>30</v>
      </c>
      <c r="E1406" s="61"/>
    </row>
    <row r="1407" spans="2:5" s="1" customFormat="1" ht="13.95" customHeight="1" x14ac:dyDescent="0.25">
      <c r="B1407" s="57" t="s">
        <v>30</v>
      </c>
      <c r="C1407" s="57" t="s">
        <v>30</v>
      </c>
      <c r="D1407" s="57" t="s">
        <v>30</v>
      </c>
      <c r="E1407" s="61"/>
    </row>
    <row r="1408" spans="2:5" s="1" customFormat="1" ht="13.95" customHeight="1" x14ac:dyDescent="0.25">
      <c r="B1408" s="57" t="s">
        <v>30</v>
      </c>
      <c r="C1408" s="57" t="s">
        <v>30</v>
      </c>
      <c r="D1408" s="57" t="s">
        <v>30</v>
      </c>
      <c r="E1408" s="61"/>
    </row>
    <row r="1409" spans="2:5" s="1" customFormat="1" ht="13.95" customHeight="1" x14ac:dyDescent="0.25">
      <c r="B1409" s="57" t="s">
        <v>30</v>
      </c>
      <c r="C1409" s="57" t="s">
        <v>30</v>
      </c>
      <c r="D1409" s="57" t="s">
        <v>30</v>
      </c>
      <c r="E1409" s="61"/>
    </row>
    <row r="1410" spans="2:5" s="1" customFormat="1" ht="13.95" customHeight="1" x14ac:dyDescent="0.25">
      <c r="B1410" s="57" t="s">
        <v>30</v>
      </c>
      <c r="C1410" s="57" t="s">
        <v>30</v>
      </c>
      <c r="D1410" s="57" t="s">
        <v>30</v>
      </c>
      <c r="E1410" s="61"/>
    </row>
    <row r="1411" spans="2:5" s="1" customFormat="1" ht="13.95" customHeight="1" x14ac:dyDescent="0.25">
      <c r="B1411" s="57" t="s">
        <v>30</v>
      </c>
      <c r="C1411" s="57" t="s">
        <v>30</v>
      </c>
      <c r="D1411" s="57" t="s">
        <v>30</v>
      </c>
      <c r="E1411" s="61"/>
    </row>
    <row r="1412" spans="2:5" s="1" customFormat="1" ht="13.95" customHeight="1" x14ac:dyDescent="0.25">
      <c r="B1412" s="57" t="s">
        <v>30</v>
      </c>
      <c r="C1412" s="57" t="s">
        <v>30</v>
      </c>
      <c r="D1412" s="57" t="s">
        <v>30</v>
      </c>
      <c r="E1412" s="61"/>
    </row>
    <row r="1413" spans="2:5" s="1" customFormat="1" ht="13.95" customHeight="1" x14ac:dyDescent="0.25">
      <c r="B1413" s="57" t="s">
        <v>30</v>
      </c>
      <c r="C1413" s="57" t="s">
        <v>30</v>
      </c>
      <c r="D1413" s="57" t="s">
        <v>30</v>
      </c>
      <c r="E1413" s="61"/>
    </row>
    <row r="1414" spans="2:5" s="1" customFormat="1" ht="13.95" customHeight="1" x14ac:dyDescent="0.25">
      <c r="B1414" s="57" t="s">
        <v>30</v>
      </c>
      <c r="C1414" s="57" t="s">
        <v>30</v>
      </c>
      <c r="D1414" s="57" t="s">
        <v>30</v>
      </c>
      <c r="E1414" s="61"/>
    </row>
    <row r="1415" spans="2:5" s="1" customFormat="1" ht="13.95" customHeight="1" x14ac:dyDescent="0.25">
      <c r="B1415" s="57" t="s">
        <v>30</v>
      </c>
      <c r="C1415" s="57" t="s">
        <v>30</v>
      </c>
      <c r="D1415" s="57" t="s">
        <v>30</v>
      </c>
      <c r="E1415" s="61"/>
    </row>
    <row r="1416" spans="2:5" s="1" customFormat="1" ht="13.95" customHeight="1" x14ac:dyDescent="0.25">
      <c r="B1416" s="57" t="s">
        <v>30</v>
      </c>
      <c r="C1416" s="57" t="s">
        <v>30</v>
      </c>
      <c r="D1416" s="57" t="s">
        <v>30</v>
      </c>
      <c r="E1416" s="61"/>
    </row>
    <row r="1417" spans="2:5" s="1" customFormat="1" ht="13.95" customHeight="1" x14ac:dyDescent="0.25">
      <c r="B1417" s="57" t="s">
        <v>30</v>
      </c>
      <c r="C1417" s="57" t="s">
        <v>30</v>
      </c>
      <c r="D1417" s="57" t="s">
        <v>30</v>
      </c>
      <c r="E1417" s="61"/>
    </row>
    <row r="1418" spans="2:5" s="1" customFormat="1" ht="13.95" customHeight="1" x14ac:dyDescent="0.25">
      <c r="B1418" s="57" t="s">
        <v>30</v>
      </c>
      <c r="C1418" s="57" t="s">
        <v>30</v>
      </c>
      <c r="D1418" s="57" t="s">
        <v>30</v>
      </c>
      <c r="E1418" s="61"/>
    </row>
    <row r="1419" spans="2:5" s="1" customFormat="1" ht="13.95" customHeight="1" x14ac:dyDescent="0.25">
      <c r="B1419" s="57" t="s">
        <v>30</v>
      </c>
      <c r="C1419" s="57" t="s">
        <v>30</v>
      </c>
      <c r="D1419" s="57" t="s">
        <v>30</v>
      </c>
      <c r="E1419" s="61"/>
    </row>
    <row r="1420" spans="2:5" s="1" customFormat="1" ht="13.95" customHeight="1" x14ac:dyDescent="0.25">
      <c r="B1420" s="57" t="s">
        <v>30</v>
      </c>
      <c r="C1420" s="57" t="s">
        <v>30</v>
      </c>
      <c r="D1420" s="57" t="s">
        <v>30</v>
      </c>
      <c r="E1420" s="61"/>
    </row>
    <row r="1421" spans="2:5" s="1" customFormat="1" ht="13.95" customHeight="1" x14ac:dyDescent="0.25">
      <c r="B1421" s="57" t="s">
        <v>30</v>
      </c>
      <c r="C1421" s="57" t="s">
        <v>30</v>
      </c>
      <c r="D1421" s="57" t="s">
        <v>30</v>
      </c>
      <c r="E1421" s="61"/>
    </row>
    <row r="1422" spans="2:5" s="1" customFormat="1" ht="13.95" customHeight="1" x14ac:dyDescent="0.25">
      <c r="B1422" s="57" t="s">
        <v>30</v>
      </c>
      <c r="C1422" s="57" t="s">
        <v>30</v>
      </c>
      <c r="D1422" s="57" t="s">
        <v>30</v>
      </c>
      <c r="E1422" s="61"/>
    </row>
    <row r="1423" spans="2:5" s="1" customFormat="1" ht="13.95" customHeight="1" x14ac:dyDescent="0.25">
      <c r="B1423" s="57" t="s">
        <v>30</v>
      </c>
      <c r="C1423" s="57" t="s">
        <v>30</v>
      </c>
      <c r="D1423" s="57" t="s">
        <v>30</v>
      </c>
      <c r="E1423" s="61"/>
    </row>
    <row r="1424" spans="2:5" s="1" customFormat="1" ht="13.95" customHeight="1" x14ac:dyDescent="0.25">
      <c r="B1424" s="57" t="s">
        <v>30</v>
      </c>
      <c r="C1424" s="57" t="s">
        <v>30</v>
      </c>
      <c r="D1424" s="57" t="s">
        <v>30</v>
      </c>
      <c r="E1424" s="61"/>
    </row>
    <row r="1425" spans="2:5" s="1" customFormat="1" ht="13.95" customHeight="1" x14ac:dyDescent="0.25">
      <c r="B1425" s="57" t="s">
        <v>30</v>
      </c>
      <c r="C1425" s="57" t="s">
        <v>30</v>
      </c>
      <c r="D1425" s="57" t="s">
        <v>30</v>
      </c>
      <c r="E1425" s="61"/>
    </row>
    <row r="1426" spans="2:5" s="1" customFormat="1" ht="13.95" customHeight="1" x14ac:dyDescent="0.25">
      <c r="B1426" s="57" t="s">
        <v>30</v>
      </c>
      <c r="C1426" s="57" t="s">
        <v>30</v>
      </c>
      <c r="D1426" s="57" t="s">
        <v>30</v>
      </c>
      <c r="E1426" s="61"/>
    </row>
    <row r="1427" spans="2:5" s="1" customFormat="1" ht="13.95" customHeight="1" x14ac:dyDescent="0.25">
      <c r="B1427" s="57" t="s">
        <v>30</v>
      </c>
      <c r="C1427" s="57" t="s">
        <v>30</v>
      </c>
      <c r="D1427" s="57" t="s">
        <v>30</v>
      </c>
      <c r="E1427" s="61"/>
    </row>
    <row r="1428" spans="2:5" s="1" customFormat="1" ht="13.95" customHeight="1" x14ac:dyDescent="0.25">
      <c r="B1428" s="57" t="s">
        <v>30</v>
      </c>
      <c r="C1428" s="57" t="s">
        <v>30</v>
      </c>
      <c r="D1428" s="57" t="s">
        <v>30</v>
      </c>
      <c r="E1428" s="61"/>
    </row>
    <row r="1429" spans="2:5" s="1" customFormat="1" ht="13.95" customHeight="1" x14ac:dyDescent="0.25">
      <c r="B1429" s="57" t="s">
        <v>30</v>
      </c>
      <c r="C1429" s="57" t="s">
        <v>30</v>
      </c>
      <c r="D1429" s="57" t="s">
        <v>30</v>
      </c>
      <c r="E1429" s="61"/>
    </row>
    <row r="1430" spans="2:5" s="1" customFormat="1" ht="13.95" customHeight="1" x14ac:dyDescent="0.25">
      <c r="B1430" s="57" t="s">
        <v>30</v>
      </c>
      <c r="C1430" s="57" t="s">
        <v>30</v>
      </c>
      <c r="D1430" s="57" t="s">
        <v>30</v>
      </c>
      <c r="E1430" s="61"/>
    </row>
    <row r="1431" spans="2:5" s="1" customFormat="1" ht="13.95" customHeight="1" x14ac:dyDescent="0.25">
      <c r="B1431" s="57" t="s">
        <v>30</v>
      </c>
      <c r="C1431" s="57" t="s">
        <v>30</v>
      </c>
      <c r="D1431" s="57" t="s">
        <v>30</v>
      </c>
      <c r="E1431" s="61"/>
    </row>
    <row r="1432" spans="2:5" s="1" customFormat="1" ht="13.95" customHeight="1" x14ac:dyDescent="0.25">
      <c r="B1432" s="57" t="s">
        <v>30</v>
      </c>
      <c r="C1432" s="57" t="s">
        <v>30</v>
      </c>
      <c r="D1432" s="57" t="s">
        <v>30</v>
      </c>
      <c r="E1432" s="61"/>
    </row>
    <row r="1433" spans="2:5" s="1" customFormat="1" ht="13.95" customHeight="1" x14ac:dyDescent="0.25">
      <c r="B1433" s="57" t="s">
        <v>30</v>
      </c>
      <c r="C1433" s="57" t="s">
        <v>30</v>
      </c>
      <c r="D1433" s="57" t="s">
        <v>30</v>
      </c>
      <c r="E1433" s="61"/>
    </row>
    <row r="1434" spans="2:5" s="1" customFormat="1" ht="13.95" customHeight="1" x14ac:dyDescent="0.25">
      <c r="B1434" s="57" t="s">
        <v>30</v>
      </c>
      <c r="C1434" s="57" t="s">
        <v>30</v>
      </c>
      <c r="D1434" s="57" t="s">
        <v>30</v>
      </c>
      <c r="E1434" s="61"/>
    </row>
    <row r="1435" spans="2:5" s="1" customFormat="1" ht="13.95" customHeight="1" x14ac:dyDescent="0.25">
      <c r="B1435" s="57" t="s">
        <v>30</v>
      </c>
      <c r="C1435" s="57" t="s">
        <v>30</v>
      </c>
      <c r="D1435" s="57" t="s">
        <v>30</v>
      </c>
      <c r="E1435" s="61"/>
    </row>
    <row r="1436" spans="2:5" s="1" customFormat="1" ht="13.95" customHeight="1" x14ac:dyDescent="0.25">
      <c r="B1436" s="57" t="s">
        <v>30</v>
      </c>
      <c r="C1436" s="57" t="s">
        <v>30</v>
      </c>
      <c r="D1436" s="57" t="s">
        <v>30</v>
      </c>
      <c r="E1436" s="61"/>
    </row>
    <row r="1437" spans="2:5" s="1" customFormat="1" ht="13.95" customHeight="1" x14ac:dyDescent="0.25">
      <c r="B1437" s="57" t="s">
        <v>30</v>
      </c>
      <c r="C1437" s="57" t="s">
        <v>30</v>
      </c>
      <c r="D1437" s="57" t="s">
        <v>30</v>
      </c>
      <c r="E1437" s="61"/>
    </row>
    <row r="1438" spans="2:5" s="1" customFormat="1" ht="13.95" customHeight="1" x14ac:dyDescent="0.25">
      <c r="B1438" s="57" t="s">
        <v>30</v>
      </c>
      <c r="C1438" s="57" t="s">
        <v>30</v>
      </c>
      <c r="D1438" s="57" t="s">
        <v>30</v>
      </c>
      <c r="E1438" s="61"/>
    </row>
    <row r="1439" spans="2:5" s="1" customFormat="1" ht="13.95" customHeight="1" x14ac:dyDescent="0.25">
      <c r="B1439" s="57" t="s">
        <v>30</v>
      </c>
      <c r="C1439" s="57" t="s">
        <v>30</v>
      </c>
      <c r="D1439" s="57" t="s">
        <v>30</v>
      </c>
      <c r="E1439" s="61"/>
    </row>
    <row r="1440" spans="2:5" s="1" customFormat="1" ht="13.95" customHeight="1" x14ac:dyDescent="0.25">
      <c r="B1440" s="57" t="s">
        <v>30</v>
      </c>
      <c r="C1440" s="57" t="s">
        <v>30</v>
      </c>
      <c r="D1440" s="57" t="s">
        <v>30</v>
      </c>
      <c r="E1440" s="61"/>
    </row>
    <row r="1441" spans="2:5" s="1" customFormat="1" ht="13.95" customHeight="1" x14ac:dyDescent="0.25">
      <c r="B1441" s="57" t="s">
        <v>30</v>
      </c>
      <c r="C1441" s="57" t="s">
        <v>30</v>
      </c>
      <c r="D1441" s="57" t="s">
        <v>30</v>
      </c>
      <c r="E1441" s="61"/>
    </row>
    <row r="1442" spans="2:5" s="1" customFormat="1" ht="13.95" customHeight="1" x14ac:dyDescent="0.25">
      <c r="B1442" s="57" t="s">
        <v>30</v>
      </c>
      <c r="C1442" s="57" t="s">
        <v>30</v>
      </c>
      <c r="D1442" s="57" t="s">
        <v>30</v>
      </c>
      <c r="E1442" s="61"/>
    </row>
    <row r="1443" spans="2:5" s="1" customFormat="1" ht="13.95" customHeight="1" x14ac:dyDescent="0.25">
      <c r="B1443" s="57" t="s">
        <v>30</v>
      </c>
      <c r="C1443" s="57" t="s">
        <v>30</v>
      </c>
      <c r="D1443" s="57" t="s">
        <v>30</v>
      </c>
      <c r="E1443" s="61"/>
    </row>
    <row r="1444" spans="2:5" s="1" customFormat="1" ht="13.95" customHeight="1" x14ac:dyDescent="0.25">
      <c r="B1444" s="57" t="s">
        <v>30</v>
      </c>
      <c r="C1444" s="57" t="s">
        <v>30</v>
      </c>
      <c r="D1444" s="57" t="s">
        <v>30</v>
      </c>
      <c r="E1444" s="61"/>
    </row>
    <row r="1445" spans="2:5" s="1" customFormat="1" ht="13.95" customHeight="1" x14ac:dyDescent="0.25">
      <c r="B1445" s="57" t="s">
        <v>30</v>
      </c>
      <c r="C1445" s="57" t="s">
        <v>30</v>
      </c>
      <c r="D1445" s="57" t="s">
        <v>30</v>
      </c>
      <c r="E1445" s="61"/>
    </row>
    <row r="1446" spans="2:5" s="1" customFormat="1" ht="13.95" customHeight="1" x14ac:dyDescent="0.25">
      <c r="B1446" s="57" t="s">
        <v>30</v>
      </c>
      <c r="C1446" s="57" t="s">
        <v>30</v>
      </c>
      <c r="D1446" s="57" t="s">
        <v>30</v>
      </c>
      <c r="E1446" s="61"/>
    </row>
    <row r="1447" spans="2:5" s="1" customFormat="1" ht="13.95" customHeight="1" x14ac:dyDescent="0.25">
      <c r="B1447" s="57" t="s">
        <v>30</v>
      </c>
      <c r="C1447" s="57" t="s">
        <v>30</v>
      </c>
      <c r="D1447" s="57" t="s">
        <v>30</v>
      </c>
      <c r="E1447" s="61"/>
    </row>
    <row r="1448" spans="2:5" s="1" customFormat="1" ht="13.95" customHeight="1" x14ac:dyDescent="0.25">
      <c r="B1448" s="57" t="s">
        <v>30</v>
      </c>
      <c r="C1448" s="57" t="s">
        <v>30</v>
      </c>
      <c r="D1448" s="57" t="s">
        <v>30</v>
      </c>
      <c r="E1448" s="61"/>
    </row>
    <row r="1449" spans="2:5" s="1" customFormat="1" ht="13.95" customHeight="1" x14ac:dyDescent="0.25">
      <c r="B1449" s="57" t="s">
        <v>30</v>
      </c>
      <c r="C1449" s="57" t="s">
        <v>30</v>
      </c>
      <c r="D1449" s="57" t="s">
        <v>30</v>
      </c>
      <c r="E1449" s="61"/>
    </row>
    <row r="1450" spans="2:5" s="1" customFormat="1" ht="13.95" customHeight="1" x14ac:dyDescent="0.25">
      <c r="B1450" s="57" t="s">
        <v>30</v>
      </c>
      <c r="C1450" s="57" t="s">
        <v>30</v>
      </c>
      <c r="D1450" s="57" t="s">
        <v>30</v>
      </c>
      <c r="E1450" s="61"/>
    </row>
    <row r="1451" spans="2:5" s="1" customFormat="1" ht="13.95" customHeight="1" x14ac:dyDescent="0.25">
      <c r="B1451" s="57" t="s">
        <v>30</v>
      </c>
      <c r="C1451" s="57" t="s">
        <v>30</v>
      </c>
      <c r="D1451" s="57" t="s">
        <v>30</v>
      </c>
      <c r="E1451" s="61"/>
    </row>
    <row r="1452" spans="2:5" s="1" customFormat="1" ht="13.95" customHeight="1" x14ac:dyDescent="0.25">
      <c r="B1452" s="57" t="s">
        <v>30</v>
      </c>
      <c r="C1452" s="57" t="s">
        <v>30</v>
      </c>
      <c r="D1452" s="57" t="s">
        <v>30</v>
      </c>
      <c r="E1452" s="61"/>
    </row>
    <row r="1453" spans="2:5" s="1" customFormat="1" ht="13.95" customHeight="1" x14ac:dyDescent="0.25">
      <c r="B1453" s="57" t="s">
        <v>30</v>
      </c>
      <c r="C1453" s="57" t="s">
        <v>30</v>
      </c>
      <c r="D1453" s="57" t="s">
        <v>30</v>
      </c>
      <c r="E1453" s="61"/>
    </row>
    <row r="1454" spans="2:5" s="1" customFormat="1" ht="13.95" customHeight="1" x14ac:dyDescent="0.25">
      <c r="B1454" s="57" t="s">
        <v>30</v>
      </c>
      <c r="C1454" s="57" t="s">
        <v>30</v>
      </c>
      <c r="D1454" s="57" t="s">
        <v>30</v>
      </c>
      <c r="E1454" s="61"/>
    </row>
    <row r="1455" spans="2:5" s="1" customFormat="1" ht="13.95" customHeight="1" x14ac:dyDescent="0.25">
      <c r="B1455" s="57" t="s">
        <v>30</v>
      </c>
      <c r="C1455" s="57" t="s">
        <v>30</v>
      </c>
      <c r="D1455" s="57" t="s">
        <v>30</v>
      </c>
      <c r="E1455" s="61"/>
    </row>
    <row r="1456" spans="2:5" s="1" customFormat="1" ht="13.95" customHeight="1" x14ac:dyDescent="0.25">
      <c r="B1456" s="57" t="s">
        <v>30</v>
      </c>
      <c r="C1456" s="57" t="s">
        <v>30</v>
      </c>
      <c r="D1456" s="57" t="s">
        <v>30</v>
      </c>
      <c r="E1456" s="61"/>
    </row>
    <row r="1457" spans="2:5" s="1" customFormat="1" ht="13.95" customHeight="1" x14ac:dyDescent="0.25">
      <c r="B1457" s="57" t="s">
        <v>30</v>
      </c>
      <c r="C1457" s="57" t="s">
        <v>30</v>
      </c>
      <c r="D1457" s="57" t="s">
        <v>30</v>
      </c>
      <c r="E1457" s="61"/>
    </row>
    <row r="1458" spans="2:5" s="1" customFormat="1" ht="13.95" customHeight="1" x14ac:dyDescent="0.25">
      <c r="B1458" s="57" t="s">
        <v>30</v>
      </c>
      <c r="C1458" s="57" t="s">
        <v>30</v>
      </c>
      <c r="D1458" s="57" t="s">
        <v>30</v>
      </c>
      <c r="E1458" s="61"/>
    </row>
    <row r="1459" spans="2:5" s="1" customFormat="1" ht="13.95" customHeight="1" x14ac:dyDescent="0.25">
      <c r="B1459" s="57" t="s">
        <v>30</v>
      </c>
      <c r="C1459" s="57" t="s">
        <v>30</v>
      </c>
      <c r="D1459" s="57" t="s">
        <v>30</v>
      </c>
      <c r="E1459" s="61"/>
    </row>
    <row r="1460" spans="2:5" s="1" customFormat="1" ht="13.95" customHeight="1" x14ac:dyDescent="0.25">
      <c r="B1460" s="57" t="s">
        <v>30</v>
      </c>
      <c r="C1460" s="57" t="s">
        <v>30</v>
      </c>
      <c r="D1460" s="57" t="s">
        <v>30</v>
      </c>
      <c r="E1460" s="61"/>
    </row>
    <row r="1461" spans="2:5" s="1" customFormat="1" ht="13.95" customHeight="1" x14ac:dyDescent="0.25">
      <c r="B1461" s="57" t="s">
        <v>30</v>
      </c>
      <c r="C1461" s="57" t="s">
        <v>30</v>
      </c>
      <c r="D1461" s="57" t="s">
        <v>30</v>
      </c>
      <c r="E1461" s="61"/>
    </row>
    <row r="1462" spans="2:5" s="1" customFormat="1" ht="13.95" customHeight="1" x14ac:dyDescent="0.25">
      <c r="B1462" s="57" t="s">
        <v>30</v>
      </c>
      <c r="C1462" s="57" t="s">
        <v>30</v>
      </c>
      <c r="D1462" s="57" t="s">
        <v>30</v>
      </c>
      <c r="E1462" s="61"/>
    </row>
    <row r="1463" spans="2:5" s="1" customFormat="1" ht="13.95" customHeight="1" x14ac:dyDescent="0.25">
      <c r="B1463" s="57" t="s">
        <v>30</v>
      </c>
      <c r="C1463" s="57" t="s">
        <v>30</v>
      </c>
      <c r="D1463" s="57" t="s">
        <v>30</v>
      </c>
      <c r="E1463" s="61"/>
    </row>
    <row r="1464" spans="2:5" s="1" customFormat="1" ht="13.95" customHeight="1" x14ac:dyDescent="0.25">
      <c r="B1464" s="57" t="s">
        <v>30</v>
      </c>
      <c r="C1464" s="57" t="s">
        <v>30</v>
      </c>
      <c r="D1464" s="57" t="s">
        <v>30</v>
      </c>
      <c r="E1464" s="61"/>
    </row>
    <row r="1465" spans="2:5" s="1" customFormat="1" ht="13.95" customHeight="1" x14ac:dyDescent="0.25">
      <c r="B1465" s="57" t="s">
        <v>30</v>
      </c>
      <c r="C1465" s="57" t="s">
        <v>30</v>
      </c>
      <c r="D1465" s="57" t="s">
        <v>30</v>
      </c>
      <c r="E1465" s="61"/>
    </row>
    <row r="1466" spans="2:5" s="1" customFormat="1" ht="13.95" customHeight="1" x14ac:dyDescent="0.25">
      <c r="B1466" s="57" t="s">
        <v>30</v>
      </c>
      <c r="C1466" s="57" t="s">
        <v>30</v>
      </c>
      <c r="D1466" s="57" t="s">
        <v>30</v>
      </c>
      <c r="E1466" s="61"/>
    </row>
    <row r="1467" spans="2:5" s="1" customFormat="1" ht="13.95" customHeight="1" x14ac:dyDescent="0.25">
      <c r="B1467" s="57" t="s">
        <v>30</v>
      </c>
      <c r="C1467" s="57" t="s">
        <v>30</v>
      </c>
      <c r="D1467" s="57" t="s">
        <v>30</v>
      </c>
      <c r="E1467" s="61"/>
    </row>
    <row r="1468" spans="2:5" s="1" customFormat="1" ht="13.95" customHeight="1" x14ac:dyDescent="0.25">
      <c r="B1468" s="57" t="s">
        <v>30</v>
      </c>
      <c r="C1468" s="57" t="s">
        <v>30</v>
      </c>
      <c r="D1468" s="57" t="s">
        <v>30</v>
      </c>
      <c r="E1468" s="61"/>
    </row>
    <row r="1469" spans="2:5" s="1" customFormat="1" ht="13.95" customHeight="1" x14ac:dyDescent="0.25">
      <c r="B1469" s="57" t="s">
        <v>30</v>
      </c>
      <c r="C1469" s="57" t="s">
        <v>30</v>
      </c>
      <c r="D1469" s="57" t="s">
        <v>30</v>
      </c>
      <c r="E1469" s="61"/>
    </row>
    <row r="1470" spans="2:5" s="1" customFormat="1" ht="13.95" customHeight="1" x14ac:dyDescent="0.25">
      <c r="B1470" s="57" t="s">
        <v>30</v>
      </c>
      <c r="C1470" s="57" t="s">
        <v>30</v>
      </c>
      <c r="D1470" s="57" t="s">
        <v>30</v>
      </c>
      <c r="E1470" s="61"/>
    </row>
    <row r="1471" spans="2:5" s="1" customFormat="1" ht="13.95" customHeight="1" x14ac:dyDescent="0.25">
      <c r="B1471" s="57" t="s">
        <v>30</v>
      </c>
      <c r="C1471" s="57" t="s">
        <v>30</v>
      </c>
      <c r="D1471" s="57" t="s">
        <v>30</v>
      </c>
      <c r="E1471" s="61"/>
    </row>
    <row r="1472" spans="2:5" s="1" customFormat="1" ht="13.95" customHeight="1" x14ac:dyDescent="0.25">
      <c r="B1472" s="57" t="s">
        <v>30</v>
      </c>
      <c r="C1472" s="57" t="s">
        <v>30</v>
      </c>
      <c r="D1472" s="57" t="s">
        <v>30</v>
      </c>
      <c r="E1472" s="61"/>
    </row>
    <row r="1473" spans="2:5" s="1" customFormat="1" ht="13.95" customHeight="1" x14ac:dyDescent="0.25">
      <c r="B1473" s="57" t="s">
        <v>30</v>
      </c>
      <c r="C1473" s="57" t="s">
        <v>30</v>
      </c>
      <c r="D1473" s="57" t="s">
        <v>30</v>
      </c>
      <c r="E1473" s="61"/>
    </row>
    <row r="1474" spans="2:5" s="1" customFormat="1" ht="13.95" customHeight="1" x14ac:dyDescent="0.25">
      <c r="B1474" s="57" t="s">
        <v>30</v>
      </c>
      <c r="C1474" s="57" t="s">
        <v>30</v>
      </c>
      <c r="D1474" s="57" t="s">
        <v>30</v>
      </c>
      <c r="E1474" s="61"/>
    </row>
    <row r="1475" spans="2:5" s="1" customFormat="1" ht="13.95" customHeight="1" x14ac:dyDescent="0.25">
      <c r="B1475" s="57" t="s">
        <v>30</v>
      </c>
      <c r="C1475" s="57" t="s">
        <v>30</v>
      </c>
      <c r="D1475" s="57" t="s">
        <v>30</v>
      </c>
      <c r="E1475" s="61"/>
    </row>
    <row r="1476" spans="2:5" s="1" customFormat="1" ht="13.95" customHeight="1" x14ac:dyDescent="0.25">
      <c r="B1476" s="57" t="s">
        <v>30</v>
      </c>
      <c r="C1476" s="57" t="s">
        <v>30</v>
      </c>
      <c r="D1476" s="57" t="s">
        <v>30</v>
      </c>
      <c r="E1476" s="61"/>
    </row>
    <row r="1477" spans="2:5" s="1" customFormat="1" ht="13.95" customHeight="1" x14ac:dyDescent="0.25">
      <c r="B1477" s="57" t="s">
        <v>30</v>
      </c>
      <c r="C1477" s="57" t="s">
        <v>30</v>
      </c>
      <c r="D1477" s="57" t="s">
        <v>30</v>
      </c>
      <c r="E1477" s="61"/>
    </row>
    <row r="1478" spans="2:5" s="1" customFormat="1" ht="13.95" customHeight="1" x14ac:dyDescent="0.25">
      <c r="B1478" s="57" t="s">
        <v>30</v>
      </c>
      <c r="C1478" s="57" t="s">
        <v>30</v>
      </c>
      <c r="D1478" s="57" t="s">
        <v>30</v>
      </c>
      <c r="E1478" s="61"/>
    </row>
    <row r="1479" spans="2:5" s="1" customFormat="1" ht="13.95" customHeight="1" x14ac:dyDescent="0.25">
      <c r="B1479" s="57" t="s">
        <v>30</v>
      </c>
      <c r="C1479" s="57" t="s">
        <v>30</v>
      </c>
      <c r="D1479" s="57" t="s">
        <v>30</v>
      </c>
      <c r="E1479" s="61"/>
    </row>
    <row r="1480" spans="2:5" s="1" customFormat="1" ht="13.95" customHeight="1" x14ac:dyDescent="0.25">
      <c r="B1480" s="57" t="s">
        <v>30</v>
      </c>
      <c r="C1480" s="57" t="s">
        <v>30</v>
      </c>
      <c r="D1480" s="57" t="s">
        <v>30</v>
      </c>
      <c r="E1480" s="61"/>
    </row>
    <row r="1481" spans="2:5" s="1" customFormat="1" ht="13.95" customHeight="1" x14ac:dyDescent="0.25">
      <c r="B1481" s="57" t="s">
        <v>30</v>
      </c>
      <c r="C1481" s="57" t="s">
        <v>30</v>
      </c>
      <c r="D1481" s="57" t="s">
        <v>30</v>
      </c>
      <c r="E1481" s="61"/>
    </row>
    <row r="1482" spans="2:5" s="1" customFormat="1" ht="13.95" customHeight="1" x14ac:dyDescent="0.25">
      <c r="B1482" s="57" t="s">
        <v>30</v>
      </c>
      <c r="C1482" s="57" t="s">
        <v>30</v>
      </c>
      <c r="D1482" s="57" t="s">
        <v>30</v>
      </c>
      <c r="E1482" s="61"/>
    </row>
    <row r="1483" spans="2:5" s="1" customFormat="1" ht="13.95" customHeight="1" x14ac:dyDescent="0.25">
      <c r="B1483" s="57" t="s">
        <v>30</v>
      </c>
      <c r="C1483" s="57" t="s">
        <v>30</v>
      </c>
      <c r="D1483" s="57" t="s">
        <v>30</v>
      </c>
      <c r="E1483" s="61"/>
    </row>
    <row r="1484" spans="2:5" s="1" customFormat="1" ht="13.95" customHeight="1" x14ac:dyDescent="0.25">
      <c r="B1484" s="57" t="s">
        <v>30</v>
      </c>
      <c r="C1484" s="57" t="s">
        <v>30</v>
      </c>
      <c r="D1484" s="57" t="s">
        <v>30</v>
      </c>
      <c r="E1484" s="61"/>
    </row>
    <row r="1485" spans="2:5" s="1" customFormat="1" ht="13.95" customHeight="1" x14ac:dyDescent="0.25">
      <c r="B1485" s="57" t="s">
        <v>30</v>
      </c>
      <c r="C1485" s="57" t="s">
        <v>30</v>
      </c>
      <c r="D1485" s="57" t="s">
        <v>30</v>
      </c>
      <c r="E1485" s="61"/>
    </row>
    <row r="1486" spans="2:5" s="1" customFormat="1" ht="13.95" customHeight="1" x14ac:dyDescent="0.25">
      <c r="B1486" s="57" t="s">
        <v>30</v>
      </c>
      <c r="C1486" s="57" t="s">
        <v>30</v>
      </c>
      <c r="D1486" s="57" t="s">
        <v>30</v>
      </c>
      <c r="E1486" s="61"/>
    </row>
    <row r="1487" spans="2:5" s="1" customFormat="1" ht="13.95" customHeight="1" x14ac:dyDescent="0.25">
      <c r="B1487" s="57" t="s">
        <v>30</v>
      </c>
      <c r="C1487" s="57" t="s">
        <v>30</v>
      </c>
      <c r="D1487" s="57" t="s">
        <v>30</v>
      </c>
      <c r="E1487" s="61"/>
    </row>
    <row r="1488" spans="2:5" s="1" customFormat="1" ht="13.95" customHeight="1" x14ac:dyDescent="0.25">
      <c r="B1488" s="57" t="s">
        <v>30</v>
      </c>
      <c r="C1488" s="57" t="s">
        <v>30</v>
      </c>
      <c r="D1488" s="57" t="s">
        <v>30</v>
      </c>
      <c r="E1488" s="61"/>
    </row>
    <row r="1489" spans="2:5" s="1" customFormat="1" ht="13.95" customHeight="1" x14ac:dyDescent="0.25">
      <c r="B1489" s="57" t="s">
        <v>30</v>
      </c>
      <c r="C1489" s="57" t="s">
        <v>30</v>
      </c>
      <c r="D1489" s="57" t="s">
        <v>30</v>
      </c>
      <c r="E1489" s="61"/>
    </row>
    <row r="1490" spans="2:5" s="1" customFormat="1" ht="13.95" customHeight="1" x14ac:dyDescent="0.25">
      <c r="B1490" s="57" t="s">
        <v>30</v>
      </c>
      <c r="C1490" s="57" t="s">
        <v>30</v>
      </c>
      <c r="D1490" s="57" t="s">
        <v>30</v>
      </c>
      <c r="E1490" s="61"/>
    </row>
    <row r="1491" spans="2:5" s="1" customFormat="1" ht="13.95" customHeight="1" x14ac:dyDescent="0.25">
      <c r="B1491" s="57" t="s">
        <v>30</v>
      </c>
      <c r="C1491" s="57" t="s">
        <v>30</v>
      </c>
      <c r="D1491" s="57" t="s">
        <v>30</v>
      </c>
      <c r="E1491" s="61"/>
    </row>
    <row r="1492" spans="2:5" s="1" customFormat="1" ht="13.95" customHeight="1" x14ac:dyDescent="0.25">
      <c r="B1492" s="57" t="s">
        <v>30</v>
      </c>
      <c r="C1492" s="57" t="s">
        <v>30</v>
      </c>
      <c r="D1492" s="57" t="s">
        <v>30</v>
      </c>
      <c r="E1492" s="61"/>
    </row>
    <row r="1493" spans="2:5" s="1" customFormat="1" ht="13.95" customHeight="1" x14ac:dyDescent="0.25">
      <c r="E1493" s="61"/>
    </row>
    <row r="1494" spans="2:5" s="1" customFormat="1" ht="13.95" customHeight="1" x14ac:dyDescent="0.25">
      <c r="E1494" s="61"/>
    </row>
    <row r="1495" spans="2:5" s="1" customFormat="1" ht="13.95" customHeight="1" x14ac:dyDescent="0.25">
      <c r="E1495" s="61"/>
    </row>
    <row r="1496" spans="2:5" s="1" customFormat="1" ht="13.95" customHeight="1" x14ac:dyDescent="0.25">
      <c r="E1496" s="61"/>
    </row>
    <row r="1497" spans="2:5" s="1" customFormat="1" ht="13.95" customHeight="1" x14ac:dyDescent="0.25">
      <c r="E1497" s="61"/>
    </row>
    <row r="1498" spans="2:5" s="1" customFormat="1" ht="13.95" customHeight="1" x14ac:dyDescent="0.25">
      <c r="E1498" s="61"/>
    </row>
    <row r="1499" spans="2:5" s="1" customFormat="1" ht="13.95" customHeight="1" x14ac:dyDescent="0.25">
      <c r="E1499" s="61"/>
    </row>
    <row r="1500" spans="2:5" s="1" customFormat="1" ht="13.95" customHeight="1" x14ac:dyDescent="0.25">
      <c r="E1500" s="61"/>
    </row>
    <row r="1501" spans="2:5" s="1" customFormat="1" ht="13.95" customHeight="1" x14ac:dyDescent="0.25">
      <c r="E1501" s="61"/>
    </row>
    <row r="1502" spans="2:5" s="1" customFormat="1" ht="13.95" customHeight="1" x14ac:dyDescent="0.25">
      <c r="E1502" s="61"/>
    </row>
    <row r="1503" spans="2:5" s="1" customFormat="1" ht="13.95" customHeight="1" x14ac:dyDescent="0.25">
      <c r="E1503" s="61"/>
    </row>
    <row r="1504" spans="2:5" s="1" customFormat="1" ht="13.95" customHeight="1" x14ac:dyDescent="0.25">
      <c r="E1504" s="61"/>
    </row>
    <row r="1505" spans="5:5" s="1" customFormat="1" ht="13.95" customHeight="1" x14ac:dyDescent="0.25">
      <c r="E1505" s="61"/>
    </row>
    <row r="1506" spans="5:5" s="1" customFormat="1" ht="13.95" customHeight="1" x14ac:dyDescent="0.25">
      <c r="E1506" s="61"/>
    </row>
    <row r="1507" spans="5:5" s="1" customFormat="1" ht="13.95" customHeight="1" x14ac:dyDescent="0.25">
      <c r="E1507" s="61"/>
    </row>
    <row r="1508" spans="5:5" s="1" customFormat="1" ht="13.95" customHeight="1" x14ac:dyDescent="0.25">
      <c r="E1508" s="61"/>
    </row>
    <row r="1509" spans="5:5" s="1" customFormat="1" ht="13.95" customHeight="1" x14ac:dyDescent="0.25">
      <c r="E1509" s="61"/>
    </row>
    <row r="1510" spans="5:5" s="1" customFormat="1" ht="13.95" customHeight="1" x14ac:dyDescent="0.25">
      <c r="E1510" s="61"/>
    </row>
    <row r="1511" spans="5:5" s="1" customFormat="1" ht="13.95" customHeight="1" x14ac:dyDescent="0.25">
      <c r="E1511" s="61"/>
    </row>
    <row r="1512" spans="5:5" s="1" customFormat="1" ht="13.95" customHeight="1" x14ac:dyDescent="0.25">
      <c r="E1512" s="61"/>
    </row>
    <row r="1513" spans="5:5" s="1" customFormat="1" ht="13.95" customHeight="1" x14ac:dyDescent="0.25">
      <c r="E1513" s="61"/>
    </row>
    <row r="1514" spans="5:5" s="1" customFormat="1" ht="13.95" customHeight="1" x14ac:dyDescent="0.25">
      <c r="E1514" s="61"/>
    </row>
    <row r="1515" spans="5:5" s="1" customFormat="1" ht="13.95" customHeight="1" x14ac:dyDescent="0.25">
      <c r="E1515" s="61"/>
    </row>
    <row r="1516" spans="5:5" s="1" customFormat="1" ht="13.95" customHeight="1" x14ac:dyDescent="0.25">
      <c r="E1516" s="61"/>
    </row>
    <row r="1517" spans="5:5" s="1" customFormat="1" ht="13.95" customHeight="1" x14ac:dyDescent="0.25">
      <c r="E1517" s="61"/>
    </row>
    <row r="1518" spans="5:5" s="1" customFormat="1" ht="13.95" customHeight="1" x14ac:dyDescent="0.25">
      <c r="E1518" s="61"/>
    </row>
    <row r="1519" spans="5:5" s="1" customFormat="1" ht="13.95" customHeight="1" x14ac:dyDescent="0.25">
      <c r="E1519" s="61"/>
    </row>
    <row r="1520" spans="5:5" s="1" customFormat="1" ht="13.95" customHeight="1" x14ac:dyDescent="0.25">
      <c r="E1520" s="61"/>
    </row>
    <row r="1521" spans="5:5" s="1" customFormat="1" ht="13.95" customHeight="1" x14ac:dyDescent="0.25">
      <c r="E1521" s="61"/>
    </row>
    <row r="1522" spans="5:5" s="1" customFormat="1" ht="13.95" customHeight="1" x14ac:dyDescent="0.25">
      <c r="E1522" s="61"/>
    </row>
    <row r="1523" spans="5:5" s="1" customFormat="1" ht="13.95" customHeight="1" x14ac:dyDescent="0.25">
      <c r="E1523" s="61"/>
    </row>
    <row r="1524" spans="5:5" s="1" customFormat="1" ht="13.95" customHeight="1" x14ac:dyDescent="0.25">
      <c r="E1524" s="61"/>
    </row>
    <row r="1525" spans="5:5" s="1" customFormat="1" ht="13.95" customHeight="1" x14ac:dyDescent="0.25">
      <c r="E1525" s="61"/>
    </row>
    <row r="1526" spans="5:5" s="1" customFormat="1" ht="13.95" customHeight="1" x14ac:dyDescent="0.25">
      <c r="E1526" s="61"/>
    </row>
    <row r="1527" spans="5:5" s="1" customFormat="1" ht="13.95" customHeight="1" x14ac:dyDescent="0.25">
      <c r="E1527" s="61"/>
    </row>
    <row r="1528" spans="5:5" s="1" customFormat="1" ht="13.95" customHeight="1" x14ac:dyDescent="0.25">
      <c r="E1528" s="61"/>
    </row>
    <row r="1529" spans="5:5" s="1" customFormat="1" ht="13.95" customHeight="1" x14ac:dyDescent="0.25">
      <c r="E1529" s="61"/>
    </row>
    <row r="1530" spans="5:5" s="1" customFormat="1" ht="13.95" customHeight="1" x14ac:dyDescent="0.25">
      <c r="E1530" s="61"/>
    </row>
    <row r="1531" spans="5:5" s="1" customFormat="1" ht="13.95" customHeight="1" x14ac:dyDescent="0.25">
      <c r="E1531" s="61"/>
    </row>
    <row r="1532" spans="5:5" s="1" customFormat="1" ht="13.95" customHeight="1" x14ac:dyDescent="0.25">
      <c r="E1532" s="61"/>
    </row>
    <row r="1533" spans="5:5" s="1" customFormat="1" ht="13.95" customHeight="1" x14ac:dyDescent="0.25">
      <c r="E1533" s="61"/>
    </row>
    <row r="1534" spans="5:5" s="1" customFormat="1" ht="13.95" customHeight="1" x14ac:dyDescent="0.25">
      <c r="E1534" s="61"/>
    </row>
    <row r="1535" spans="5:5" s="1" customFormat="1" ht="13.95" customHeight="1" x14ac:dyDescent="0.25">
      <c r="E1535" s="61"/>
    </row>
    <row r="1536" spans="5:5" s="1" customFormat="1" ht="13.95" customHeight="1" x14ac:dyDescent="0.25">
      <c r="E1536" s="61"/>
    </row>
    <row r="1537" spans="5:5" s="1" customFormat="1" ht="13.95" customHeight="1" x14ac:dyDescent="0.25">
      <c r="E1537" s="61"/>
    </row>
    <row r="1538" spans="5:5" s="1" customFormat="1" ht="13.95" customHeight="1" x14ac:dyDescent="0.25">
      <c r="E1538" s="61"/>
    </row>
    <row r="1539" spans="5:5" s="1" customFormat="1" ht="13.95" customHeight="1" x14ac:dyDescent="0.25">
      <c r="E1539" s="61"/>
    </row>
    <row r="1540" spans="5:5" s="1" customFormat="1" ht="13.95" customHeight="1" x14ac:dyDescent="0.25">
      <c r="E1540" s="61"/>
    </row>
    <row r="1541" spans="5:5" s="1" customFormat="1" ht="13.95" customHeight="1" x14ac:dyDescent="0.25">
      <c r="E1541" s="61"/>
    </row>
    <row r="1542" spans="5:5" s="1" customFormat="1" ht="13.95" customHeight="1" x14ac:dyDescent="0.25">
      <c r="E1542" s="61"/>
    </row>
    <row r="1543" spans="5:5" s="1" customFormat="1" ht="13.95" customHeight="1" x14ac:dyDescent="0.25">
      <c r="E1543" s="61"/>
    </row>
    <row r="1544" spans="5:5" s="1" customFormat="1" ht="13.95" customHeight="1" x14ac:dyDescent="0.25">
      <c r="E1544" s="61"/>
    </row>
    <row r="1545" spans="5:5" s="1" customFormat="1" ht="13.95" customHeight="1" x14ac:dyDescent="0.25">
      <c r="E1545" s="61"/>
    </row>
    <row r="1546" spans="5:5" s="1" customFormat="1" ht="13.95" customHeight="1" x14ac:dyDescent="0.25">
      <c r="E1546" s="61"/>
    </row>
    <row r="1547" spans="5:5" s="1" customFormat="1" ht="13.95" customHeight="1" x14ac:dyDescent="0.25">
      <c r="E1547" s="61"/>
    </row>
    <row r="1548" spans="5:5" s="1" customFormat="1" ht="13.95" customHeight="1" x14ac:dyDescent="0.25">
      <c r="E1548" s="61"/>
    </row>
    <row r="1549" spans="5:5" s="1" customFormat="1" ht="13.95" customHeight="1" x14ac:dyDescent="0.25">
      <c r="E1549" s="61"/>
    </row>
    <row r="1550" spans="5:5" s="1" customFormat="1" ht="13.95" customHeight="1" x14ac:dyDescent="0.25">
      <c r="E1550" s="61"/>
    </row>
    <row r="1551" spans="5:5" s="1" customFormat="1" ht="13.95" customHeight="1" x14ac:dyDescent="0.25">
      <c r="E1551" s="61"/>
    </row>
    <row r="1552" spans="5:5" s="1" customFormat="1" ht="13.95" customHeight="1" x14ac:dyDescent="0.25">
      <c r="E1552" s="61"/>
    </row>
    <row r="1553" spans="5:5" s="1" customFormat="1" ht="13.95" customHeight="1" x14ac:dyDescent="0.25">
      <c r="E1553" s="61"/>
    </row>
    <row r="1554" spans="5:5" s="1" customFormat="1" ht="13.95" customHeight="1" x14ac:dyDescent="0.25">
      <c r="E1554" s="61"/>
    </row>
    <row r="1555" spans="5:5" s="1" customFormat="1" ht="13.95" customHeight="1" x14ac:dyDescent="0.25">
      <c r="E1555" s="61"/>
    </row>
    <row r="1556" spans="5:5" s="1" customFormat="1" ht="13.95" customHeight="1" x14ac:dyDescent="0.25">
      <c r="E1556" s="61"/>
    </row>
    <row r="1557" spans="5:5" s="1" customFormat="1" ht="13.95" customHeight="1" x14ac:dyDescent="0.25">
      <c r="E1557" s="61"/>
    </row>
    <row r="1558" spans="5:5" s="1" customFormat="1" ht="13.95" customHeight="1" x14ac:dyDescent="0.25">
      <c r="E1558" s="61"/>
    </row>
    <row r="1559" spans="5:5" s="1" customFormat="1" ht="13.95" customHeight="1" x14ac:dyDescent="0.25">
      <c r="E1559" s="61"/>
    </row>
    <row r="1560" spans="5:5" s="1" customFormat="1" ht="13.95" customHeight="1" x14ac:dyDescent="0.25">
      <c r="E1560" s="61"/>
    </row>
    <row r="1561" spans="5:5" s="1" customFormat="1" ht="13.95" customHeight="1" x14ac:dyDescent="0.25">
      <c r="E1561" s="61"/>
    </row>
    <row r="1562" spans="5:5" s="1" customFormat="1" ht="13.95" customHeight="1" x14ac:dyDescent="0.25">
      <c r="E1562" s="61"/>
    </row>
    <row r="1563" spans="5:5" s="1" customFormat="1" ht="13.95" customHeight="1" x14ac:dyDescent="0.25">
      <c r="E1563" s="61"/>
    </row>
    <row r="1564" spans="5:5" s="1" customFormat="1" ht="13.95" customHeight="1" x14ac:dyDescent="0.25">
      <c r="E1564" s="61"/>
    </row>
    <row r="1565" spans="5:5" s="1" customFormat="1" ht="13.95" customHeight="1" x14ac:dyDescent="0.25">
      <c r="E1565" s="61"/>
    </row>
    <row r="1566" spans="5:5" s="1" customFormat="1" ht="13.95" customHeight="1" x14ac:dyDescent="0.25">
      <c r="E1566" s="61"/>
    </row>
    <row r="1567" spans="5:5" s="1" customFormat="1" ht="13.95" customHeight="1" x14ac:dyDescent="0.25">
      <c r="E1567" s="61"/>
    </row>
    <row r="1568" spans="5:5" s="1" customFormat="1" ht="13.95" customHeight="1" x14ac:dyDescent="0.25">
      <c r="E1568" s="61"/>
    </row>
    <row r="1569" spans="5:5" s="1" customFormat="1" ht="13.95" customHeight="1" x14ac:dyDescent="0.25">
      <c r="E1569" s="61"/>
    </row>
    <row r="1570" spans="5:5" s="1" customFormat="1" ht="13.95" customHeight="1" x14ac:dyDescent="0.25">
      <c r="E1570" s="61"/>
    </row>
    <row r="1571" spans="5:5" s="1" customFormat="1" ht="13.95" customHeight="1" x14ac:dyDescent="0.25">
      <c r="E1571" s="61"/>
    </row>
    <row r="1572" spans="5:5" s="1" customFormat="1" ht="13.95" customHeight="1" x14ac:dyDescent="0.25">
      <c r="E1572" s="61"/>
    </row>
    <row r="1573" spans="5:5" s="1" customFormat="1" ht="13.95" customHeight="1" x14ac:dyDescent="0.25">
      <c r="E1573" s="61"/>
    </row>
    <row r="1574" spans="5:5" s="1" customFormat="1" ht="13.95" customHeight="1" x14ac:dyDescent="0.25">
      <c r="E1574" s="61"/>
    </row>
    <row r="1575" spans="5:5" s="1" customFormat="1" ht="13.95" customHeight="1" x14ac:dyDescent="0.25">
      <c r="E1575" s="61"/>
    </row>
    <row r="1576" spans="5:5" s="1" customFormat="1" ht="13.95" customHeight="1" x14ac:dyDescent="0.25">
      <c r="E1576" s="61"/>
    </row>
    <row r="1577" spans="5:5" s="1" customFormat="1" ht="13.95" customHeight="1" x14ac:dyDescent="0.25">
      <c r="E1577" s="61"/>
    </row>
    <row r="1578" spans="5:5" s="1" customFormat="1" ht="13.95" customHeight="1" x14ac:dyDescent="0.25">
      <c r="E1578" s="61"/>
    </row>
    <row r="1579" spans="5:5" s="1" customFormat="1" ht="13.95" customHeight="1" x14ac:dyDescent="0.25">
      <c r="E1579" s="61"/>
    </row>
    <row r="1580" spans="5:5" s="1" customFormat="1" ht="13.95" customHeight="1" x14ac:dyDescent="0.25">
      <c r="E1580" s="61"/>
    </row>
    <row r="1581" spans="5:5" s="1" customFormat="1" ht="13.95" customHeight="1" x14ac:dyDescent="0.25">
      <c r="E1581" s="61"/>
    </row>
    <row r="1582" spans="5:5" s="1" customFormat="1" ht="13.95" customHeight="1" x14ac:dyDescent="0.25">
      <c r="E1582" s="61"/>
    </row>
    <row r="1583" spans="5:5" s="1" customFormat="1" ht="13.95" customHeight="1" x14ac:dyDescent="0.25">
      <c r="E1583" s="61"/>
    </row>
    <row r="1584" spans="5:5" s="1" customFormat="1" ht="13.95" customHeight="1" x14ac:dyDescent="0.25">
      <c r="E1584" s="61"/>
    </row>
    <row r="1585" spans="5:5" s="1" customFormat="1" ht="13.95" customHeight="1" x14ac:dyDescent="0.25">
      <c r="E1585" s="61"/>
    </row>
    <row r="1586" spans="5:5" s="1" customFormat="1" ht="13.95" customHeight="1" x14ac:dyDescent="0.25">
      <c r="E1586" s="61"/>
    </row>
    <row r="1587" spans="5:5" s="1" customFormat="1" ht="13.95" customHeight="1" x14ac:dyDescent="0.25">
      <c r="E1587" s="61"/>
    </row>
    <row r="1588" spans="5:5" s="1" customFormat="1" ht="13.95" customHeight="1" x14ac:dyDescent="0.25">
      <c r="E1588" s="61"/>
    </row>
    <row r="1589" spans="5:5" s="1" customFormat="1" ht="13.95" customHeight="1" x14ac:dyDescent="0.25">
      <c r="E1589" s="61"/>
    </row>
    <row r="1590" spans="5:5" s="1" customFormat="1" ht="13.95" customHeight="1" x14ac:dyDescent="0.25">
      <c r="E1590" s="61"/>
    </row>
    <row r="1591" spans="5:5" s="1" customFormat="1" ht="13.95" customHeight="1" x14ac:dyDescent="0.25">
      <c r="E1591" s="61"/>
    </row>
    <row r="1592" spans="5:5" s="1" customFormat="1" ht="13.95" customHeight="1" x14ac:dyDescent="0.25">
      <c r="E1592" s="61"/>
    </row>
    <row r="1593" spans="5:5" s="1" customFormat="1" ht="13.95" customHeight="1" x14ac:dyDescent="0.25">
      <c r="E1593" s="61"/>
    </row>
    <row r="1594" spans="5:5" s="1" customFormat="1" ht="13.95" customHeight="1" x14ac:dyDescent="0.25">
      <c r="E1594" s="61"/>
    </row>
    <row r="1595" spans="5:5" s="1" customFormat="1" ht="13.95" customHeight="1" x14ac:dyDescent="0.25">
      <c r="E1595" s="61"/>
    </row>
    <row r="1596" spans="5:5" s="1" customFormat="1" ht="13.95" customHeight="1" x14ac:dyDescent="0.25">
      <c r="E1596" s="61"/>
    </row>
    <row r="1597" spans="5:5" s="1" customFormat="1" ht="13.95" customHeight="1" x14ac:dyDescent="0.25">
      <c r="E1597" s="61"/>
    </row>
    <row r="1598" spans="5:5" s="1" customFormat="1" ht="13.95" customHeight="1" x14ac:dyDescent="0.25">
      <c r="E1598" s="61"/>
    </row>
    <row r="1599" spans="5:5" s="1" customFormat="1" ht="13.95" customHeight="1" x14ac:dyDescent="0.25">
      <c r="E1599" s="61"/>
    </row>
    <row r="1600" spans="5:5" s="1" customFormat="1" ht="13.95" customHeight="1" x14ac:dyDescent="0.25">
      <c r="E1600" s="61"/>
    </row>
    <row r="1601" spans="5:5" s="1" customFormat="1" ht="13.95" customHeight="1" x14ac:dyDescent="0.25">
      <c r="E1601" s="61"/>
    </row>
    <row r="1602" spans="5:5" s="1" customFormat="1" ht="13.95" customHeight="1" x14ac:dyDescent="0.25">
      <c r="E1602" s="61"/>
    </row>
    <row r="1603" spans="5:5" s="1" customFormat="1" ht="13.95" customHeight="1" x14ac:dyDescent="0.25">
      <c r="E1603" s="61"/>
    </row>
    <row r="1604" spans="5:5" s="1" customFormat="1" ht="13.95" customHeight="1" x14ac:dyDescent="0.25">
      <c r="E1604" s="61"/>
    </row>
    <row r="1605" spans="5:5" s="1" customFormat="1" ht="13.95" customHeight="1" x14ac:dyDescent="0.25">
      <c r="E1605" s="61"/>
    </row>
    <row r="1606" spans="5:5" s="1" customFormat="1" ht="13.95" customHeight="1" x14ac:dyDescent="0.25">
      <c r="E1606" s="61"/>
    </row>
    <row r="1607" spans="5:5" s="1" customFormat="1" ht="13.95" customHeight="1" x14ac:dyDescent="0.25">
      <c r="E1607" s="61"/>
    </row>
    <row r="1608" spans="5:5" s="1" customFormat="1" ht="13.95" customHeight="1" x14ac:dyDescent="0.25">
      <c r="E1608" s="61"/>
    </row>
    <row r="1609" spans="5:5" s="1" customFormat="1" ht="13.95" customHeight="1" x14ac:dyDescent="0.25">
      <c r="E1609" s="61"/>
    </row>
    <row r="1610" spans="5:5" s="1" customFormat="1" ht="13.95" customHeight="1" x14ac:dyDescent="0.25">
      <c r="E1610" s="61"/>
    </row>
    <row r="1611" spans="5:5" s="1" customFormat="1" ht="13.95" customHeight="1" x14ac:dyDescent="0.25">
      <c r="E1611" s="61"/>
    </row>
    <row r="1612" spans="5:5" s="1" customFormat="1" ht="13.95" customHeight="1" x14ac:dyDescent="0.25">
      <c r="E1612" s="61"/>
    </row>
    <row r="1613" spans="5:5" s="1" customFormat="1" ht="13.95" customHeight="1" x14ac:dyDescent="0.25">
      <c r="E1613" s="61"/>
    </row>
    <row r="1614" spans="5:5" s="1" customFormat="1" ht="13.95" customHeight="1" x14ac:dyDescent="0.25">
      <c r="E1614" s="61"/>
    </row>
    <row r="1615" spans="5:5" s="1" customFormat="1" ht="13.95" customHeight="1" x14ac:dyDescent="0.25">
      <c r="E1615" s="61"/>
    </row>
    <row r="1616" spans="5:5" s="1" customFormat="1" ht="13.95" customHeight="1" x14ac:dyDescent="0.25">
      <c r="E1616" s="61"/>
    </row>
    <row r="1617" spans="5:5" s="1" customFormat="1" ht="13.95" customHeight="1" x14ac:dyDescent="0.25">
      <c r="E1617" s="61"/>
    </row>
    <row r="1618" spans="5:5" s="1" customFormat="1" ht="13.95" customHeight="1" x14ac:dyDescent="0.25">
      <c r="E1618" s="61"/>
    </row>
    <row r="1619" spans="5:5" s="1" customFormat="1" ht="13.95" customHeight="1" x14ac:dyDescent="0.25">
      <c r="E1619" s="61"/>
    </row>
    <row r="1620" spans="5:5" s="1" customFormat="1" ht="13.95" customHeight="1" x14ac:dyDescent="0.25">
      <c r="E1620" s="61"/>
    </row>
    <row r="1621" spans="5:5" s="1" customFormat="1" ht="13.95" customHeight="1" x14ac:dyDescent="0.25">
      <c r="E1621" s="61"/>
    </row>
    <row r="1622" spans="5:5" s="1" customFormat="1" ht="13.95" customHeight="1" x14ac:dyDescent="0.25">
      <c r="E1622" s="61"/>
    </row>
    <row r="1623" spans="5:5" s="1" customFormat="1" ht="13.95" customHeight="1" x14ac:dyDescent="0.25">
      <c r="E1623" s="61"/>
    </row>
    <row r="1624" spans="5:5" s="1" customFormat="1" ht="13.95" customHeight="1" x14ac:dyDescent="0.25">
      <c r="E1624" s="61"/>
    </row>
    <row r="1625" spans="5:5" s="1" customFormat="1" ht="13.95" customHeight="1" x14ac:dyDescent="0.25">
      <c r="E1625" s="61"/>
    </row>
    <row r="1626" spans="5:5" s="1" customFormat="1" ht="13.95" customHeight="1" x14ac:dyDescent="0.25">
      <c r="E1626" s="61"/>
    </row>
    <row r="1627" spans="5:5" s="1" customFormat="1" ht="13.95" customHeight="1" x14ac:dyDescent="0.25">
      <c r="E1627" s="61"/>
    </row>
    <row r="1628" spans="5:5" s="1" customFormat="1" ht="13.95" customHeight="1" x14ac:dyDescent="0.25">
      <c r="E1628" s="61"/>
    </row>
    <row r="1629" spans="5:5" s="1" customFormat="1" ht="13.95" customHeight="1" x14ac:dyDescent="0.25">
      <c r="E1629" s="61"/>
    </row>
    <row r="1630" spans="5:5" s="1" customFormat="1" ht="13.95" customHeight="1" x14ac:dyDescent="0.25">
      <c r="E1630" s="61"/>
    </row>
    <row r="1631" spans="5:5" s="1" customFormat="1" ht="13.95" customHeight="1" x14ac:dyDescent="0.25">
      <c r="E1631" s="61"/>
    </row>
    <row r="1632" spans="5:5" s="1" customFormat="1" ht="13.95" customHeight="1" x14ac:dyDescent="0.25">
      <c r="E1632" s="61"/>
    </row>
    <row r="1633" spans="5:5" s="1" customFormat="1" ht="13.95" customHeight="1" x14ac:dyDescent="0.25">
      <c r="E1633" s="61"/>
    </row>
    <row r="1634" spans="5:5" s="1" customFormat="1" ht="13.95" customHeight="1" x14ac:dyDescent="0.25">
      <c r="E1634" s="61"/>
    </row>
    <row r="1635" spans="5:5" s="1" customFormat="1" ht="13.95" customHeight="1" x14ac:dyDescent="0.25">
      <c r="E1635" s="61"/>
    </row>
    <row r="1636" spans="5:5" s="1" customFormat="1" ht="13.95" customHeight="1" x14ac:dyDescent="0.25">
      <c r="E1636" s="61"/>
    </row>
    <row r="1637" spans="5:5" s="1" customFormat="1" ht="13.95" customHeight="1" x14ac:dyDescent="0.25">
      <c r="E1637" s="61"/>
    </row>
    <row r="1638" spans="5:5" s="1" customFormat="1" ht="13.95" customHeight="1" x14ac:dyDescent="0.25">
      <c r="E1638" s="61"/>
    </row>
    <row r="1639" spans="5:5" s="1" customFormat="1" ht="13.95" customHeight="1" x14ac:dyDescent="0.25">
      <c r="E1639" s="61"/>
    </row>
    <row r="1640" spans="5:5" s="1" customFormat="1" ht="13.95" customHeight="1" x14ac:dyDescent="0.25">
      <c r="E1640" s="61"/>
    </row>
    <row r="1641" spans="5:5" s="1" customFormat="1" ht="13.95" customHeight="1" x14ac:dyDescent="0.25">
      <c r="E1641" s="61"/>
    </row>
    <row r="1642" spans="5:5" s="1" customFormat="1" ht="13.95" customHeight="1" x14ac:dyDescent="0.25">
      <c r="E1642" s="61"/>
    </row>
    <row r="1643" spans="5:5" s="1" customFormat="1" ht="13.95" customHeight="1" x14ac:dyDescent="0.25">
      <c r="E1643" s="61"/>
    </row>
    <row r="1644" spans="5:5" s="1" customFormat="1" ht="13.95" customHeight="1" x14ac:dyDescent="0.25">
      <c r="E1644" s="61"/>
    </row>
    <row r="1645" spans="5:5" s="1" customFormat="1" ht="13.95" customHeight="1" x14ac:dyDescent="0.25">
      <c r="E1645" s="61"/>
    </row>
    <row r="1646" spans="5:5" s="1" customFormat="1" ht="13.95" customHeight="1" x14ac:dyDescent="0.25">
      <c r="E1646" s="61"/>
    </row>
    <row r="1647" spans="5:5" s="1" customFormat="1" ht="13.95" customHeight="1" x14ac:dyDescent="0.25">
      <c r="E1647" s="61"/>
    </row>
    <row r="1648" spans="5:5" s="1" customFormat="1" ht="13.95" customHeight="1" x14ac:dyDescent="0.25">
      <c r="E1648" s="61"/>
    </row>
    <row r="1649" spans="5:5" s="1" customFormat="1" ht="13.95" customHeight="1" x14ac:dyDescent="0.25">
      <c r="E1649" s="61"/>
    </row>
    <row r="1650" spans="5:5" s="1" customFormat="1" ht="13.95" customHeight="1" x14ac:dyDescent="0.25">
      <c r="E1650" s="61"/>
    </row>
    <row r="1651" spans="5:5" s="1" customFormat="1" ht="13.95" customHeight="1" x14ac:dyDescent="0.25">
      <c r="E1651" s="61"/>
    </row>
    <row r="1652" spans="5:5" s="1" customFormat="1" ht="13.95" customHeight="1" x14ac:dyDescent="0.25">
      <c r="E1652" s="61"/>
    </row>
    <row r="1653" spans="5:5" s="1" customFormat="1" ht="13.95" customHeight="1" x14ac:dyDescent="0.25">
      <c r="E1653" s="61"/>
    </row>
    <row r="1654" spans="5:5" s="1" customFormat="1" ht="13.95" customHeight="1" x14ac:dyDescent="0.25">
      <c r="E1654" s="61"/>
    </row>
    <row r="1655" spans="5:5" s="1" customFormat="1" ht="13.95" customHeight="1" x14ac:dyDescent="0.25">
      <c r="E1655" s="61"/>
    </row>
    <row r="1656" spans="5:5" s="1" customFormat="1" ht="13.95" customHeight="1" x14ac:dyDescent="0.25">
      <c r="E1656" s="61"/>
    </row>
    <row r="1657" spans="5:5" s="1" customFormat="1" ht="13.95" customHeight="1" x14ac:dyDescent="0.25">
      <c r="E1657" s="61"/>
    </row>
    <row r="1658" spans="5:5" s="1" customFormat="1" ht="13.95" customHeight="1" x14ac:dyDescent="0.25">
      <c r="E1658" s="61"/>
    </row>
    <row r="1659" spans="5:5" s="1" customFormat="1" ht="13.95" customHeight="1" x14ac:dyDescent="0.25">
      <c r="E1659" s="61"/>
    </row>
    <row r="1660" spans="5:5" s="1" customFormat="1" ht="13.95" customHeight="1" x14ac:dyDescent="0.25">
      <c r="E1660" s="61"/>
    </row>
    <row r="1661" spans="5:5" s="1" customFormat="1" ht="13.95" customHeight="1" x14ac:dyDescent="0.25">
      <c r="E1661" s="61"/>
    </row>
    <row r="1662" spans="5:5" s="1" customFormat="1" ht="13.95" customHeight="1" x14ac:dyDescent="0.25">
      <c r="E1662" s="61"/>
    </row>
    <row r="1663" spans="5:5" s="1" customFormat="1" ht="13.95" customHeight="1" x14ac:dyDescent="0.25">
      <c r="E1663" s="61"/>
    </row>
    <row r="1664" spans="5:5" s="1" customFormat="1" ht="13.95" customHeight="1" x14ac:dyDescent="0.25">
      <c r="E1664" s="61"/>
    </row>
    <row r="1665" spans="5:5" s="1" customFormat="1" ht="13.95" customHeight="1" x14ac:dyDescent="0.25">
      <c r="E1665" s="61"/>
    </row>
    <row r="1666" spans="5:5" s="1" customFormat="1" ht="13.95" customHeight="1" x14ac:dyDescent="0.25">
      <c r="E1666" s="61"/>
    </row>
    <row r="1667" spans="5:5" s="1" customFormat="1" ht="13.95" customHeight="1" x14ac:dyDescent="0.25">
      <c r="E1667" s="61"/>
    </row>
    <row r="1668" spans="5:5" s="1" customFormat="1" ht="13.95" customHeight="1" x14ac:dyDescent="0.25">
      <c r="E1668" s="61"/>
    </row>
    <row r="1669" spans="5:5" s="1" customFormat="1" ht="13.95" customHeight="1" x14ac:dyDescent="0.25">
      <c r="E1669" s="61"/>
    </row>
    <row r="1670" spans="5:5" s="1" customFormat="1" ht="13.95" customHeight="1" x14ac:dyDescent="0.25">
      <c r="E1670" s="61"/>
    </row>
    <row r="1671" spans="5:5" s="1" customFormat="1" ht="13.95" customHeight="1" x14ac:dyDescent="0.25">
      <c r="E1671" s="61"/>
    </row>
    <row r="1672" spans="5:5" s="1" customFormat="1" ht="13.95" customHeight="1" x14ac:dyDescent="0.25">
      <c r="E1672" s="61"/>
    </row>
    <row r="1673" spans="5:5" s="1" customFormat="1" ht="13.95" customHeight="1" x14ac:dyDescent="0.25">
      <c r="E1673" s="61"/>
    </row>
    <row r="1674" spans="5:5" s="1" customFormat="1" ht="13.95" customHeight="1" x14ac:dyDescent="0.25">
      <c r="E1674" s="61"/>
    </row>
    <row r="1675" spans="5:5" s="1" customFormat="1" ht="13.95" customHeight="1" x14ac:dyDescent="0.25">
      <c r="E1675" s="61"/>
    </row>
    <row r="1676" spans="5:5" s="1" customFormat="1" ht="13.95" customHeight="1" x14ac:dyDescent="0.25">
      <c r="E1676" s="61"/>
    </row>
    <row r="1677" spans="5:5" s="1" customFormat="1" ht="13.95" customHeight="1" x14ac:dyDescent="0.25">
      <c r="E1677" s="61"/>
    </row>
    <row r="1678" spans="5:5" s="1" customFormat="1" ht="13.95" customHeight="1" x14ac:dyDescent="0.25">
      <c r="E1678" s="61"/>
    </row>
    <row r="1679" spans="5:5" s="1" customFormat="1" ht="13.95" customHeight="1" x14ac:dyDescent="0.25">
      <c r="E1679" s="61"/>
    </row>
    <row r="1680" spans="5:5" s="1" customFormat="1" ht="13.95" customHeight="1" x14ac:dyDescent="0.25">
      <c r="E1680" s="61"/>
    </row>
    <row r="1681" spans="5:5" s="1" customFormat="1" ht="13.95" customHeight="1" x14ac:dyDescent="0.25">
      <c r="E1681" s="61"/>
    </row>
    <row r="1682" spans="5:5" s="1" customFormat="1" ht="13.95" customHeight="1" x14ac:dyDescent="0.25">
      <c r="E1682" s="61"/>
    </row>
    <row r="1683" spans="5:5" s="1" customFormat="1" ht="13.95" customHeight="1" x14ac:dyDescent="0.25">
      <c r="E1683" s="61"/>
    </row>
    <row r="1684" spans="5:5" s="1" customFormat="1" ht="13.95" customHeight="1" x14ac:dyDescent="0.25">
      <c r="E1684" s="61"/>
    </row>
    <row r="1685" spans="5:5" s="1" customFormat="1" ht="13.95" customHeight="1" x14ac:dyDescent="0.25">
      <c r="E1685" s="61"/>
    </row>
    <row r="1686" spans="5:5" s="1" customFormat="1" ht="13.95" customHeight="1" x14ac:dyDescent="0.25">
      <c r="E1686" s="61"/>
    </row>
    <row r="1687" spans="5:5" s="1" customFormat="1" ht="13.95" customHeight="1" x14ac:dyDescent="0.25">
      <c r="E1687" s="61"/>
    </row>
    <row r="1688" spans="5:5" s="1" customFormat="1" ht="13.95" customHeight="1" x14ac:dyDescent="0.25">
      <c r="E1688" s="61"/>
    </row>
    <row r="1689" spans="5:5" s="1" customFormat="1" ht="13.95" customHeight="1" x14ac:dyDescent="0.25">
      <c r="E1689" s="61"/>
    </row>
    <row r="1690" spans="5:5" s="1" customFormat="1" ht="13.95" customHeight="1" x14ac:dyDescent="0.25">
      <c r="E1690" s="61"/>
    </row>
    <row r="1691" spans="5:5" s="1" customFormat="1" ht="13.95" customHeight="1" x14ac:dyDescent="0.25">
      <c r="E1691" s="61"/>
    </row>
    <row r="1692" spans="5:5" s="1" customFormat="1" ht="13.95" customHeight="1" x14ac:dyDescent="0.25">
      <c r="E1692" s="61"/>
    </row>
    <row r="1693" spans="5:5" s="1" customFormat="1" ht="13.95" customHeight="1" x14ac:dyDescent="0.25">
      <c r="E1693" s="61"/>
    </row>
    <row r="1694" spans="5:5" s="1" customFormat="1" ht="13.95" customHeight="1" x14ac:dyDescent="0.25">
      <c r="E1694" s="61"/>
    </row>
    <row r="1695" spans="5:5" s="1" customFormat="1" ht="13.95" customHeight="1" x14ac:dyDescent="0.25">
      <c r="E1695" s="61"/>
    </row>
    <row r="1696" spans="5:5" s="1" customFormat="1" ht="13.95" customHeight="1" x14ac:dyDescent="0.25">
      <c r="E1696" s="61"/>
    </row>
    <row r="1697" spans="5:5" s="1" customFormat="1" ht="13.95" customHeight="1" x14ac:dyDescent="0.25">
      <c r="E1697" s="61"/>
    </row>
    <row r="1698" spans="5:5" s="1" customFormat="1" ht="13.95" customHeight="1" x14ac:dyDescent="0.25">
      <c r="E1698" s="61"/>
    </row>
    <row r="1699" spans="5:5" s="1" customFormat="1" ht="13.95" customHeight="1" x14ac:dyDescent="0.25">
      <c r="E1699" s="61"/>
    </row>
    <row r="1700" spans="5:5" s="1" customFormat="1" ht="13.95" customHeight="1" x14ac:dyDescent="0.25">
      <c r="E1700" s="61"/>
    </row>
    <row r="1701" spans="5:5" s="1" customFormat="1" ht="13.95" customHeight="1" x14ac:dyDescent="0.25">
      <c r="E1701" s="61"/>
    </row>
    <row r="1702" spans="5:5" s="1" customFormat="1" ht="13.95" customHeight="1" x14ac:dyDescent="0.25">
      <c r="E1702" s="61"/>
    </row>
    <row r="1703" spans="5:5" s="1" customFormat="1" ht="13.95" customHeight="1" x14ac:dyDescent="0.25">
      <c r="E1703" s="61"/>
    </row>
    <row r="1704" spans="5:5" s="1" customFormat="1" ht="13.95" customHeight="1" x14ac:dyDescent="0.25">
      <c r="E1704" s="61"/>
    </row>
    <row r="1705" spans="5:5" s="1" customFormat="1" ht="13.95" customHeight="1" x14ac:dyDescent="0.25">
      <c r="E1705" s="61"/>
    </row>
    <row r="1706" spans="5:5" s="1" customFormat="1" ht="13.95" customHeight="1" x14ac:dyDescent="0.25">
      <c r="E1706" s="61"/>
    </row>
    <row r="1707" spans="5:5" s="1" customFormat="1" ht="13.95" customHeight="1" x14ac:dyDescent="0.25">
      <c r="E1707" s="61"/>
    </row>
    <row r="1708" spans="5:5" s="1" customFormat="1" ht="13.95" customHeight="1" x14ac:dyDescent="0.25">
      <c r="E1708" s="61"/>
    </row>
    <row r="1709" spans="5:5" s="1" customFormat="1" ht="13.95" customHeight="1" x14ac:dyDescent="0.25">
      <c r="E1709" s="61"/>
    </row>
    <row r="1710" spans="5:5" s="1" customFormat="1" ht="13.95" customHeight="1" x14ac:dyDescent="0.25">
      <c r="E1710" s="61"/>
    </row>
    <row r="1711" spans="5:5" s="1" customFormat="1" ht="13.95" customHeight="1" x14ac:dyDescent="0.25">
      <c r="E1711" s="61"/>
    </row>
    <row r="1712" spans="5:5" s="1" customFormat="1" ht="13.95" customHeight="1" x14ac:dyDescent="0.25">
      <c r="E1712" s="61"/>
    </row>
    <row r="1713" spans="5:5" s="1" customFormat="1" ht="13.95" customHeight="1" x14ac:dyDescent="0.25">
      <c r="E1713" s="61"/>
    </row>
    <row r="1714" spans="5:5" s="1" customFormat="1" ht="13.95" customHeight="1" x14ac:dyDescent="0.25">
      <c r="E1714" s="61"/>
    </row>
    <row r="1715" spans="5:5" s="1" customFormat="1" ht="13.95" customHeight="1" x14ac:dyDescent="0.25">
      <c r="E1715" s="61"/>
    </row>
    <row r="1716" spans="5:5" s="1" customFormat="1" ht="13.95" customHeight="1" x14ac:dyDescent="0.25">
      <c r="E1716" s="61"/>
    </row>
    <row r="1717" spans="5:5" s="1" customFormat="1" ht="13.95" customHeight="1" x14ac:dyDescent="0.25">
      <c r="E1717" s="61"/>
    </row>
    <row r="1718" spans="5:5" s="1" customFormat="1" ht="13.95" customHeight="1" x14ac:dyDescent="0.25">
      <c r="E1718" s="61"/>
    </row>
    <row r="1719" spans="5:5" s="1" customFormat="1" ht="13.95" customHeight="1" x14ac:dyDescent="0.25">
      <c r="E1719" s="61"/>
    </row>
    <row r="1720" spans="5:5" s="1" customFormat="1" ht="13.95" customHeight="1" x14ac:dyDescent="0.25">
      <c r="E1720" s="61"/>
    </row>
    <row r="1721" spans="5:5" s="1" customFormat="1" ht="13.95" customHeight="1" x14ac:dyDescent="0.25">
      <c r="E1721" s="61"/>
    </row>
    <row r="1722" spans="5:5" s="1" customFormat="1" ht="13.95" customHeight="1" x14ac:dyDescent="0.25">
      <c r="E1722" s="61"/>
    </row>
    <row r="1723" spans="5:5" s="1" customFormat="1" ht="13.95" customHeight="1" x14ac:dyDescent="0.25">
      <c r="E1723" s="61"/>
    </row>
    <row r="1724" spans="5:5" s="1" customFormat="1" ht="13.95" customHeight="1" x14ac:dyDescent="0.25">
      <c r="E1724" s="61"/>
    </row>
    <row r="1725" spans="5:5" s="1" customFormat="1" ht="13.95" customHeight="1" x14ac:dyDescent="0.25">
      <c r="E1725" s="61"/>
    </row>
    <row r="1726" spans="5:5" s="1" customFormat="1" ht="13.95" customHeight="1" x14ac:dyDescent="0.25">
      <c r="E1726" s="61"/>
    </row>
    <row r="1727" spans="5:5" s="1" customFormat="1" ht="13.95" customHeight="1" x14ac:dyDescent="0.25">
      <c r="E1727" s="61"/>
    </row>
    <row r="1728" spans="5:5" s="1" customFormat="1" ht="13.95" customHeight="1" x14ac:dyDescent="0.25">
      <c r="E1728" s="61"/>
    </row>
    <row r="1729" spans="5:5" s="1" customFormat="1" ht="13.95" customHeight="1" x14ac:dyDescent="0.25">
      <c r="E1729" s="61"/>
    </row>
    <row r="1730" spans="5:5" s="1" customFormat="1" ht="13.95" customHeight="1" x14ac:dyDescent="0.25">
      <c r="E1730" s="61"/>
    </row>
    <row r="1731" spans="5:5" s="1" customFormat="1" ht="13.95" customHeight="1" x14ac:dyDescent="0.25">
      <c r="E1731" s="61"/>
    </row>
    <row r="1732" spans="5:5" s="1" customFormat="1" ht="13.95" customHeight="1" x14ac:dyDescent="0.25">
      <c r="E1732" s="61"/>
    </row>
    <row r="1733" spans="5:5" s="1" customFormat="1" ht="13.95" customHeight="1" x14ac:dyDescent="0.25">
      <c r="E1733" s="61"/>
    </row>
    <row r="1734" spans="5:5" s="1" customFormat="1" ht="13.95" customHeight="1" x14ac:dyDescent="0.25">
      <c r="E1734" s="61"/>
    </row>
    <row r="1735" spans="5:5" s="1" customFormat="1" ht="13.95" customHeight="1" x14ac:dyDescent="0.25">
      <c r="E1735" s="61"/>
    </row>
    <row r="1736" spans="5:5" s="1" customFormat="1" ht="13.95" customHeight="1" x14ac:dyDescent="0.25">
      <c r="E1736" s="61"/>
    </row>
    <row r="1737" spans="5:5" s="1" customFormat="1" ht="13.95" customHeight="1" x14ac:dyDescent="0.25">
      <c r="E1737" s="61"/>
    </row>
    <row r="1738" spans="5:5" s="1" customFormat="1" ht="13.95" customHeight="1" x14ac:dyDescent="0.25">
      <c r="E1738" s="61"/>
    </row>
    <row r="1739" spans="5:5" s="1" customFormat="1" ht="13.95" customHeight="1" x14ac:dyDescent="0.25">
      <c r="E1739" s="61"/>
    </row>
    <row r="1740" spans="5:5" s="1" customFormat="1" ht="13.95" customHeight="1" x14ac:dyDescent="0.25">
      <c r="E1740" s="61"/>
    </row>
    <row r="1741" spans="5:5" s="1" customFormat="1" ht="13.95" customHeight="1" x14ac:dyDescent="0.25">
      <c r="E1741" s="61"/>
    </row>
    <row r="1742" spans="5:5" s="1" customFormat="1" ht="13.95" customHeight="1" x14ac:dyDescent="0.25">
      <c r="E1742" s="61"/>
    </row>
    <row r="1743" spans="5:5" s="1" customFormat="1" ht="13.95" customHeight="1" x14ac:dyDescent="0.25">
      <c r="E1743" s="61"/>
    </row>
    <row r="1744" spans="5:5" s="1" customFormat="1" ht="13.95" customHeight="1" x14ac:dyDescent="0.25">
      <c r="E1744" s="61"/>
    </row>
    <row r="1745" spans="5:5" s="1" customFormat="1" ht="13.95" customHeight="1" x14ac:dyDescent="0.25">
      <c r="E1745" s="61"/>
    </row>
    <row r="1746" spans="5:5" s="1" customFormat="1" ht="13.95" customHeight="1" x14ac:dyDescent="0.25">
      <c r="E1746" s="61"/>
    </row>
    <row r="1747" spans="5:5" s="1" customFormat="1" ht="13.95" customHeight="1" x14ac:dyDescent="0.25">
      <c r="E1747" s="61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W12 H155:W155 H142:W142 H129:W129 H116:W116 H103:W103 H90:W90 H77:W77 H64:W64 H51:W51 H38:W38 H25:W25" xr:uid="{00000000-0002-0000-04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="85" zoomScaleNormal="85" workbookViewId="0">
      <pane xSplit="6" ySplit="11" topLeftCell="G129" activePane="bottomRight" state="frozen"/>
      <selection pane="topRight" activeCell="G1" sqref="G1"/>
      <selection pane="bottomLeft" activeCell="A12" sqref="A12"/>
      <selection pane="bottomRight" activeCell="E143" sqref="E143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1" t="s">
        <v>569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R1" s="52"/>
    </row>
    <row r="2" spans="1:107" s="4" customFormat="1" ht="16.2" customHeight="1" x14ac:dyDescent="0.3">
      <c r="AZ2" s="4" t="s">
        <v>525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526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9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53" customFormat="1" ht="12.6" customHeight="1" x14ac:dyDescent="0.2">
      <c r="B10" s="54"/>
      <c r="C10" s="54"/>
      <c r="D10" s="55"/>
      <c r="E10" s="55"/>
      <c r="F10" s="55"/>
      <c r="G10" s="55"/>
      <c r="H10" s="56" t="s">
        <v>527</v>
      </c>
      <c r="I10" s="56" t="s">
        <v>527</v>
      </c>
      <c r="J10" s="56" t="s">
        <v>527</v>
      </c>
      <c r="K10" s="56" t="s">
        <v>527</v>
      </c>
      <c r="L10" s="56" t="s">
        <v>527</v>
      </c>
      <c r="M10" s="56" t="s">
        <v>527</v>
      </c>
      <c r="N10" s="56" t="s">
        <v>527</v>
      </c>
      <c r="O10" s="56" t="s">
        <v>527</v>
      </c>
      <c r="P10" s="56" t="s">
        <v>527</v>
      </c>
      <c r="Q10" s="56" t="s">
        <v>527</v>
      </c>
      <c r="R10" s="56" t="s">
        <v>527</v>
      </c>
      <c r="S10" s="56" t="s">
        <v>527</v>
      </c>
      <c r="T10" s="56" t="s">
        <v>527</v>
      </c>
      <c r="U10" s="56" t="s">
        <v>527</v>
      </c>
      <c r="V10" s="56" t="s">
        <v>527</v>
      </c>
      <c r="W10" s="56" t="s">
        <v>527</v>
      </c>
      <c r="X10" s="56" t="s">
        <v>30</v>
      </c>
      <c r="Y10" s="56" t="s">
        <v>528</v>
      </c>
      <c r="Z10" s="56" t="s">
        <v>529</v>
      </c>
      <c r="AA10" s="56" t="s">
        <v>30</v>
      </c>
      <c r="AB10" s="56" t="s">
        <v>30</v>
      </c>
      <c r="AC10" s="56" t="s">
        <v>30</v>
      </c>
      <c r="AD10" s="56" t="s">
        <v>30</v>
      </c>
      <c r="AE10" s="56" t="s">
        <v>30</v>
      </c>
      <c r="AF10" s="56" t="s">
        <v>30</v>
      </c>
      <c r="AG10" s="56" t="s">
        <v>30</v>
      </c>
      <c r="AH10" s="56" t="s">
        <v>30</v>
      </c>
      <c r="AI10" s="56" t="s">
        <v>30</v>
      </c>
      <c r="AJ10" s="56" t="s">
        <v>30</v>
      </c>
      <c r="AK10" s="56" t="s">
        <v>30</v>
      </c>
      <c r="AL10" s="56" t="s">
        <v>30</v>
      </c>
      <c r="AM10" s="56" t="s">
        <v>30</v>
      </c>
      <c r="AN10" s="56" t="s">
        <v>30</v>
      </c>
      <c r="AO10" s="56" t="s">
        <v>30</v>
      </c>
      <c r="AP10" s="56" t="s">
        <v>30</v>
      </c>
      <c r="AQ10" s="56" t="s">
        <v>30</v>
      </c>
      <c r="AR10" s="56" t="s">
        <v>30</v>
      </c>
      <c r="AS10" s="56" t="s">
        <v>30</v>
      </c>
      <c r="AT10" s="56" t="s">
        <v>30</v>
      </c>
      <c r="AU10" s="56" t="s">
        <v>30</v>
      </c>
      <c r="AV10" s="56" t="s">
        <v>30</v>
      </c>
      <c r="AW10" s="56" t="s">
        <v>30</v>
      </c>
      <c r="AX10" s="56" t="s">
        <v>30</v>
      </c>
      <c r="AY10" s="56" t="s">
        <v>30</v>
      </c>
      <c r="AZ10" s="56" t="s">
        <v>30</v>
      </c>
      <c r="BA10" s="56" t="s">
        <v>30</v>
      </c>
      <c r="BB10" s="56" t="s">
        <v>30</v>
      </c>
      <c r="BC10" s="56" t="s">
        <v>30</v>
      </c>
      <c r="BD10" s="56" t="s">
        <v>30</v>
      </c>
      <c r="BE10" s="56" t="s">
        <v>30</v>
      </c>
      <c r="BF10" s="56" t="s">
        <v>30</v>
      </c>
      <c r="BG10" s="56" t="s">
        <v>30</v>
      </c>
      <c r="BH10" s="56" t="s">
        <v>30</v>
      </c>
      <c r="BI10" s="56" t="s">
        <v>30</v>
      </c>
      <c r="BJ10" s="56" t="s">
        <v>30</v>
      </c>
      <c r="BK10" s="56" t="s">
        <v>30</v>
      </c>
      <c r="BL10" s="56" t="s">
        <v>30</v>
      </c>
      <c r="BM10" s="56" t="s">
        <v>30</v>
      </c>
      <c r="BN10" s="56" t="s">
        <v>30</v>
      </c>
      <c r="BO10" s="56" t="s">
        <v>30</v>
      </c>
      <c r="BP10" s="56" t="s">
        <v>30</v>
      </c>
      <c r="BQ10" s="56" t="s">
        <v>30</v>
      </c>
      <c r="BR10" s="56" t="s">
        <v>30</v>
      </c>
      <c r="BS10" s="56" t="s">
        <v>30</v>
      </c>
      <c r="BT10" s="56" t="s">
        <v>30</v>
      </c>
      <c r="BU10" s="56" t="s">
        <v>30</v>
      </c>
      <c r="BV10" s="56" t="s">
        <v>30</v>
      </c>
      <c r="BW10" s="56" t="s">
        <v>30</v>
      </c>
      <c r="BX10" s="56" t="s">
        <v>30</v>
      </c>
      <c r="BY10" s="56" t="s">
        <v>30</v>
      </c>
      <c r="BZ10" s="56" t="s">
        <v>30</v>
      </c>
      <c r="CA10" s="56" t="s">
        <v>30</v>
      </c>
      <c r="CB10" s="56" t="s">
        <v>30</v>
      </c>
      <c r="CC10" s="56" t="s">
        <v>30</v>
      </c>
      <c r="CD10" s="56" t="s">
        <v>30</v>
      </c>
      <c r="CE10" s="56" t="s">
        <v>30</v>
      </c>
      <c r="CF10" s="56" t="s">
        <v>30</v>
      </c>
      <c r="CG10" s="56" t="s">
        <v>30</v>
      </c>
      <c r="CH10" s="56" t="s">
        <v>30</v>
      </c>
      <c r="CI10" s="56" t="s">
        <v>30</v>
      </c>
      <c r="CJ10" s="56" t="s">
        <v>30</v>
      </c>
      <c r="CK10" s="56" t="s">
        <v>30</v>
      </c>
      <c r="CL10" s="56" t="s">
        <v>30</v>
      </c>
      <c r="CM10" s="56" t="s">
        <v>30</v>
      </c>
      <c r="CN10" s="56" t="s">
        <v>30</v>
      </c>
      <c r="CO10" s="56" t="s">
        <v>30</v>
      </c>
      <c r="CP10" s="56" t="s">
        <v>30</v>
      </c>
      <c r="CQ10" s="56" t="s">
        <v>30</v>
      </c>
      <c r="CR10" s="56" t="s">
        <v>30</v>
      </c>
      <c r="CS10" s="56" t="s">
        <v>30</v>
      </c>
      <c r="CT10" s="56" t="s">
        <v>30</v>
      </c>
      <c r="CU10" s="56" t="s">
        <v>30</v>
      </c>
      <c r="CV10" s="56" t="s">
        <v>30</v>
      </c>
      <c r="CW10" s="56" t="s">
        <v>30</v>
      </c>
      <c r="CX10" s="56" t="s">
        <v>30</v>
      </c>
      <c r="CY10" s="56" t="s">
        <v>30</v>
      </c>
      <c r="CZ10" s="56" t="s">
        <v>30</v>
      </c>
      <c r="DA10" s="56" t="s">
        <v>30</v>
      </c>
      <c r="DB10" s="56" t="s">
        <v>30</v>
      </c>
      <c r="DC10" s="56" t="s">
        <v>30</v>
      </c>
    </row>
    <row r="11" spans="1:107" s="1" customFormat="1" ht="13.95" customHeight="1" x14ac:dyDescent="0.25">
      <c r="B11" s="19" t="s">
        <v>530</v>
      </c>
      <c r="C11" s="19" t="s">
        <v>24</v>
      </c>
      <c r="D11" s="19" t="s">
        <v>25</v>
      </c>
      <c r="E11" s="19" t="s">
        <v>531</v>
      </c>
      <c r="F11" s="19" t="s">
        <v>570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533</v>
      </c>
      <c r="Y11" s="19" t="s">
        <v>531</v>
      </c>
      <c r="Z11" s="19" t="s">
        <v>534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57" t="str">
        <f>Roster_Selection_Men!AB11&amp;" " &amp; "V "</f>
        <v xml:space="preserve">Belmont Abbey College V </v>
      </c>
      <c r="C12" s="57" t="str">
        <f>Roster_Selection_Men!AD11</f>
        <v>11-240426</v>
      </c>
      <c r="D12" s="57" t="str">
        <f>Roster_Selection_Men!AE11</f>
        <v>Albert Catahan</v>
      </c>
      <c r="E12" s="58"/>
      <c r="F12" s="1" t="str">
        <f>IF(ISERROR(Individual_Scores_Men_Var!E12), " ", IF(Individual_Scores_Men_Var!E12 = "Yes", "Yes", "  "))</f>
        <v>Yes</v>
      </c>
      <c r="G12" s="24" t="s">
        <v>528</v>
      </c>
      <c r="H12" s="44">
        <v>211</v>
      </c>
      <c r="I12" s="44">
        <v>151</v>
      </c>
      <c r="J12" s="44">
        <v>160</v>
      </c>
      <c r="K12" s="44">
        <v>180</v>
      </c>
      <c r="L12" s="44">
        <v>177</v>
      </c>
      <c r="M12" s="44">
        <v>190</v>
      </c>
      <c r="N12" s="44">
        <v>157</v>
      </c>
      <c r="O12" s="44">
        <v>129</v>
      </c>
      <c r="P12" s="44">
        <v>225</v>
      </c>
      <c r="Q12" s="44">
        <v>204</v>
      </c>
      <c r="R12" s="44">
        <v>201</v>
      </c>
      <c r="S12" s="44">
        <v>184</v>
      </c>
      <c r="T12" s="44">
        <v>172</v>
      </c>
      <c r="U12" s="44">
        <v>234</v>
      </c>
      <c r="V12" s="44">
        <v>191</v>
      </c>
      <c r="W12" s="44">
        <v>159</v>
      </c>
      <c r="X12" s="19">
        <f>SUM(H12:W12)</f>
        <v>2925</v>
      </c>
      <c r="Y12" s="19">
        <f>COUNTIF(H12:W12, "&gt;0" )</f>
        <v>16</v>
      </c>
      <c r="Z12" s="19">
        <f>X12/Y12</f>
        <v>182.8125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57" t="str">
        <f>Roster_Selection_Men!AB12&amp;" " &amp; "V "</f>
        <v xml:space="preserve">Belmont Abbey College V </v>
      </c>
      <c r="C13" s="57" t="str">
        <f>Roster_Selection_Men!AD12</f>
        <v>11-34796</v>
      </c>
      <c r="D13" s="57" t="str">
        <f>Roster_Selection_Men!AE12</f>
        <v>Caleb Huggins</v>
      </c>
      <c r="E13" s="58"/>
      <c r="F13" s="1" t="str">
        <f>IF(ISERROR(Individual_Scores_Men_Var!E13), " ", IF(Individual_Scores_Men_Var!E13 = "Yes", "Yes", "  "))</f>
        <v>Yes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57" t="str">
        <f>Roster_Selection_Men!AB13&amp;" " &amp; "V "</f>
        <v xml:space="preserve">Belmont Abbey College V </v>
      </c>
      <c r="C14" s="57" t="str">
        <f>Roster_Selection_Men!AD13</f>
        <v>11-223993</v>
      </c>
      <c r="D14" s="57" t="str">
        <f>Roster_Selection_Men!AE13</f>
        <v>Connor Breaman</v>
      </c>
      <c r="E14" s="58"/>
      <c r="F14" s="1" t="str">
        <f>IF(ISERROR(Individual_Scores_Men_Var!E14), " ", IF(Individual_Scores_Men_Var!E14 = "Yes", "Yes", "  "))</f>
        <v>Yes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57" t="str">
        <f>Roster_Selection_Men!AB14&amp;" " &amp; "V "</f>
        <v xml:space="preserve">Belmont Abbey College V </v>
      </c>
      <c r="C15" s="57" t="str">
        <f>Roster_Selection_Men!AD14</f>
        <v>11-700614</v>
      </c>
      <c r="D15" s="57" t="str">
        <f>Roster_Selection_Men!AE14</f>
        <v>Gabriel Scott</v>
      </c>
      <c r="E15" s="58"/>
      <c r="F15" s="1" t="str">
        <f>IF(ISERROR(Individual_Scores_Men_Var!E15), " ", IF(Individual_Scores_Men_Var!E15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57" t="str">
        <f>Roster_Selection_Men!AB15&amp;" " &amp; "V "</f>
        <v xml:space="preserve">Belmont Abbey College V </v>
      </c>
      <c r="C16" s="57" t="str">
        <f>Roster_Selection_Men!AD15</f>
        <v>11-234022</v>
      </c>
      <c r="D16" s="57" t="str">
        <f>Roster_Selection_Men!AE15</f>
        <v>Gavin Gucwa</v>
      </c>
      <c r="E16" s="58"/>
      <c r="F16" s="1" t="str">
        <f>IF(ISERROR(Individual_Scores_Men_Var!E16), " ", IF(Individual_Scores_Men_Var!E16 = "Yes", "Yes", "  "))</f>
        <v>Yes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57" t="str">
        <f>Roster_Selection_Men!AB16&amp;" " &amp; "V "</f>
        <v xml:space="preserve">Belmont Abbey College V </v>
      </c>
      <c r="C17" s="57" t="str">
        <f>Roster_Selection_Men!AD16</f>
        <v>11-685615</v>
      </c>
      <c r="D17" s="57" t="str">
        <f>Roster_Selection_Men!AE16</f>
        <v>Hunter Hawley</v>
      </c>
      <c r="E17" s="58"/>
      <c r="F17" s="1" t="str">
        <f>IF(ISERROR(Individual_Scores_Men_Var!E17), " ", IF(Individual_Scores_Men_Var!E17 = "Yes", "Yes", "  "))</f>
        <v>Yes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57" t="str">
        <f>Roster_Selection_Men!AB17&amp;" " &amp; "V "</f>
        <v xml:space="preserve">Belmont Abbey College V </v>
      </c>
      <c r="C18" s="57" t="str">
        <f>Roster_Selection_Men!AD17</f>
        <v>18-25243</v>
      </c>
      <c r="D18" s="57" t="str">
        <f>Roster_Selection_Men!AE17</f>
        <v>Sean Neidhold</v>
      </c>
      <c r="E18" s="58"/>
      <c r="F18" s="1" t="str">
        <f>IF(ISERROR(Individual_Scores_Men_Var!E18), " ", IF(Individual_Scores_Men_Var!E18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57" t="str">
        <f>Roster_Selection_Men!AB18&amp;" " &amp; "V "</f>
        <v xml:space="preserve">Belmont Abbey College V </v>
      </c>
      <c r="C19" s="57" t="str">
        <f>Roster_Selection_Men!AD18</f>
        <v>10-461155</v>
      </c>
      <c r="D19" s="57" t="str">
        <f>Roster_Selection_Men!AE18</f>
        <v>Tyler Michel</v>
      </c>
      <c r="E19" s="58"/>
      <c r="F19" s="1" t="str">
        <f>IF(ISERROR(Individual_Scores_Men_Var!E19), " ", IF(Individual_Scores_Men_Var!E19 = "Yes", "Yes", "  "))</f>
        <v>Yes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57" t="s">
        <v>535</v>
      </c>
      <c r="C20" s="59" t="str">
        <f>Individual_Scores_Men_Var!C20</f>
        <v/>
      </c>
      <c r="D20" s="60" t="str">
        <f>Individual_Scores_Men_Var!D20</f>
        <v/>
      </c>
      <c r="E20" s="58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57" t="s">
        <v>535</v>
      </c>
      <c r="C21" s="59" t="str">
        <f>Individual_Scores_Men_Var!C21</f>
        <v/>
      </c>
      <c r="D21" s="60" t="str">
        <f>Individual_Scores_Men_Var!D21</f>
        <v/>
      </c>
      <c r="E21" s="58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57" t="s">
        <v>535</v>
      </c>
      <c r="C22" s="59" t="str">
        <f>Individual_Scores_Men_Var!C22</f>
        <v/>
      </c>
      <c r="D22" s="60" t="str">
        <f>Individual_Scores_Men_Var!D22</f>
        <v/>
      </c>
      <c r="E22" s="58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57" t="s">
        <v>30</v>
      </c>
      <c r="C23" s="57" t="s">
        <v>30</v>
      </c>
      <c r="D23" s="57" t="s">
        <v>30</v>
      </c>
      <c r="E23" s="61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57" t="s">
        <v>30</v>
      </c>
      <c r="C24" s="57" t="s">
        <v>30</v>
      </c>
      <c r="D24" s="57" t="s">
        <v>30</v>
      </c>
      <c r="E24" s="61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57" t="str">
        <f>Roster_Selection_Men!AB31&amp;" " &amp; "V "</f>
        <v xml:space="preserve">Bethel University (TN) V </v>
      </c>
      <c r="C25" s="57" t="str">
        <f>Roster_Selection_Men!AD31</f>
        <v>19-1989</v>
      </c>
      <c r="D25" s="57" t="str">
        <f>Roster_Selection_Men!AE31</f>
        <v>Jackson Henderson</v>
      </c>
      <c r="E25" s="58"/>
      <c r="F25" s="1" t="str">
        <f>IF(ISERROR(Individual_Scores_Men_Var!E25), " ", IF(Individual_Scores_Men_Var!E25 = "Yes", "Yes", "  "))</f>
        <v>Yes</v>
      </c>
      <c r="G25" s="24" t="s">
        <v>528</v>
      </c>
      <c r="H25" s="44">
        <v>164</v>
      </c>
      <c r="I25" s="44">
        <v>171</v>
      </c>
      <c r="J25" s="44">
        <v>243</v>
      </c>
      <c r="K25" s="44">
        <v>214</v>
      </c>
      <c r="L25" s="44">
        <v>233</v>
      </c>
      <c r="M25" s="44">
        <v>170</v>
      </c>
      <c r="N25" s="44">
        <v>200</v>
      </c>
      <c r="O25" s="44">
        <v>165</v>
      </c>
      <c r="P25" s="44">
        <v>162</v>
      </c>
      <c r="Q25" s="44">
        <v>182</v>
      </c>
      <c r="R25" s="44">
        <v>212</v>
      </c>
      <c r="S25" s="44">
        <v>196</v>
      </c>
      <c r="T25" s="44">
        <v>139</v>
      </c>
      <c r="U25" s="44">
        <v>198</v>
      </c>
      <c r="V25" s="44">
        <v>192</v>
      </c>
      <c r="W25" s="44">
        <v>185</v>
      </c>
      <c r="X25" s="19">
        <f>SUM(H25:W25)</f>
        <v>3026</v>
      </c>
      <c r="Y25" s="19">
        <f>COUNTIF(H25:W25, "&gt;0" )</f>
        <v>16</v>
      </c>
      <c r="Z25" s="19">
        <f>X25/Y25</f>
        <v>189.125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57" t="str">
        <f>Roster_Selection_Men!AB32&amp;" " &amp; "V "</f>
        <v xml:space="preserve">Bethel University (TN) V </v>
      </c>
      <c r="C26" s="57" t="str">
        <f>Roster_Selection_Men!AD32</f>
        <v>11-478125</v>
      </c>
      <c r="D26" s="57" t="str">
        <f>Roster_Selection_Men!AE32</f>
        <v>Kaden Yarborough</v>
      </c>
      <c r="E26" s="58"/>
      <c r="F26" s="1" t="str">
        <f>IF(ISERROR(Individual_Scores_Men_Var!E26), " ", IF(Individual_Scores_Men_Var!E26 = "Yes", "Yes", "  "))</f>
        <v>Yes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57" t="str">
        <f>Roster_Selection_Men!AB33&amp;" " &amp; "V "</f>
        <v xml:space="preserve">Bethel University (TN) V </v>
      </c>
      <c r="C27" s="57" t="str">
        <f>Roster_Selection_Men!AD33</f>
        <v>19-86872</v>
      </c>
      <c r="D27" s="57" t="str">
        <f>Roster_Selection_Men!AE33</f>
        <v>Lane Flesher</v>
      </c>
      <c r="E27" s="58"/>
      <c r="F27" s="1" t="str">
        <f>IF(ISERROR(Individual_Scores_Men_Var!E27), " ", IF(Individual_Scores_Men_Var!E27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57" t="str">
        <f>Roster_Selection_Men!AB34&amp;" " &amp; "V "</f>
        <v xml:space="preserve">Bethel University (TN) V </v>
      </c>
      <c r="C28" s="57" t="str">
        <f>Roster_Selection_Men!AD34</f>
        <v>11-464349</v>
      </c>
      <c r="D28" s="57" t="str">
        <f>Roster_Selection_Men!AE34</f>
        <v>Logan Goodman</v>
      </c>
      <c r="E28" s="58"/>
      <c r="F28" s="1" t="str">
        <f>IF(ISERROR(Individual_Scores_Men_Var!E28), " ", IF(Individual_Scores_Men_Var!E28 = "Yes", "Yes", "  "))</f>
        <v>Yes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57" t="str">
        <f>Roster_Selection_Men!AB35&amp;" " &amp; "V "</f>
        <v xml:space="preserve">Bethel University (TN) V </v>
      </c>
      <c r="C29" s="57" t="str">
        <f>Roster_Selection_Men!AD35</f>
        <v>5569-7185</v>
      </c>
      <c r="D29" s="57" t="str">
        <f>Roster_Selection_Men!AE35</f>
        <v>Mathew Crawford</v>
      </c>
      <c r="E29" s="58"/>
      <c r="F29" s="1" t="str">
        <f>IF(ISERROR(Individual_Scores_Men_Var!E29), " ", IF(Individual_Scores_Men_Var!E29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57" t="str">
        <f>Roster_Selection_Men!AB36&amp;" " &amp; "V "</f>
        <v xml:space="preserve">Bethel University (TN) V </v>
      </c>
      <c r="C30" s="57" t="str">
        <f>Roster_Selection_Men!AD36</f>
        <v>7914-1922</v>
      </c>
      <c r="D30" s="57" t="str">
        <f>Roster_Selection_Men!AE36</f>
        <v>Tommy Butler</v>
      </c>
      <c r="E30" s="58"/>
      <c r="F30" s="1" t="str">
        <f>IF(ISERROR(Individual_Scores_Men_Var!E30), " ", IF(Individual_Scores_Men_Var!E30 = "Yes", "Yes", "  "))</f>
        <v>Yes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57" t="str">
        <f>Roster_Selection_Men!AB37&amp;" " &amp; "V "</f>
        <v xml:space="preserve"> V </v>
      </c>
      <c r="C31" s="57" t="str">
        <f>Roster_Selection_Men!AD37</f>
        <v/>
      </c>
      <c r="D31" s="57" t="str">
        <f>Roster_Selection_Men!AE37</f>
        <v/>
      </c>
      <c r="E31" s="58"/>
      <c r="F31" s="1" t="str">
        <f>IF(ISERROR(Individual_Scores_Men_Var!E31), " ", IF(Individual_Scores_Men_Var!E31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57" t="str">
        <f>Roster_Selection_Men!AB38&amp;" " &amp; "V "</f>
        <v xml:space="preserve"> V </v>
      </c>
      <c r="C32" s="57" t="str">
        <f>Roster_Selection_Men!AD38</f>
        <v/>
      </c>
      <c r="D32" s="57" t="str">
        <f>Roster_Selection_Men!AE38</f>
        <v/>
      </c>
      <c r="E32" s="58"/>
      <c r="F32" s="1" t="str">
        <f>IF(ISERROR(Individual_Scores_Men_Var!E32), " ", IF(Individual_Scores_Men_Var!E32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57" t="s">
        <v>537</v>
      </c>
      <c r="C33" s="59" t="str">
        <f>Individual_Scores_Men_Var!C33</f>
        <v/>
      </c>
      <c r="D33" s="60" t="str">
        <f>Individual_Scores_Men_Var!D33</f>
        <v/>
      </c>
      <c r="E33" s="58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57" t="s">
        <v>537</v>
      </c>
      <c r="C34" s="59" t="str">
        <f>Individual_Scores_Men_Var!C34</f>
        <v/>
      </c>
      <c r="D34" s="60" t="str">
        <f>Individual_Scores_Men_Var!D34</f>
        <v/>
      </c>
      <c r="E34" s="58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57" t="s">
        <v>537</v>
      </c>
      <c r="C35" s="59" t="str">
        <f>Individual_Scores_Men_Var!C35</f>
        <v/>
      </c>
      <c r="D35" s="60" t="str">
        <f>Individual_Scores_Men_Var!D35</f>
        <v/>
      </c>
      <c r="E35" s="58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57" t="s">
        <v>30</v>
      </c>
      <c r="C36" s="57" t="s">
        <v>30</v>
      </c>
      <c r="D36" s="57" t="s">
        <v>30</v>
      </c>
      <c r="E36" s="61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57" t="s">
        <v>30</v>
      </c>
      <c r="C37" s="57" t="s">
        <v>30</v>
      </c>
      <c r="D37" s="57" t="s">
        <v>30</v>
      </c>
      <c r="E37" s="61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57" t="str">
        <f>Roster_Selection_Men!AB41&amp;" " &amp; "V "</f>
        <v xml:space="preserve">Campbellsville University V </v>
      </c>
      <c r="C38" s="57" t="str">
        <f>Roster_Selection_Men!AD41</f>
        <v>8985-5022</v>
      </c>
      <c r="D38" s="57" t="str">
        <f>Roster_Selection_Men!AE41</f>
        <v>Ambrose Shirk</v>
      </c>
      <c r="E38" s="58"/>
      <c r="F38" s="1" t="str">
        <f>IF(ISERROR(Individual_Scores_Men_Var!E38), " ", IF(Individual_Scores_Men_Var!E38 = "Yes", "Yes", "  "))</f>
        <v>Yes</v>
      </c>
      <c r="G38" s="24" t="s">
        <v>528</v>
      </c>
      <c r="H38" s="44">
        <v>168</v>
      </c>
      <c r="I38" s="44">
        <v>197</v>
      </c>
      <c r="J38" s="44">
        <v>179</v>
      </c>
      <c r="K38" s="44">
        <v>249</v>
      </c>
      <c r="L38" s="44">
        <v>169</v>
      </c>
      <c r="M38" s="44">
        <v>179</v>
      </c>
      <c r="N38" s="44">
        <v>190</v>
      </c>
      <c r="O38" s="44">
        <v>152</v>
      </c>
      <c r="P38" s="44">
        <v>198</v>
      </c>
      <c r="Q38" s="44">
        <v>211</v>
      </c>
      <c r="R38" s="44">
        <v>212</v>
      </c>
      <c r="S38" s="44">
        <v>247</v>
      </c>
      <c r="T38" s="44">
        <v>216</v>
      </c>
      <c r="U38" s="44">
        <v>149</v>
      </c>
      <c r="V38" s="44">
        <v>187</v>
      </c>
      <c r="W38" s="44">
        <v>171</v>
      </c>
      <c r="X38" s="19">
        <f>SUM(H38:W38)</f>
        <v>3074</v>
      </c>
      <c r="Y38" s="19">
        <f>COUNTIF(H38:W38, "&gt;0" )</f>
        <v>16</v>
      </c>
      <c r="Z38" s="19">
        <f>X38/Y38</f>
        <v>192.125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57" t="str">
        <f>Roster_Selection_Men!AB42&amp;" " &amp; "V "</f>
        <v xml:space="preserve">Campbellsville University V </v>
      </c>
      <c r="C39" s="57" t="str">
        <f>Roster_Selection_Men!AD42</f>
        <v>17-69158</v>
      </c>
      <c r="D39" s="57" t="str">
        <f>Roster_Selection_Men!AE42</f>
        <v>Andrew McWhorter</v>
      </c>
      <c r="E39" s="58"/>
      <c r="F39" s="1" t="str">
        <f>IF(ISERROR(Individual_Scores_Men_Var!E39), " ", IF(Individual_Scores_Men_Var!E39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57" t="str">
        <f>Roster_Selection_Men!AB43&amp;" " &amp; "V "</f>
        <v xml:space="preserve">Campbellsville University V </v>
      </c>
      <c r="C40" s="57" t="str">
        <f>Roster_Selection_Men!AD43</f>
        <v>18-86967</v>
      </c>
      <c r="D40" s="57" t="str">
        <f>Roster_Selection_Men!AE43</f>
        <v>Andrew Swift</v>
      </c>
      <c r="E40" s="58"/>
      <c r="F40" s="1" t="str">
        <f>IF(ISERROR(Individual_Scores_Men_Var!E40), " ", IF(Individual_Scores_Men_Var!E40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57" t="str">
        <f>Roster_Selection_Men!AB44&amp;" " &amp; "V "</f>
        <v xml:space="preserve">Campbellsville University V </v>
      </c>
      <c r="C41" s="57" t="str">
        <f>Roster_Selection_Men!AD44</f>
        <v>7914-11696</v>
      </c>
      <c r="D41" s="57" t="str">
        <f>Roster_Selection_Men!AE44</f>
        <v>Blake Roberts</v>
      </c>
      <c r="E41" s="58"/>
      <c r="F41" s="1" t="str">
        <f>IF(ISERROR(Individual_Scores_Men_Var!E41), " ", IF(Individual_Scores_Men_Var!E41 = "Yes", "Yes", "  "))</f>
        <v>Yes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57" t="str">
        <f>Roster_Selection_Men!AB45&amp;" " &amp; "V "</f>
        <v xml:space="preserve">Campbellsville University V </v>
      </c>
      <c r="C42" s="57" t="str">
        <f>Roster_Selection_Men!AD45</f>
        <v>18-50489</v>
      </c>
      <c r="D42" s="57" t="str">
        <f>Roster_Selection_Men!AE45</f>
        <v>Jakeb Kelsay</v>
      </c>
      <c r="E42" s="58"/>
      <c r="F42" s="1" t="str">
        <f>IF(ISERROR(Individual_Scores_Men_Var!E42), " ", IF(Individual_Scores_Men_Var!E42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57" t="str">
        <f>Roster_Selection_Men!AB46&amp;" " &amp; "V "</f>
        <v xml:space="preserve">Campbellsville University V </v>
      </c>
      <c r="C43" s="57" t="str">
        <f>Roster_Selection_Men!AD46</f>
        <v>11-591918</v>
      </c>
      <c r="D43" s="57" t="str">
        <f>Roster_Selection_Men!AE46</f>
        <v>Nathan Whaley</v>
      </c>
      <c r="E43" s="58"/>
      <c r="F43" s="1" t="str">
        <f>IF(ISERROR(Individual_Scores_Men_Var!E43), " ", IF(Individual_Scores_Men_Var!E43 = "Yes", "Yes", "  "))</f>
        <v>Yes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57" t="str">
        <f>Roster_Selection_Men!AB47&amp;" " &amp; "V "</f>
        <v xml:space="preserve">Campbellsville University V </v>
      </c>
      <c r="C44" s="57" t="str">
        <f>Roster_Selection_Men!AD47</f>
        <v>15-181729</v>
      </c>
      <c r="D44" s="57" t="str">
        <f>Roster_Selection_Men!AE47</f>
        <v>Noah Mardis</v>
      </c>
      <c r="E44" s="58"/>
      <c r="F44" s="1" t="str">
        <f>IF(ISERROR(Individual_Scores_Men_Var!E44), " ", IF(Individual_Scores_Men_Var!E44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57" t="str">
        <f>Roster_Selection_Men!AB48&amp;" " &amp; "V "</f>
        <v xml:space="preserve">Campbellsville University V </v>
      </c>
      <c r="C45" s="57" t="str">
        <f>Roster_Selection_Men!AD48</f>
        <v>19-5596</v>
      </c>
      <c r="D45" s="57" t="str">
        <f>Roster_Selection_Men!AE48</f>
        <v>Zachary Budd</v>
      </c>
      <c r="E45" s="58"/>
      <c r="F45" s="1" t="str">
        <f>IF(ISERROR(Individual_Scores_Men_Var!E45), " ", IF(Individual_Scores_Men_Var!E45 = "Yes", "Yes", "  "))</f>
        <v>Yes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57" t="s">
        <v>538</v>
      </c>
      <c r="C46" s="59" t="str">
        <f>Individual_Scores_Men_Var!C46</f>
        <v/>
      </c>
      <c r="D46" s="60" t="str">
        <f>Individual_Scores_Men_Var!D46</f>
        <v/>
      </c>
      <c r="E46" s="58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57" t="s">
        <v>538</v>
      </c>
      <c r="C47" s="59" t="str">
        <f>Individual_Scores_Men_Var!C47</f>
        <v/>
      </c>
      <c r="D47" s="60" t="str">
        <f>Individual_Scores_Men_Var!D47</f>
        <v/>
      </c>
      <c r="E47" s="58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57" t="s">
        <v>538</v>
      </c>
      <c r="C48" s="59" t="str">
        <f>Individual_Scores_Men_Var!C48</f>
        <v/>
      </c>
      <c r="D48" s="60" t="str">
        <f>Individual_Scores_Men_Var!D48</f>
        <v/>
      </c>
      <c r="E48" s="58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57" t="s">
        <v>30</v>
      </c>
      <c r="C49" s="57" t="s">
        <v>30</v>
      </c>
      <c r="D49" s="57" t="s">
        <v>30</v>
      </c>
      <c r="E49" s="61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57" t="s">
        <v>30</v>
      </c>
      <c r="C50" s="57" t="s">
        <v>30</v>
      </c>
      <c r="D50" s="57" t="s">
        <v>30</v>
      </c>
      <c r="E50" s="61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57" t="str">
        <f>Roster_Selection_Men!AB52&amp;" " &amp; "V "</f>
        <v xml:space="preserve">Cumberland University V </v>
      </c>
      <c r="C51" s="57" t="str">
        <f>Roster_Selection_Men!AD52</f>
        <v>6684-301</v>
      </c>
      <c r="D51" s="57" t="str">
        <f>Roster_Selection_Men!AE52</f>
        <v>Andrew Scantland</v>
      </c>
      <c r="E51" s="58"/>
      <c r="F51" s="1" t="str">
        <f>IF(ISERROR(Individual_Scores_Men_Var!E51), " ", IF(Individual_Scores_Men_Var!E51 = "Yes", "Yes", "  "))</f>
        <v>Yes</v>
      </c>
      <c r="G51" s="24" t="s">
        <v>528</v>
      </c>
      <c r="H51" s="44">
        <v>167</v>
      </c>
      <c r="I51" s="44">
        <v>215</v>
      </c>
      <c r="J51" s="44">
        <v>199</v>
      </c>
      <c r="K51" s="44">
        <v>233</v>
      </c>
      <c r="L51" s="44">
        <v>148</v>
      </c>
      <c r="M51" s="44">
        <v>165</v>
      </c>
      <c r="N51" s="44">
        <v>180</v>
      </c>
      <c r="O51" s="44">
        <v>198</v>
      </c>
      <c r="P51" s="44">
        <v>160</v>
      </c>
      <c r="Q51" s="44">
        <v>144</v>
      </c>
      <c r="R51" s="44">
        <v>142</v>
      </c>
      <c r="S51" s="44">
        <v>201</v>
      </c>
      <c r="T51" s="44">
        <v>217</v>
      </c>
      <c r="U51" s="44">
        <v>168</v>
      </c>
      <c r="V51" s="44">
        <v>200</v>
      </c>
      <c r="W51" s="44">
        <v>211</v>
      </c>
      <c r="X51" s="19">
        <f>SUM(H51:W51)</f>
        <v>2948</v>
      </c>
      <c r="Y51" s="19">
        <f>COUNTIF(H51:W51, "&gt;0" )</f>
        <v>16</v>
      </c>
      <c r="Z51" s="19">
        <f>X51/Y51</f>
        <v>184.25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57" t="str">
        <f>Roster_Selection_Men!AB53&amp;" " &amp; "V "</f>
        <v xml:space="preserve">Cumberland University V </v>
      </c>
      <c r="C52" s="57" t="str">
        <f>Roster_Selection_Men!AD53</f>
        <v>8546-1764</v>
      </c>
      <c r="D52" s="57" t="str">
        <f>Roster_Selection_Men!AE53</f>
        <v>Caleb Gregory</v>
      </c>
      <c r="E52" s="58"/>
      <c r="F52" s="1" t="str">
        <f>IF(ISERROR(Individual_Scores_Men_Var!E52), " ", IF(Individual_Scores_Men_Var!E52 = "Yes", "Yes", "  "))</f>
        <v>Yes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57" t="str">
        <f>Roster_Selection_Men!AB54&amp;" " &amp; "V "</f>
        <v xml:space="preserve">Cumberland University V </v>
      </c>
      <c r="C53" s="57" t="str">
        <f>Roster_Selection_Men!AD54</f>
        <v>18-33878</v>
      </c>
      <c r="D53" s="57" t="str">
        <f>Roster_Selection_Men!AE54</f>
        <v>Carter Baylog</v>
      </c>
      <c r="E53" s="58"/>
      <c r="F53" s="1" t="str">
        <f>IF(ISERROR(Individual_Scores_Men_Var!E53), " ", IF(Individual_Scores_Men_Var!E53 = "Yes", "Yes", "  "))</f>
        <v>Yes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57" t="str">
        <f>Roster_Selection_Men!AB55&amp;" " &amp; "V "</f>
        <v xml:space="preserve">Cumberland University V </v>
      </c>
      <c r="C54" s="57" t="str">
        <f>Roster_Selection_Men!AD55</f>
        <v>11-359781</v>
      </c>
      <c r="D54" s="57" t="str">
        <f>Roster_Selection_Men!AE55</f>
        <v>Casey Estep</v>
      </c>
      <c r="E54" s="58"/>
      <c r="F54" s="1" t="str">
        <f>IF(ISERROR(Individual_Scores_Men_Var!E54), " ", IF(Individual_Scores_Men_Var!E54 = "Yes", "Yes", "  "))</f>
        <v>Yes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57" t="str">
        <f>Roster_Selection_Men!AB56&amp;" " &amp; "V "</f>
        <v xml:space="preserve">Cumberland University V </v>
      </c>
      <c r="C55" s="57" t="str">
        <f>Roster_Selection_Men!AD56</f>
        <v>16-168022</v>
      </c>
      <c r="D55" s="57" t="str">
        <f>Roster_Selection_Men!AE56</f>
        <v>Frank Koppie</v>
      </c>
      <c r="E55" s="58"/>
      <c r="F55" s="1" t="str">
        <f>IF(ISERROR(Individual_Scores_Men_Var!E55), " ", IF(Individual_Scores_Men_Var!E55 = "Yes", "Yes", "  "))</f>
        <v>Yes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57" t="str">
        <f>Roster_Selection_Men!AB57&amp;" " &amp; "V "</f>
        <v xml:space="preserve">Cumberland University V </v>
      </c>
      <c r="C56" s="57" t="str">
        <f>Roster_Selection_Men!AD57</f>
        <v>11-636406</v>
      </c>
      <c r="D56" s="57" t="str">
        <f>Roster_Selection_Men!AE57</f>
        <v>Jared Maldonado</v>
      </c>
      <c r="E56" s="58"/>
      <c r="F56" s="1" t="str">
        <f>IF(ISERROR(Individual_Scores_Men_Var!E56), " ", IF(Individual_Scores_Men_Var!E56 = "Yes", "Yes", "  "))</f>
        <v>Yes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57" t="str">
        <f>Roster_Selection_Men!AB58&amp;" " &amp; "V "</f>
        <v xml:space="preserve">Cumberland University V </v>
      </c>
      <c r="C57" s="57" t="str">
        <f>Roster_Selection_Men!AD58</f>
        <v>11-268044</v>
      </c>
      <c r="D57" s="57" t="str">
        <f>Roster_Selection_Men!AE58</f>
        <v>Mark Elmer</v>
      </c>
      <c r="E57" s="58"/>
      <c r="F57" s="1" t="str">
        <f>IF(ISERROR(Individual_Scores_Men_Var!E57), " ", IF(Individual_Scores_Men_Var!E57 = "Yes", "Yes", "  "))</f>
        <v>Yes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57" t="str">
        <f>Roster_Selection_Men!AB59&amp;" " &amp; "V "</f>
        <v xml:space="preserve">Cumberland University V </v>
      </c>
      <c r="C58" s="57" t="str">
        <f>Roster_Selection_Men!AD59</f>
        <v>17-77117</v>
      </c>
      <c r="D58" s="57" t="str">
        <f>Roster_Selection_Men!AE59</f>
        <v>Matthew Charlton</v>
      </c>
      <c r="E58" s="58"/>
      <c r="F58" s="1" t="str">
        <f>IF(ISERROR(Individual_Scores_Men_Var!E58), " ", IF(Individual_Scores_Men_Var!E58 = "Yes", "Yes", "  "))</f>
        <v>Yes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57" t="s">
        <v>539</v>
      </c>
      <c r="C59" s="59" t="str">
        <f>Individual_Scores_Men_Var!C59</f>
        <v/>
      </c>
      <c r="D59" s="60" t="str">
        <f>Individual_Scores_Men_Var!D59</f>
        <v/>
      </c>
      <c r="E59" s="58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57" t="s">
        <v>539</v>
      </c>
      <c r="C60" s="59" t="str">
        <f>Individual_Scores_Men_Var!C60</f>
        <v/>
      </c>
      <c r="D60" s="60" t="str">
        <f>Individual_Scores_Men_Var!D60</f>
        <v/>
      </c>
      <c r="E60" s="58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57" t="s">
        <v>539</v>
      </c>
      <c r="C61" s="59" t="str">
        <f>Individual_Scores_Men_Var!C61</f>
        <v/>
      </c>
      <c r="D61" s="60" t="str">
        <f>Individual_Scores_Men_Var!D61</f>
        <v/>
      </c>
      <c r="E61" s="58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57" t="s">
        <v>30</v>
      </c>
      <c r="C62" s="57" t="s">
        <v>30</v>
      </c>
      <c r="D62" s="57" t="s">
        <v>30</v>
      </c>
      <c r="E62" s="61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57" t="s">
        <v>30</v>
      </c>
      <c r="C63" s="57" t="s">
        <v>30</v>
      </c>
      <c r="D63" s="57" t="s">
        <v>30</v>
      </c>
      <c r="E63" s="61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57" t="str">
        <f>Roster_Selection_Men!AB67&amp;" " &amp; "V "</f>
        <v xml:space="preserve">Emmanuel College V </v>
      </c>
      <c r="C64" s="57" t="str">
        <f>Roster_Selection_Men!AD67</f>
        <v>11-774369</v>
      </c>
      <c r="D64" s="57" t="str">
        <f>Roster_Selection_Men!AE67</f>
        <v>Ashton Angel</v>
      </c>
      <c r="E64" s="58"/>
      <c r="F64" s="1" t="str">
        <f>IF(ISERROR(Individual_Scores_Men_Var!E64), " ", IF(Individual_Scores_Men_Var!E64 = "Yes", "Yes", "  "))</f>
        <v>Yes</v>
      </c>
      <c r="G64" s="24" t="s">
        <v>528</v>
      </c>
      <c r="H64" s="44">
        <v>150</v>
      </c>
      <c r="I64" s="44">
        <v>219</v>
      </c>
      <c r="J64" s="44">
        <v>219</v>
      </c>
      <c r="K64" s="44">
        <v>219</v>
      </c>
      <c r="L64" s="44">
        <v>194</v>
      </c>
      <c r="M64" s="44">
        <v>201</v>
      </c>
      <c r="N64" s="44">
        <v>200</v>
      </c>
      <c r="O64" s="44">
        <v>213</v>
      </c>
      <c r="P64" s="44">
        <v>160</v>
      </c>
      <c r="Q64" s="44">
        <v>228</v>
      </c>
      <c r="R64" s="44">
        <v>201</v>
      </c>
      <c r="S64" s="44">
        <v>171</v>
      </c>
      <c r="T64" s="44">
        <v>198</v>
      </c>
      <c r="U64" s="44">
        <v>198</v>
      </c>
      <c r="V64" s="44">
        <v>152</v>
      </c>
      <c r="W64" s="44">
        <v>188</v>
      </c>
      <c r="X64" s="19">
        <f>SUM(H64:W64)</f>
        <v>3111</v>
      </c>
      <c r="Y64" s="19">
        <f>COUNTIF(H64:W64, "&gt;0" )</f>
        <v>16</v>
      </c>
      <c r="Z64" s="19">
        <f>X64/Y64</f>
        <v>194.4375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57" t="str">
        <f>Roster_Selection_Men!AB68&amp;" " &amp; "V "</f>
        <v xml:space="preserve">Emmanuel College V </v>
      </c>
      <c r="C65" s="57" t="str">
        <f>Roster_Selection_Men!AD68</f>
        <v>11-640081</v>
      </c>
      <c r="D65" s="57" t="str">
        <f>Roster_Selection_Men!AE68</f>
        <v>Hunter Harper</v>
      </c>
      <c r="E65" s="58"/>
      <c r="F65" s="1" t="str">
        <f>IF(ISERROR(Individual_Scores_Men_Var!E65), " ", IF(Individual_Scores_Men_Var!E65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57" t="str">
        <f>Roster_Selection_Men!AB69&amp;" " &amp; "V "</f>
        <v xml:space="preserve">Emmanuel College V </v>
      </c>
      <c r="C66" s="57" t="str">
        <f>Roster_Selection_Men!AD69</f>
        <v>6701-3818</v>
      </c>
      <c r="D66" s="57" t="str">
        <f>Roster_Selection_Men!AE69</f>
        <v>Logan Mathis</v>
      </c>
      <c r="E66" s="58"/>
      <c r="F66" s="1" t="str">
        <f>IF(ISERROR(Individual_Scores_Men_Var!E66), " ", IF(Individual_Scores_Men_Var!E66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57" t="str">
        <f>Roster_Selection_Men!AB70&amp;" " &amp; "V "</f>
        <v xml:space="preserve">Emmanuel College V </v>
      </c>
      <c r="C67" s="57" t="str">
        <f>Roster_Selection_Men!AD70</f>
        <v>11-538574</v>
      </c>
      <c r="D67" s="57" t="str">
        <f>Roster_Selection_Men!AE70</f>
        <v>Nick Dischinger</v>
      </c>
      <c r="E67" s="58"/>
      <c r="F67" s="1" t="str">
        <f>IF(ISERROR(Individual_Scores_Men_Var!E67), " ", IF(Individual_Scores_Men_Var!E67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57" t="str">
        <f>Roster_Selection_Men!AB71&amp;" " &amp; "V "</f>
        <v xml:space="preserve">Emmanuel College V </v>
      </c>
      <c r="C68" s="57" t="str">
        <f>Roster_Selection_Men!AD71</f>
        <v>11-669551</v>
      </c>
      <c r="D68" s="57" t="str">
        <f>Roster_Selection_Men!AE71</f>
        <v>Patrick Phillips</v>
      </c>
      <c r="E68" s="58"/>
      <c r="F68" s="1" t="str">
        <f>IF(ISERROR(Individual_Scores_Men_Var!E68), " ", IF(Individual_Scores_Men_Var!E68 = "Yes", "Yes", "  "))</f>
        <v>Yes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57" t="str">
        <f>Roster_Selection_Men!AB72&amp;" " &amp; "V "</f>
        <v xml:space="preserve">Emmanuel College V </v>
      </c>
      <c r="C69" s="57" t="str">
        <f>Roster_Selection_Men!AD72</f>
        <v>11-132590</v>
      </c>
      <c r="D69" s="57" t="str">
        <f>Roster_Selection_Men!AE72</f>
        <v>Tristin Davis</v>
      </c>
      <c r="E69" s="58"/>
      <c r="F69" s="1" t="str">
        <f>IF(ISERROR(Individual_Scores_Men_Var!E69), " ", IF(Individual_Scores_Men_Var!E69 = "Yes", "Yes", "  "))</f>
        <v>Yes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57" t="str">
        <f>Roster_Selection_Men!AB73&amp;" " &amp; "V "</f>
        <v xml:space="preserve"> V </v>
      </c>
      <c r="C70" s="57" t="str">
        <f>Roster_Selection_Men!AD73</f>
        <v/>
      </c>
      <c r="D70" s="57" t="str">
        <f>Roster_Selection_Men!AE73</f>
        <v/>
      </c>
      <c r="E70" s="58"/>
      <c r="F70" s="1" t="str">
        <f>IF(ISERROR(Individual_Scores_Men_Var!E70), " ", IF(Individual_Scores_Men_Var!E70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57" t="str">
        <f>Roster_Selection_Men!AB74&amp;" " &amp; "V "</f>
        <v xml:space="preserve"> V </v>
      </c>
      <c r="C71" s="57" t="str">
        <f>Roster_Selection_Men!AD74</f>
        <v/>
      </c>
      <c r="D71" s="57" t="str">
        <f>Roster_Selection_Men!AE74</f>
        <v/>
      </c>
      <c r="E71" s="58"/>
      <c r="F71" s="1" t="str">
        <f>IF(ISERROR(Individual_Scores_Men_Var!E71), " ", IF(Individual_Scores_Men_Var!E71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57" t="s">
        <v>540</v>
      </c>
      <c r="C72" s="59" t="str">
        <f>Individual_Scores_Men_Var!C72</f>
        <v/>
      </c>
      <c r="D72" s="60" t="str">
        <f>Individual_Scores_Men_Var!D72</f>
        <v/>
      </c>
      <c r="E72" s="58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57" t="s">
        <v>540</v>
      </c>
      <c r="C73" s="59" t="str">
        <f>Individual_Scores_Men_Var!C73</f>
        <v/>
      </c>
      <c r="D73" s="60" t="str">
        <f>Individual_Scores_Men_Var!D73</f>
        <v/>
      </c>
      <c r="E73" s="58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57" t="s">
        <v>540</v>
      </c>
      <c r="C74" s="59" t="str">
        <f>Individual_Scores_Men_Var!C74</f>
        <v/>
      </c>
      <c r="D74" s="60" t="str">
        <f>Individual_Scores_Men_Var!D74</f>
        <v/>
      </c>
      <c r="E74" s="58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57" t="s">
        <v>30</v>
      </c>
      <c r="C75" s="57" t="s">
        <v>30</v>
      </c>
      <c r="D75" s="57" t="s">
        <v>30</v>
      </c>
      <c r="E75" s="61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57" t="s">
        <v>30</v>
      </c>
      <c r="C76" s="57" t="s">
        <v>30</v>
      </c>
      <c r="D76" s="57" t="s">
        <v>30</v>
      </c>
      <c r="E76" s="61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57" t="str">
        <f>Roster_Selection_Men!AB80&amp;" " &amp; "V "</f>
        <v xml:space="preserve">Lindsey Wilson College V </v>
      </c>
      <c r="C77" s="57" t="str">
        <f>Roster_Selection_Men!AD80</f>
        <v>7914-10905</v>
      </c>
      <c r="D77" s="57" t="str">
        <f>Roster_Selection_Men!AE80</f>
        <v>Andrew O'Dell</v>
      </c>
      <c r="E77" s="58"/>
      <c r="F77" s="1" t="str">
        <f>IF(ISERROR(Individual_Scores_Men_Var!E77), " ", IF(Individual_Scores_Men_Var!E77 = "Yes", "Yes", "  "))</f>
        <v>Yes</v>
      </c>
      <c r="G77" s="24" t="s">
        <v>528</v>
      </c>
      <c r="H77" s="44">
        <v>165</v>
      </c>
      <c r="I77" s="44">
        <v>140</v>
      </c>
      <c r="J77" s="44">
        <v>191</v>
      </c>
      <c r="K77" s="44">
        <v>166</v>
      </c>
      <c r="L77" s="44">
        <v>224</v>
      </c>
      <c r="M77" s="44">
        <v>139</v>
      </c>
      <c r="N77" s="44">
        <v>163</v>
      </c>
      <c r="O77" s="44">
        <v>161</v>
      </c>
      <c r="P77" s="44">
        <v>217</v>
      </c>
      <c r="Q77" s="44">
        <v>212</v>
      </c>
      <c r="R77" s="44">
        <v>162</v>
      </c>
      <c r="S77" s="44">
        <v>134</v>
      </c>
      <c r="T77" s="44">
        <v>193</v>
      </c>
      <c r="U77" s="44">
        <v>189</v>
      </c>
      <c r="V77" s="44">
        <v>149</v>
      </c>
      <c r="W77" s="44">
        <v>169</v>
      </c>
      <c r="X77" s="19">
        <f>SUM(H77:W77)</f>
        <v>2774</v>
      </c>
      <c r="Y77" s="19">
        <f>COUNTIF(H77:W77, "&gt;0" )</f>
        <v>16</v>
      </c>
      <c r="Z77" s="19">
        <f>X77/Y77</f>
        <v>173.375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57" t="str">
        <f>Roster_Selection_Men!AB81&amp;" " &amp; "V "</f>
        <v xml:space="preserve">Lindsey Wilson College V </v>
      </c>
      <c r="C78" s="57" t="str">
        <f>Roster_Selection_Men!AD81</f>
        <v>5919-634</v>
      </c>
      <c r="D78" s="57" t="str">
        <f>Roster_Selection_Men!AE81</f>
        <v>Brandon Pendley</v>
      </c>
      <c r="E78" s="58"/>
      <c r="F78" s="1" t="str">
        <f>IF(ISERROR(Individual_Scores_Men_Var!E78), " ", IF(Individual_Scores_Men_Var!E78 = "Yes", "Yes", "  "))</f>
        <v>Yes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57" t="str">
        <f>Roster_Selection_Men!AB82&amp;" " &amp; "V "</f>
        <v xml:space="preserve">Lindsey Wilson College V </v>
      </c>
      <c r="C79" s="57" t="str">
        <f>Roster_Selection_Men!AD82</f>
        <v>15-181743</v>
      </c>
      <c r="D79" s="57" t="str">
        <f>Roster_Selection_Men!AE82</f>
        <v>Dylan Stringer</v>
      </c>
      <c r="E79" s="58"/>
      <c r="F79" s="1" t="str">
        <f>IF(ISERROR(Individual_Scores_Men_Var!E79), " ", IF(Individual_Scores_Men_Var!E79 = "Yes", "Yes", "  "))</f>
        <v>Yes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57" t="str">
        <f>Roster_Selection_Men!AB83&amp;" " &amp; "V "</f>
        <v xml:space="preserve">Lindsey Wilson College V </v>
      </c>
      <c r="C80" s="57" t="str">
        <f>Roster_Selection_Men!AD83</f>
        <v>17-94542</v>
      </c>
      <c r="D80" s="57" t="str">
        <f>Roster_Selection_Men!AE83</f>
        <v>Nick Blakey</v>
      </c>
      <c r="E80" s="58"/>
      <c r="F80" s="1" t="str">
        <f>IF(ISERROR(Individual_Scores_Men_Var!E80), " ", IF(Individual_Scores_Men_Var!E80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57" t="str">
        <f>Roster_Selection_Men!AB84&amp;" " &amp; "V "</f>
        <v xml:space="preserve">Lindsey Wilson College V </v>
      </c>
      <c r="C81" s="57" t="str">
        <f>Roster_Selection_Men!AD84</f>
        <v>16-149154</v>
      </c>
      <c r="D81" s="57" t="str">
        <f>Roster_Selection_Men!AE84</f>
        <v>Patrick Walker</v>
      </c>
      <c r="E81" s="58"/>
      <c r="F81" s="1" t="str">
        <f>IF(ISERROR(Individual_Scores_Men_Var!E81), " ", IF(Individual_Scores_Men_Var!E81 = "Yes", "Yes", "  "))</f>
        <v>Yes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57" t="str">
        <f>Roster_Selection_Men!AB85&amp;" " &amp; "V "</f>
        <v xml:space="preserve">Lindsey Wilson College V </v>
      </c>
      <c r="C82" s="57" t="str">
        <f>Roster_Selection_Men!AD85</f>
        <v>16-88860</v>
      </c>
      <c r="D82" s="57" t="str">
        <f>Roster_Selection_Men!AE85</f>
        <v>Peyton Huskey</v>
      </c>
      <c r="E82" s="58"/>
      <c r="F82" s="1" t="str">
        <f>IF(ISERROR(Individual_Scores_Men_Var!E82), " ", IF(Individual_Scores_Men_Var!E82 = "Yes", "Yes", "  "))</f>
        <v>Yes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57" t="str">
        <f>Roster_Selection_Men!AB86&amp;" " &amp; "V "</f>
        <v xml:space="preserve">Lindsey Wilson College V </v>
      </c>
      <c r="C83" s="57" t="str">
        <f>Roster_Selection_Men!AD86</f>
        <v>7914-23206</v>
      </c>
      <c r="D83" s="57" t="str">
        <f>Roster_Selection_Men!AE86</f>
        <v>Tanner Goodman</v>
      </c>
      <c r="E83" s="58"/>
      <c r="F83" s="1" t="str">
        <f>IF(ISERROR(Individual_Scores_Men_Var!E83), " ", IF(Individual_Scores_Men_Var!E83 = "Yes", "Yes", "  "))</f>
        <v>Yes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57" t="str">
        <f>Roster_Selection_Men!AB87&amp;" " &amp; "V "</f>
        <v xml:space="preserve"> V </v>
      </c>
      <c r="C84" s="57" t="str">
        <f>Roster_Selection_Men!AD87</f>
        <v/>
      </c>
      <c r="D84" s="57" t="str">
        <f>Roster_Selection_Men!AE87</f>
        <v/>
      </c>
      <c r="E84" s="58"/>
      <c r="F84" s="1" t="str">
        <f>IF(ISERROR(Individual_Scores_Men_Var!E84), " ", IF(Individual_Scores_Men_Var!E84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57" t="s">
        <v>541</v>
      </c>
      <c r="C85" s="59" t="str">
        <f>Individual_Scores_Men_Var!C85</f>
        <v/>
      </c>
      <c r="D85" s="60" t="str">
        <f>Individual_Scores_Men_Var!D85</f>
        <v/>
      </c>
      <c r="E85" s="58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57" t="s">
        <v>541</v>
      </c>
      <c r="C86" s="59" t="str">
        <f>Individual_Scores_Men_Var!C86</f>
        <v/>
      </c>
      <c r="D86" s="60" t="str">
        <f>Individual_Scores_Men_Var!D86</f>
        <v/>
      </c>
      <c r="E86" s="58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57" t="s">
        <v>541</v>
      </c>
      <c r="C87" s="59" t="str">
        <f>Individual_Scores_Men_Var!C87</f>
        <v/>
      </c>
      <c r="D87" s="60" t="str">
        <f>Individual_Scores_Men_Var!D87</f>
        <v/>
      </c>
      <c r="E87" s="58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57" t="s">
        <v>30</v>
      </c>
      <c r="C88" s="57" t="s">
        <v>30</v>
      </c>
      <c r="D88" s="57" t="s">
        <v>30</v>
      </c>
      <c r="E88" s="61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57" t="s">
        <v>30</v>
      </c>
      <c r="C89" s="57" t="s">
        <v>30</v>
      </c>
      <c r="D89" s="57" t="s">
        <v>30</v>
      </c>
      <c r="E89" s="61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57" t="str">
        <f>Roster_Selection_Men!AB90&amp;" " &amp; "V "</f>
        <v xml:space="preserve">Midway University V </v>
      </c>
      <c r="C90" s="57" t="str">
        <f>Roster_Selection_Men!AD90</f>
        <v>16-99628</v>
      </c>
      <c r="D90" s="57" t="str">
        <f>Roster_Selection_Men!AE90</f>
        <v>Austin Hensley</v>
      </c>
      <c r="E90" s="58"/>
      <c r="F90" s="1" t="str">
        <f>IF(ISERROR(Individual_Scores_Men_Var!E90), " ", IF(Individual_Scores_Men_Var!E90 = "Yes", "Yes", "  "))</f>
        <v>Yes</v>
      </c>
      <c r="G90" s="24" t="s">
        <v>528</v>
      </c>
      <c r="H90" s="44">
        <v>194</v>
      </c>
      <c r="I90" s="44">
        <v>181</v>
      </c>
      <c r="J90" s="44">
        <v>149</v>
      </c>
      <c r="K90" s="44">
        <v>157</v>
      </c>
      <c r="L90" s="44">
        <v>164</v>
      </c>
      <c r="M90" s="44">
        <v>174</v>
      </c>
      <c r="N90" s="44">
        <v>183</v>
      </c>
      <c r="O90" s="44">
        <v>170</v>
      </c>
      <c r="P90" s="44">
        <v>201</v>
      </c>
      <c r="Q90" s="44">
        <v>189</v>
      </c>
      <c r="R90" s="44">
        <v>197</v>
      </c>
      <c r="S90" s="44">
        <v>202</v>
      </c>
      <c r="T90" s="44">
        <v>199</v>
      </c>
      <c r="U90" s="44">
        <v>160</v>
      </c>
      <c r="V90" s="44">
        <v>181</v>
      </c>
      <c r="W90" s="44">
        <v>234</v>
      </c>
      <c r="X90" s="19">
        <f>SUM(H90:W90)</f>
        <v>2935</v>
      </c>
      <c r="Y90" s="19">
        <f>COUNTIF(H90:W90, "&gt;0" )</f>
        <v>16</v>
      </c>
      <c r="Z90" s="19">
        <f>X90/Y90</f>
        <v>183.4375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57" t="str">
        <f>Roster_Selection_Men!AB91&amp;" " &amp; "V "</f>
        <v xml:space="preserve">Midway University V </v>
      </c>
      <c r="C91" s="57" t="str">
        <f>Roster_Selection_Men!AD91</f>
        <v>16-118877</v>
      </c>
      <c r="D91" s="57" t="str">
        <f>Roster_Selection_Men!AE91</f>
        <v>Brandon Handog</v>
      </c>
      <c r="E91" s="58"/>
      <c r="F91" s="1" t="str">
        <f>IF(ISERROR(Individual_Scores_Men_Var!E91), " ", IF(Individual_Scores_Men_Var!E91 = "Yes", "Yes", "  "))</f>
        <v>Yes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57" t="str">
        <f>Roster_Selection_Men!AB92&amp;" " &amp; "V "</f>
        <v xml:space="preserve">Midway University V </v>
      </c>
      <c r="C92" s="57" t="str">
        <f>Roster_Selection_Men!AD92</f>
        <v>15-174075</v>
      </c>
      <c r="D92" s="57" t="str">
        <f>Roster_Selection_Men!AE92</f>
        <v>Caleb Marshall</v>
      </c>
      <c r="E92" s="58"/>
      <c r="F92" s="1" t="str">
        <f>IF(ISERROR(Individual_Scores_Men_Var!E92), " ", IF(Individual_Scores_Men_Var!E92 = "Yes", "Yes", "  "))</f>
        <v>Yes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57" t="str">
        <f>Roster_Selection_Men!AB93&amp;" " &amp; "V "</f>
        <v xml:space="preserve">Midway University V </v>
      </c>
      <c r="C93" s="57" t="str">
        <f>Roster_Selection_Men!AD93</f>
        <v>11-601145</v>
      </c>
      <c r="D93" s="57" t="str">
        <f>Roster_Selection_Men!AE93</f>
        <v>Jackson Ryan</v>
      </c>
      <c r="E93" s="58"/>
      <c r="F93" s="1" t="str">
        <f>IF(ISERROR(Individual_Scores_Men_Var!E93), " ", IF(Individual_Scores_Men_Var!E93 = "Yes", "Yes", "  "))</f>
        <v>Yes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57" t="str">
        <f>Roster_Selection_Men!AB94&amp;" " &amp; "V "</f>
        <v xml:space="preserve">Midway University V </v>
      </c>
      <c r="C94" s="57" t="str">
        <f>Roster_Selection_Men!AD94</f>
        <v>15-166182</v>
      </c>
      <c r="D94" s="57" t="str">
        <f>Roster_Selection_Men!AE94</f>
        <v>Ryan Tuite</v>
      </c>
      <c r="E94" s="58"/>
      <c r="F94" s="1" t="str">
        <f>IF(ISERROR(Individual_Scores_Men_Var!E94), " ", IF(Individual_Scores_Men_Var!E94 = "Yes", "Yes", "  "))</f>
        <v>Yes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57" t="str">
        <f>Roster_Selection_Men!AB95&amp;" " &amp; "V "</f>
        <v xml:space="preserve">Midway University V </v>
      </c>
      <c r="C95" s="57" t="str">
        <f>Roster_Selection_Men!AD95</f>
        <v>19-80564</v>
      </c>
      <c r="D95" s="57" t="str">
        <f>Roster_Selection_Men!AE95</f>
        <v>Zach Dickerson</v>
      </c>
      <c r="E95" s="58"/>
      <c r="F95" s="1" t="str">
        <f>IF(ISERROR(Individual_Scores_Men_Var!E95), " ", IF(Individual_Scores_Men_Var!E95 = "Yes", "Yes", "  "))</f>
        <v>Yes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57" t="str">
        <f>Roster_Selection_Men!AB96&amp;" " &amp; "V "</f>
        <v xml:space="preserve">Midway University V </v>
      </c>
      <c r="C96" s="57" t="str">
        <f>Roster_Selection_Men!AD96</f>
        <v>18-90002</v>
      </c>
      <c r="D96" s="57" t="str">
        <f>Roster_Selection_Men!AE96</f>
        <v>Zachary Beltz</v>
      </c>
      <c r="E96" s="58"/>
      <c r="F96" s="1" t="str">
        <f>IF(ISERROR(Individual_Scores_Men_Var!E96), " ", IF(Individual_Scores_Men_Var!E96 = "Yes", "Yes", "  "))</f>
        <v>Yes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57" t="str">
        <f>Roster_Selection_Men!AB97&amp;" " &amp; "V "</f>
        <v xml:space="preserve">Midway University V </v>
      </c>
      <c r="C97" s="57" t="str">
        <f>Roster_Selection_Men!AD97</f>
        <v>8760-3844</v>
      </c>
      <c r="D97" s="57" t="str">
        <f>Roster_Selection_Men!AE97</f>
        <v>Zackery Halstead</v>
      </c>
      <c r="E97" s="58"/>
      <c r="F97" s="1" t="str">
        <f>IF(ISERROR(Individual_Scores_Men_Var!E97), " ", IF(Individual_Scores_Men_Var!E97 = "Yes", "Yes", "  "))</f>
        <v>Yes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57" t="s">
        <v>542</v>
      </c>
      <c r="C98" s="59" t="str">
        <f>Individual_Scores_Men_Var!C98</f>
        <v/>
      </c>
      <c r="D98" s="60" t="str">
        <f>Individual_Scores_Men_Var!D98</f>
        <v/>
      </c>
      <c r="E98" s="58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57" t="s">
        <v>542</v>
      </c>
      <c r="C99" s="59" t="str">
        <f>Individual_Scores_Men_Var!C99</f>
        <v/>
      </c>
      <c r="D99" s="60" t="str">
        <f>Individual_Scores_Men_Var!D99</f>
        <v/>
      </c>
      <c r="E99" s="58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57" t="s">
        <v>542</v>
      </c>
      <c r="C100" s="59" t="str">
        <f>Individual_Scores_Men_Var!C100</f>
        <v/>
      </c>
      <c r="D100" s="60" t="str">
        <f>Individual_Scores_Men_Var!D100</f>
        <v/>
      </c>
      <c r="E100" s="58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57" t="s">
        <v>30</v>
      </c>
      <c r="C101" s="57" t="s">
        <v>30</v>
      </c>
      <c r="D101" s="57" t="s">
        <v>30</v>
      </c>
      <c r="E101" s="61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57" t="s">
        <v>30</v>
      </c>
      <c r="C102" s="57" t="s">
        <v>30</v>
      </c>
      <c r="D102" s="57" t="s">
        <v>30</v>
      </c>
      <c r="E102" s="61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57" t="str">
        <f>Roster_Selection_Men!AB110&amp;" " &amp; "V "</f>
        <v xml:space="preserve">Milligan University V </v>
      </c>
      <c r="C103" s="57" t="str">
        <f>Roster_Selection_Men!AD110</f>
        <v>16-14362</v>
      </c>
      <c r="D103" s="57" t="str">
        <f>Roster_Selection_Men!AE110</f>
        <v>Alexander Stephens</v>
      </c>
      <c r="E103" s="58"/>
      <c r="F103" s="1" t="str">
        <f>IF(ISERROR(Individual_Scores_Men_Var!E103), " ", IF(Individual_Scores_Men_Var!E103 = "Yes", "Yes", "  "))</f>
        <v>Yes</v>
      </c>
      <c r="G103" s="24" t="s">
        <v>528</v>
      </c>
      <c r="H103" s="44">
        <v>179</v>
      </c>
      <c r="I103" s="44">
        <v>214</v>
      </c>
      <c r="J103" s="44">
        <v>201</v>
      </c>
      <c r="K103" s="44">
        <v>225</v>
      </c>
      <c r="L103" s="44">
        <v>212</v>
      </c>
      <c r="M103" s="44">
        <v>232</v>
      </c>
      <c r="N103" s="44">
        <v>203</v>
      </c>
      <c r="O103" s="44">
        <v>205</v>
      </c>
      <c r="P103" s="44">
        <v>211</v>
      </c>
      <c r="Q103" s="44">
        <v>252</v>
      </c>
      <c r="R103" s="44">
        <v>184</v>
      </c>
      <c r="S103" s="44">
        <v>213</v>
      </c>
      <c r="T103" s="44">
        <v>237</v>
      </c>
      <c r="U103" s="44">
        <v>236</v>
      </c>
      <c r="V103" s="44">
        <v>187</v>
      </c>
      <c r="W103" s="44">
        <v>234</v>
      </c>
      <c r="X103" s="19">
        <f>SUM(H103:W103)</f>
        <v>3425</v>
      </c>
      <c r="Y103" s="19">
        <f>COUNTIF(H103:W103, "&gt;0" )</f>
        <v>16</v>
      </c>
      <c r="Z103" s="19">
        <f>X103/Y103</f>
        <v>214.0625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57" t="str">
        <f>Roster_Selection_Men!AB111&amp;" " &amp; "V "</f>
        <v xml:space="preserve">Milligan University V </v>
      </c>
      <c r="C104" s="57" t="str">
        <f>Roster_Selection_Men!AD111</f>
        <v>11-610505</v>
      </c>
      <c r="D104" s="57" t="str">
        <f>Roster_Selection_Men!AE111</f>
        <v>Cameron Shockey</v>
      </c>
      <c r="E104" s="58"/>
      <c r="F104" s="1" t="str">
        <f>IF(ISERROR(Individual_Scores_Men_Var!E104), " ", IF(Individual_Scores_Men_Var!E104 = "Yes", "Yes", "  "))</f>
        <v>Yes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57" t="str">
        <f>Roster_Selection_Men!AB112&amp;" " &amp; "V "</f>
        <v xml:space="preserve">Milligan University V </v>
      </c>
      <c r="C105" s="57" t="str">
        <f>Roster_Selection_Men!AD112</f>
        <v>18-52839</v>
      </c>
      <c r="D105" s="57" t="str">
        <f>Roster_Selection_Men!AE112</f>
        <v>Jackson McRae</v>
      </c>
      <c r="E105" s="58"/>
      <c r="F105" s="1" t="str">
        <f>IF(ISERROR(Individual_Scores_Men_Var!E105), " ", IF(Individual_Scores_Men_Var!E105 = "Yes", "Yes", "  "))</f>
        <v>Yes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57" t="str">
        <f>Roster_Selection_Men!AB113&amp;" " &amp; "V "</f>
        <v xml:space="preserve">Milligan University V </v>
      </c>
      <c r="C106" s="57" t="str">
        <f>Roster_Selection_Men!AD113</f>
        <v>15-169678</v>
      </c>
      <c r="D106" s="57" t="str">
        <f>Roster_Selection_Men!AE113</f>
        <v>Jameson Whaley</v>
      </c>
      <c r="E106" s="58"/>
      <c r="F106" s="1" t="str">
        <f>IF(ISERROR(Individual_Scores_Men_Var!E106), " ", IF(Individual_Scores_Men_Var!E106 = "Yes", "Yes", "  "))</f>
        <v>Yes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57" t="str">
        <f>Roster_Selection_Men!AB114&amp;" " &amp; "V "</f>
        <v xml:space="preserve">Milligan University V </v>
      </c>
      <c r="C107" s="57" t="str">
        <f>Roster_Selection_Men!AD114</f>
        <v>17-27173</v>
      </c>
      <c r="D107" s="57" t="str">
        <f>Roster_Selection_Men!AE114</f>
        <v>Tristan Crawford</v>
      </c>
      <c r="E107" s="58"/>
      <c r="F107" s="1" t="str">
        <f>IF(ISERROR(Individual_Scores_Men_Var!E107), " ", IF(Individual_Scores_Men_Var!E107 = "Yes", "Yes", "  "))</f>
        <v>Yes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57" t="str">
        <f>Roster_Selection_Men!AB115&amp;" " &amp; "V "</f>
        <v xml:space="preserve"> V </v>
      </c>
      <c r="C108" s="57" t="str">
        <f>Roster_Selection_Men!AD115</f>
        <v/>
      </c>
      <c r="D108" s="57" t="str">
        <f>Roster_Selection_Men!AE115</f>
        <v/>
      </c>
      <c r="E108" s="58"/>
      <c r="F108" s="1" t="str">
        <f>IF(ISERROR(Individual_Scores_Men_Var!E108), " ", IF(Individual_Scores_Men_Var!E108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57" t="str">
        <f>Roster_Selection_Men!AB116&amp;" " &amp; "V "</f>
        <v xml:space="preserve"> V </v>
      </c>
      <c r="C109" s="57" t="str">
        <f>Roster_Selection_Men!AD116</f>
        <v/>
      </c>
      <c r="D109" s="57" t="str">
        <f>Roster_Selection_Men!AE116</f>
        <v/>
      </c>
      <c r="E109" s="58"/>
      <c r="F109" s="1" t="str">
        <f>IF(ISERROR(Individual_Scores_Men_Var!E109), " ", IF(Individual_Scores_Men_Var!E109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57" t="str">
        <f>Roster_Selection_Men!AB117&amp;" " &amp; "V "</f>
        <v xml:space="preserve"> V </v>
      </c>
      <c r="C110" s="57" t="str">
        <f>Roster_Selection_Men!AD117</f>
        <v/>
      </c>
      <c r="D110" s="57" t="str">
        <f>Roster_Selection_Men!AE117</f>
        <v/>
      </c>
      <c r="E110" s="58"/>
      <c r="F110" s="1" t="str">
        <f>IF(ISERROR(Individual_Scores_Men_Var!E110), " ", IF(Individual_Scores_Men_Var!E110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57" t="s">
        <v>543</v>
      </c>
      <c r="C111" s="59" t="str">
        <f>Individual_Scores_Men_Var!C111</f>
        <v/>
      </c>
      <c r="D111" s="60" t="str">
        <f>Individual_Scores_Men_Var!D111</f>
        <v/>
      </c>
      <c r="E111" s="58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57" t="s">
        <v>543</v>
      </c>
      <c r="C112" s="59" t="str">
        <f>Individual_Scores_Men_Var!C112</f>
        <v/>
      </c>
      <c r="D112" s="60" t="str">
        <f>Individual_Scores_Men_Var!D112</f>
        <v/>
      </c>
      <c r="E112" s="58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57" t="s">
        <v>543</v>
      </c>
      <c r="C113" s="59" t="str">
        <f>Individual_Scores_Men_Var!C113</f>
        <v/>
      </c>
      <c r="D113" s="60" t="str">
        <f>Individual_Scores_Men_Var!D113</f>
        <v/>
      </c>
      <c r="E113" s="58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57" t="s">
        <v>30</v>
      </c>
      <c r="C114" s="57" t="s">
        <v>30</v>
      </c>
      <c r="D114" s="57" t="s">
        <v>30</v>
      </c>
      <c r="E114" s="61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57" t="s">
        <v>30</v>
      </c>
      <c r="C115" s="57" t="s">
        <v>30</v>
      </c>
      <c r="D115" s="57" t="s">
        <v>30</v>
      </c>
      <c r="E115" s="61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57" t="str">
        <f>Roster_Selection_Men!AB121&amp;" " &amp; "V "</f>
        <v xml:space="preserve">Pikeville ,University Of V </v>
      </c>
      <c r="C116" s="57" t="str">
        <f>Roster_Selection_Men!AD121</f>
        <v>11-694789</v>
      </c>
      <c r="D116" s="57" t="str">
        <f>Roster_Selection_Men!AE121</f>
        <v>Benjamin Bailey</v>
      </c>
      <c r="E116" s="58"/>
      <c r="F116" s="1" t="str">
        <f>IF(ISERROR(Individual_Scores_Men_Var!E116), " ", IF(Individual_Scores_Men_Var!E116 = "Yes", "Yes", "  "))</f>
        <v xml:space="preserve">  </v>
      </c>
      <c r="G116" s="24" t="s">
        <v>528</v>
      </c>
      <c r="H116" s="44">
        <v>204</v>
      </c>
      <c r="I116" s="44">
        <v>213</v>
      </c>
      <c r="J116" s="44">
        <v>174</v>
      </c>
      <c r="K116" s="44">
        <v>215</v>
      </c>
      <c r="L116" s="44">
        <v>196</v>
      </c>
      <c r="M116" s="44">
        <v>219</v>
      </c>
      <c r="N116" s="44">
        <v>175</v>
      </c>
      <c r="O116" s="44">
        <v>237</v>
      </c>
      <c r="P116" s="44">
        <v>236</v>
      </c>
      <c r="Q116" s="44">
        <v>275</v>
      </c>
      <c r="R116" s="44">
        <v>218</v>
      </c>
      <c r="S116" s="44">
        <v>229</v>
      </c>
      <c r="T116" s="44">
        <v>222</v>
      </c>
      <c r="U116" s="44">
        <v>255</v>
      </c>
      <c r="V116" s="44">
        <v>218</v>
      </c>
      <c r="W116" s="44">
        <v>246</v>
      </c>
      <c r="X116" s="19">
        <f>SUM(H116:W116)</f>
        <v>3532</v>
      </c>
      <c r="Y116" s="19">
        <f>COUNTIF(H116:W116, "&gt;0" )</f>
        <v>16</v>
      </c>
      <c r="Z116" s="19">
        <f>X116/Y116</f>
        <v>220.75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57" t="str">
        <f>Roster_Selection_Men!AB122&amp;" " &amp; "V "</f>
        <v xml:space="preserve">Pikeville ,University Of V </v>
      </c>
      <c r="C117" s="57" t="str">
        <f>Roster_Selection_Men!AD122</f>
        <v>6490-3115</v>
      </c>
      <c r="D117" s="57" t="str">
        <f>Roster_Selection_Men!AE122</f>
        <v>Bryce Oliver</v>
      </c>
      <c r="E117" s="58"/>
      <c r="F117" s="1" t="str">
        <f>IF(ISERROR(Individual_Scores_Men_Var!E117), " ", IF(Individual_Scores_Men_Var!E117 = "Yes", "Yes", "  "))</f>
        <v>Yes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57" t="str">
        <f>Roster_Selection_Men!AB123&amp;" " &amp; "V "</f>
        <v xml:space="preserve">Pikeville ,University Of V </v>
      </c>
      <c r="C118" s="57" t="str">
        <f>Roster_Selection_Men!AD123</f>
        <v>11-167344</v>
      </c>
      <c r="D118" s="57" t="str">
        <f>Roster_Selection_Men!AE123</f>
        <v>Eli Mayberry</v>
      </c>
      <c r="E118" s="58"/>
      <c r="F118" s="1" t="str">
        <f>IF(ISERROR(Individual_Scores_Men_Var!E118), " ", IF(Individual_Scores_Men_Var!E118 = "Yes", "Yes", "  "))</f>
        <v>Yes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57" t="str">
        <f>Roster_Selection_Men!AB124&amp;" " &amp; "V "</f>
        <v xml:space="preserve">Pikeville ,University Of V </v>
      </c>
      <c r="C119" s="57" t="str">
        <f>Roster_Selection_Men!AD124</f>
        <v>11-586931</v>
      </c>
      <c r="D119" s="57" t="str">
        <f>Roster_Selection_Men!AE124</f>
        <v>Jacob Schrock</v>
      </c>
      <c r="E119" s="58"/>
      <c r="F119" s="1" t="str">
        <f>IF(ISERROR(Individual_Scores_Men_Var!E119), " ", IF(Individual_Scores_Men_Var!E119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57" t="str">
        <f>Roster_Selection_Men!AB125&amp;" " &amp; "V "</f>
        <v xml:space="preserve">Pikeville ,University Of V </v>
      </c>
      <c r="C120" s="57" t="str">
        <f>Roster_Selection_Men!AD125</f>
        <v>6339-10437</v>
      </c>
      <c r="D120" s="57" t="str">
        <f>Roster_Selection_Men!AE125</f>
        <v>Matteo Cittadino</v>
      </c>
      <c r="E120" s="58"/>
      <c r="F120" s="1" t="str">
        <f>IF(ISERROR(Individual_Scores_Men_Var!E120), " ", IF(Individual_Scores_Men_Var!E120 = "Yes", "Yes", "  "))</f>
        <v>Yes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57" t="str">
        <f>Roster_Selection_Men!AB126&amp;" " &amp; "V "</f>
        <v xml:space="preserve">Pikeville ,University Of V </v>
      </c>
      <c r="C121" s="57" t="str">
        <f>Roster_Selection_Men!AD126</f>
        <v>15-33734</v>
      </c>
      <c r="D121" s="57" t="str">
        <f>Roster_Selection_Men!AE126</f>
        <v>Ryan Taylor</v>
      </c>
      <c r="E121" s="58"/>
      <c r="F121" s="1" t="str">
        <f>IF(ISERROR(Individual_Scores_Men_Var!E121), " ", IF(Individual_Scores_Men_Var!E121 = "Yes", "Yes", "  "))</f>
        <v>Yes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57" t="str">
        <f>Roster_Selection_Men!AB127&amp;" " &amp; "V "</f>
        <v xml:space="preserve">Pikeville ,University Of V </v>
      </c>
      <c r="C122" s="57" t="str">
        <f>Roster_Selection_Men!AD127</f>
        <v>11-153175</v>
      </c>
      <c r="D122" s="57" t="str">
        <f>Roster_Selection_Men!AE127</f>
        <v>Wesley Yazell</v>
      </c>
      <c r="E122" s="58"/>
      <c r="F122" s="1" t="str">
        <f>IF(ISERROR(Individual_Scores_Men_Var!E122), " ", IF(Individual_Scores_Men_Var!E122 = "Yes", "Yes", "  "))</f>
        <v>Yes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57" t="str">
        <f>Roster_Selection_Men!AB128&amp;" " &amp; "V "</f>
        <v xml:space="preserve"> V </v>
      </c>
      <c r="C123" s="57" t="str">
        <f>Roster_Selection_Men!AD128</f>
        <v/>
      </c>
      <c r="D123" s="57" t="str">
        <f>Roster_Selection_Men!AE128</f>
        <v/>
      </c>
      <c r="E123" s="58"/>
      <c r="F123" s="1" t="str">
        <f>IF(ISERROR(Individual_Scores_Men_Var!E123), " ", IF(Individual_Scores_Men_Var!E123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57" t="s">
        <v>544</v>
      </c>
      <c r="C124" s="59" t="str">
        <f>Individual_Scores_Men_Var!C124</f>
        <v/>
      </c>
      <c r="D124" s="60" t="str">
        <f>Individual_Scores_Men_Var!D124</f>
        <v/>
      </c>
      <c r="E124" s="58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57" t="s">
        <v>544</v>
      </c>
      <c r="C125" s="59" t="str">
        <f>Individual_Scores_Men_Var!C125</f>
        <v/>
      </c>
      <c r="D125" s="60" t="str">
        <f>Individual_Scores_Men_Var!D125</f>
        <v/>
      </c>
      <c r="E125" s="58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57" t="s">
        <v>544</v>
      </c>
      <c r="C126" s="59" t="str">
        <f>Individual_Scores_Men_Var!C126</f>
        <v/>
      </c>
      <c r="D126" s="60" t="str">
        <f>Individual_Scores_Men_Var!D126</f>
        <v/>
      </c>
      <c r="E126" s="58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57" t="s">
        <v>30</v>
      </c>
      <c r="C127" s="57" t="s">
        <v>30</v>
      </c>
      <c r="D127" s="57" t="s">
        <v>30</v>
      </c>
      <c r="E127" s="61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57" t="s">
        <v>30</v>
      </c>
      <c r="C128" s="57" t="s">
        <v>30</v>
      </c>
      <c r="D128" s="57" t="s">
        <v>30</v>
      </c>
      <c r="E128" s="61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57" t="str">
        <f>Roster_Selection_Men!AB143&amp;" " &amp; "V "</f>
        <v xml:space="preserve">Shawnee State University V </v>
      </c>
      <c r="C129" s="57" t="str">
        <f>Roster_Selection_Men!AD143</f>
        <v>8730-1577</v>
      </c>
      <c r="D129" s="57" t="str">
        <f>Roster_Selection_Men!AE143</f>
        <v>Isaac Halter</v>
      </c>
      <c r="E129" s="58"/>
      <c r="F129" s="1" t="str">
        <f>IF(ISERROR(Individual_Scores_Men_Var!E129), " ", IF(Individual_Scores_Men_Var!E129 = "Yes", "Yes", "  "))</f>
        <v>Yes</v>
      </c>
      <c r="G129" s="24" t="s">
        <v>528</v>
      </c>
      <c r="H129" s="44">
        <v>155</v>
      </c>
      <c r="I129" s="44">
        <v>240</v>
      </c>
      <c r="J129" s="44">
        <v>135</v>
      </c>
      <c r="K129" s="44">
        <v>130</v>
      </c>
      <c r="L129" s="44">
        <v>203</v>
      </c>
      <c r="M129" s="44">
        <v>154</v>
      </c>
      <c r="N129" s="44">
        <v>111</v>
      </c>
      <c r="O129" s="44">
        <v>183</v>
      </c>
      <c r="P129" s="44">
        <v>163</v>
      </c>
      <c r="Q129" s="44">
        <v>163</v>
      </c>
      <c r="R129" s="44">
        <v>156</v>
      </c>
      <c r="S129" s="44">
        <v>161</v>
      </c>
      <c r="T129" s="44">
        <v>158</v>
      </c>
      <c r="U129" s="44">
        <v>170</v>
      </c>
      <c r="V129" s="44">
        <v>119</v>
      </c>
      <c r="W129" s="44">
        <v>117</v>
      </c>
      <c r="X129" s="19">
        <f>SUM(H129:W129)</f>
        <v>2518</v>
      </c>
      <c r="Y129" s="19">
        <f>COUNTIF(H129:W129, "&gt;0" )</f>
        <v>16</v>
      </c>
      <c r="Z129" s="19">
        <f>X129/Y129</f>
        <v>157.375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57" t="str">
        <f>Roster_Selection_Men!AB144&amp;" " &amp; "V "</f>
        <v xml:space="preserve">Shawnee State University V </v>
      </c>
      <c r="C130" s="57" t="str">
        <f>Roster_Selection_Men!AD144</f>
        <v>15-21235</v>
      </c>
      <c r="D130" s="57" t="str">
        <f>Roster_Selection_Men!AE144</f>
        <v>Kade Dancy</v>
      </c>
      <c r="E130" s="58"/>
      <c r="F130" s="1" t="str">
        <f>IF(ISERROR(Individual_Scores_Men_Var!E130), " ", IF(Individual_Scores_Men_Var!E130 = "Yes", "Yes", "  "))</f>
        <v>Yes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57" t="str">
        <f>Roster_Selection_Men!AB145&amp;" " &amp; "V "</f>
        <v xml:space="preserve">Shawnee State University V </v>
      </c>
      <c r="C131" s="57" t="str">
        <f>Roster_Selection_Men!AD145</f>
        <v>11-446770</v>
      </c>
      <c r="D131" s="57" t="str">
        <f>Roster_Selection_Men!AE145</f>
        <v>Kyle Mace</v>
      </c>
      <c r="E131" s="58"/>
      <c r="F131" s="1" t="str">
        <f>IF(ISERROR(Individual_Scores_Men_Var!E131), " ", IF(Individual_Scores_Men_Var!E131 = "Yes", "Yes", "  "))</f>
        <v>Yes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57" t="str">
        <f>Roster_Selection_Men!AB146&amp;" " &amp; "V "</f>
        <v xml:space="preserve">Shawnee State University V </v>
      </c>
      <c r="C132" s="57" t="str">
        <f>Roster_Selection_Men!AD146</f>
        <v>11-217355</v>
      </c>
      <c r="D132" s="57" t="str">
        <f>Roster_Selection_Men!AE146</f>
        <v>Logan Hughes</v>
      </c>
      <c r="E132" s="58"/>
      <c r="F132" s="1" t="str">
        <f>IF(ISERROR(Individual_Scores_Men_Var!E132), " ", IF(Individual_Scores_Men_Var!E132 = "Yes", "Yes", "  "))</f>
        <v>Yes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57" t="str">
        <f>Roster_Selection_Men!AB147&amp;" " &amp; "V "</f>
        <v xml:space="preserve">Shawnee State University V </v>
      </c>
      <c r="C133" s="57" t="str">
        <f>Roster_Selection_Men!AD147</f>
        <v>21-79541</v>
      </c>
      <c r="D133" s="57" t="str">
        <f>Roster_Selection_Men!AE147</f>
        <v>Michael Good</v>
      </c>
      <c r="E133" s="58"/>
      <c r="F133" s="1" t="str">
        <f>IF(ISERROR(Individual_Scores_Men_Var!E133), " ", IF(Individual_Scores_Men_Var!E133 = "Yes", "Yes", "  "))</f>
        <v>Yes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57" t="str">
        <f>Roster_Selection_Men!AB148&amp;" " &amp; "V "</f>
        <v xml:space="preserve">Shawnee State University V </v>
      </c>
      <c r="C134" s="57" t="str">
        <f>Roster_Selection_Men!AD148</f>
        <v>19-77551</v>
      </c>
      <c r="D134" s="57" t="str">
        <f>Roster_Selection_Men!AE148</f>
        <v>Parker Lauders</v>
      </c>
      <c r="E134" s="58"/>
      <c r="F134" s="1" t="str">
        <f>IF(ISERROR(Individual_Scores_Men_Var!E134), " ", IF(Individual_Scores_Men_Var!E134 = "Yes", "Yes", "  "))</f>
        <v>Yes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57" t="str">
        <f>Roster_Selection_Men!AB149&amp;" " &amp; "V "</f>
        <v xml:space="preserve">Shawnee State University V </v>
      </c>
      <c r="C135" s="57" t="str">
        <f>Roster_Selection_Men!AD149</f>
        <v>7914-52475</v>
      </c>
      <c r="D135" s="57" t="str">
        <f>Roster_Selection_Men!AE149</f>
        <v>Tyler Roberts</v>
      </c>
      <c r="E135" s="58"/>
      <c r="F135" s="1" t="str">
        <f>IF(ISERROR(Individual_Scores_Men_Var!E135), " ", IF(Individual_Scores_Men_Var!E135 = "Yes", "Yes", "  "))</f>
        <v>Yes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57" t="str">
        <f>Roster_Selection_Men!AB150&amp;" " &amp; "V "</f>
        <v xml:space="preserve"> V </v>
      </c>
      <c r="C136" s="57" t="str">
        <f>Roster_Selection_Men!AD150</f>
        <v/>
      </c>
      <c r="D136" s="57" t="str">
        <f>Roster_Selection_Men!AE150</f>
        <v/>
      </c>
      <c r="E136" s="58"/>
      <c r="F136" s="1" t="str">
        <f>IF(ISERROR(Individual_Scores_Men_Var!E136), " ", IF(Individual_Scores_Men_Var!E136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57" t="s">
        <v>545</v>
      </c>
      <c r="C137" s="59" t="str">
        <f>Individual_Scores_Men_Var!C137</f>
        <v/>
      </c>
      <c r="D137" s="60" t="str">
        <f>Individual_Scores_Men_Var!D137</f>
        <v/>
      </c>
      <c r="E137" s="58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57" t="s">
        <v>545</v>
      </c>
      <c r="C138" s="59" t="str">
        <f>Individual_Scores_Men_Var!C138</f>
        <v/>
      </c>
      <c r="D138" s="60" t="str">
        <f>Individual_Scores_Men_Var!D138</f>
        <v/>
      </c>
      <c r="E138" s="58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57" t="s">
        <v>545</v>
      </c>
      <c r="C139" s="59" t="str">
        <f>Individual_Scores_Men_Var!C139</f>
        <v/>
      </c>
      <c r="D139" s="60" t="str">
        <f>Individual_Scores_Men_Var!D139</f>
        <v/>
      </c>
      <c r="E139" s="58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57" t="s">
        <v>30</v>
      </c>
      <c r="C140" s="57" t="s">
        <v>30</v>
      </c>
      <c r="D140" s="57" t="s">
        <v>30</v>
      </c>
      <c r="E140" s="61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57" t="s">
        <v>30</v>
      </c>
      <c r="C141" s="57" t="s">
        <v>30</v>
      </c>
      <c r="D141" s="57" t="s">
        <v>30</v>
      </c>
      <c r="E141" s="61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57" t="str">
        <f>Roster_Selection_Men!AB156&amp;" " &amp; "V "</f>
        <v xml:space="preserve">South Florida ,University Of V </v>
      </c>
      <c r="C142" s="57" t="str">
        <f>Roster_Selection_Men!AD156</f>
        <v>11-563503</v>
      </c>
      <c r="D142" s="57" t="str">
        <f>Roster_Selection_Men!AE156</f>
        <v>Aidan Proietto</v>
      </c>
      <c r="E142" s="58"/>
      <c r="F142" s="1" t="str">
        <f>IF(ISERROR(Individual_Scores_Men_Var!E142), " ", IF(Individual_Scores_Men_Var!E142 = "Yes", "Yes", "  "))</f>
        <v>Yes</v>
      </c>
      <c r="G142" s="24" t="s">
        <v>528</v>
      </c>
      <c r="H142" s="44">
        <v>158</v>
      </c>
      <c r="I142" s="44">
        <v>157</v>
      </c>
      <c r="J142" s="44">
        <v>194</v>
      </c>
      <c r="K142" s="44">
        <v>206</v>
      </c>
      <c r="L142" s="44">
        <v>166</v>
      </c>
      <c r="M142" s="44">
        <v>158</v>
      </c>
      <c r="N142" s="44">
        <v>126</v>
      </c>
      <c r="O142" s="44">
        <v>176</v>
      </c>
      <c r="P142" s="44">
        <v>189</v>
      </c>
      <c r="Q142" s="44">
        <v>131</v>
      </c>
      <c r="R142" s="44">
        <v>169</v>
      </c>
      <c r="S142" s="44">
        <v>119</v>
      </c>
      <c r="T142" s="44">
        <v>143</v>
      </c>
      <c r="U142" s="44">
        <v>147</v>
      </c>
      <c r="V142" s="44">
        <v>172</v>
      </c>
      <c r="W142" s="44">
        <v>187</v>
      </c>
      <c r="X142" s="19">
        <f>SUM(H142:W142)</f>
        <v>2598</v>
      </c>
      <c r="Y142" s="19">
        <f>COUNTIF(H142:W142, "&gt;0" )</f>
        <v>16</v>
      </c>
      <c r="Z142" s="19">
        <f>X142/Y142</f>
        <v>162.375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57" t="str">
        <f>Roster_Selection_Men!AB157&amp;" " &amp; "V "</f>
        <v xml:space="preserve">South Florida ,University Of V </v>
      </c>
      <c r="C143" s="57" t="str">
        <f>Roster_Selection_Men!AD157</f>
        <v>11-690862</v>
      </c>
      <c r="D143" s="57" t="str">
        <f>Roster_Selection_Men!AE157</f>
        <v>Antonio Corea</v>
      </c>
      <c r="E143" s="58"/>
      <c r="F143" s="1" t="str">
        <f>IF(ISERROR(Individual_Scores_Men_Var!E143), " ", IF(Individual_Scores_Men_Var!E143 = "Yes", "Yes", "  "))</f>
        <v xml:space="preserve">  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57" t="str">
        <f>Roster_Selection_Men!AB158&amp;" " &amp; "V "</f>
        <v xml:space="preserve">South Florida ,University Of V </v>
      </c>
      <c r="C144" s="57" t="str">
        <f>Roster_Selection_Men!AD158</f>
        <v>11-487950</v>
      </c>
      <c r="D144" s="57" t="str">
        <f>Roster_Selection_Men!AE158</f>
        <v>Brian Fink</v>
      </c>
      <c r="E144" s="58"/>
      <c r="F144" s="1" t="str">
        <f>IF(ISERROR(Individual_Scores_Men_Var!E144), " ", IF(Individual_Scores_Men_Var!E144 = "Yes", "Yes", "  "))</f>
        <v>Yes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57" t="str">
        <f>Roster_Selection_Men!AB159&amp;" " &amp; "V "</f>
        <v xml:space="preserve">South Florida ,University Of V </v>
      </c>
      <c r="C145" s="57" t="str">
        <f>Roster_Selection_Men!AD159</f>
        <v>20-16190</v>
      </c>
      <c r="D145" s="57" t="str">
        <f>Roster_Selection_Men!AE159</f>
        <v>Dinh Truong</v>
      </c>
      <c r="E145" s="58"/>
      <c r="F145" s="1" t="str">
        <f>IF(ISERROR(Individual_Scores_Men_Var!E145), " ", IF(Individual_Scores_Men_Var!E145 = "Yes", "Yes", "  "))</f>
        <v>Yes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57" t="str">
        <f>Roster_Selection_Men!AB160&amp;" " &amp; "V "</f>
        <v xml:space="preserve">South Florida ,University Of V </v>
      </c>
      <c r="C146" s="57" t="str">
        <f>Roster_Selection_Men!AD160</f>
        <v>11-481007</v>
      </c>
      <c r="D146" s="57" t="str">
        <f>Roster_Selection_Men!AE160</f>
        <v>Jackson Manderson</v>
      </c>
      <c r="E146" s="58"/>
      <c r="F146" s="1" t="str">
        <f>IF(ISERROR(Individual_Scores_Men_Var!E146), " ", IF(Individual_Scores_Men_Var!E146 = "Yes", "Yes", "  "))</f>
        <v>Yes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57" t="str">
        <f>Roster_Selection_Men!AB161&amp;" " &amp; "V "</f>
        <v xml:space="preserve">South Florida ,University Of V </v>
      </c>
      <c r="C147" s="57" t="str">
        <f>Roster_Selection_Men!AD161</f>
        <v>7914-37309</v>
      </c>
      <c r="D147" s="57" t="str">
        <f>Roster_Selection_Men!AE161</f>
        <v>Nate Johnson</v>
      </c>
      <c r="E147" s="58"/>
      <c r="F147" s="1" t="str">
        <f>IF(ISERROR(Individual_Scores_Men_Var!E147), " ", IF(Individual_Scores_Men_Var!E147 = "Yes", "Yes", "  "))</f>
        <v>Yes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57" t="str">
        <f>Roster_Selection_Men!AB162&amp;" " &amp; "V "</f>
        <v xml:space="preserve">South Florida ,University Of V </v>
      </c>
      <c r="C148" s="57" t="str">
        <f>Roster_Selection_Men!AD162</f>
        <v>11-363039</v>
      </c>
      <c r="D148" s="57" t="str">
        <f>Roster_Selection_Men!AE162</f>
        <v>Nicholas Nagel</v>
      </c>
      <c r="E148" s="58"/>
      <c r="F148" s="1" t="str">
        <f>IF(ISERROR(Individual_Scores_Men_Var!E148), " ", IF(Individual_Scores_Men_Var!E148 = "Yes", "Yes", "  "))</f>
        <v>Yes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57" t="str">
        <f>Roster_Selection_Men!AB163&amp;" " &amp; "V "</f>
        <v xml:space="preserve">South Florida ,University Of V </v>
      </c>
      <c r="C149" s="57" t="str">
        <f>Roster_Selection_Men!AD163</f>
        <v>22-11449</v>
      </c>
      <c r="D149" s="57" t="str">
        <f>Roster_Selection_Men!AE163</f>
        <v>Victoria Biery</v>
      </c>
      <c r="E149" s="58"/>
      <c r="F149" s="1" t="str">
        <f>IF(ISERROR(Individual_Scores_Men_Var!E149), " ", IF(Individual_Scores_Men_Var!E149 = "Yes", "Yes", "  "))</f>
        <v>Yes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57" t="s">
        <v>546</v>
      </c>
      <c r="C150" s="59" t="str">
        <f>Individual_Scores_Men_Var!C150</f>
        <v/>
      </c>
      <c r="D150" s="60" t="str">
        <f>Individual_Scores_Men_Var!D150</f>
        <v/>
      </c>
      <c r="E150" s="58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57" t="s">
        <v>546</v>
      </c>
      <c r="C151" s="59" t="str">
        <f>Individual_Scores_Men_Var!C151</f>
        <v/>
      </c>
      <c r="D151" s="60" t="str">
        <f>Individual_Scores_Men_Var!D151</f>
        <v/>
      </c>
      <c r="E151" s="58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57" t="s">
        <v>546</v>
      </c>
      <c r="C152" s="59" t="str">
        <f>Individual_Scores_Men_Var!C152</f>
        <v/>
      </c>
      <c r="D152" s="60" t="str">
        <f>Individual_Scores_Men_Var!D152</f>
        <v/>
      </c>
      <c r="E152" s="58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57" t="s">
        <v>30</v>
      </c>
      <c r="C153" s="57" t="s">
        <v>30</v>
      </c>
      <c r="D153" s="57" t="s">
        <v>30</v>
      </c>
      <c r="E153" s="61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57" t="s">
        <v>30</v>
      </c>
      <c r="C154" s="57" t="s">
        <v>30</v>
      </c>
      <c r="D154" s="57" t="s">
        <v>30</v>
      </c>
      <c r="E154" s="61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57" t="str">
        <f>Roster_Selection_Men!AB164&amp;" " &amp; "V "</f>
        <v xml:space="preserve">Southeastern Illinois College V </v>
      </c>
      <c r="C155" s="57" t="str">
        <f>Roster_Selection_Men!AD164</f>
        <v>11-292306</v>
      </c>
      <c r="D155" s="57" t="str">
        <f>Roster_Selection_Men!AE164</f>
        <v>Aden Hopkins</v>
      </c>
      <c r="E155" s="58"/>
      <c r="F155" s="1" t="str">
        <f>IF(ISERROR(Individual_Scores_Men_Var!E155), " ", IF(Individual_Scores_Men_Var!E155 = "Yes", "Yes", "  "))</f>
        <v>Yes</v>
      </c>
      <c r="G155" s="24" t="s">
        <v>528</v>
      </c>
      <c r="H155" s="44">
        <v>207</v>
      </c>
      <c r="I155" s="44">
        <v>193</v>
      </c>
      <c r="J155" s="44">
        <v>127</v>
      </c>
      <c r="K155" s="44">
        <v>177</v>
      </c>
      <c r="L155" s="44">
        <v>180</v>
      </c>
      <c r="M155" s="44">
        <v>109</v>
      </c>
      <c r="N155" s="44">
        <v>108</v>
      </c>
      <c r="O155" s="44">
        <v>131</v>
      </c>
      <c r="P155" s="44">
        <v>145</v>
      </c>
      <c r="Q155" s="44">
        <v>155</v>
      </c>
      <c r="R155" s="44">
        <v>182</v>
      </c>
      <c r="S155" s="44">
        <v>179</v>
      </c>
      <c r="T155" s="44">
        <v>167</v>
      </c>
      <c r="U155" s="44">
        <v>156</v>
      </c>
      <c r="V155" s="44">
        <v>163</v>
      </c>
      <c r="W155" s="44">
        <v>157</v>
      </c>
      <c r="X155" s="19">
        <f>SUM(H155:W155)</f>
        <v>2536</v>
      </c>
      <c r="Y155" s="19">
        <f>COUNTIF(H155:W155, "&gt;0" )</f>
        <v>16</v>
      </c>
      <c r="Z155" s="19">
        <f>X155/Y155</f>
        <v>158.5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57" t="str">
        <f>Roster_Selection_Men!AB165&amp;" " &amp; "V "</f>
        <v xml:space="preserve">Southeastern Illinois College V </v>
      </c>
      <c r="C156" s="57" t="str">
        <f>Roster_Selection_Men!AD165</f>
        <v>18-39879</v>
      </c>
      <c r="D156" s="57" t="str">
        <f>Roster_Selection_Men!AE165</f>
        <v>Connor McCague</v>
      </c>
      <c r="E156" s="58"/>
      <c r="F156" s="1" t="str">
        <f>IF(ISERROR(Individual_Scores_Men_Var!E156), " ", IF(Individual_Scores_Men_Var!E156 = "Yes", "Yes", "  "))</f>
        <v>Yes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57" t="str">
        <f>Roster_Selection_Men!AB166&amp;" " &amp; "V "</f>
        <v xml:space="preserve">Southeastern Illinois College V </v>
      </c>
      <c r="C157" s="57" t="str">
        <f>Roster_Selection_Men!AD166</f>
        <v>955-3232</v>
      </c>
      <c r="D157" s="57" t="str">
        <f>Roster_Selection_Men!AE166</f>
        <v>Dalton Rhodes</v>
      </c>
      <c r="E157" s="58"/>
      <c r="F157" s="1" t="str">
        <f>IF(ISERROR(Individual_Scores_Men_Var!E157), " ", IF(Individual_Scores_Men_Var!E157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57" t="str">
        <f>Roster_Selection_Men!AB167&amp;" " &amp; "V "</f>
        <v xml:space="preserve">Southeastern Illinois College V </v>
      </c>
      <c r="C158" s="57" t="str">
        <f>Roster_Selection_Men!AD167</f>
        <v>11-184002</v>
      </c>
      <c r="D158" s="57" t="str">
        <f>Roster_Selection_Men!AE167</f>
        <v>Jayden Vorhes</v>
      </c>
      <c r="E158" s="58"/>
      <c r="F158" s="1" t="str">
        <f>IF(ISERROR(Individual_Scores_Men_Var!E158), " ", IF(Individual_Scores_Men_Var!E158 = "Yes", "Yes", "  "))</f>
        <v>Yes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57" t="str">
        <f>Roster_Selection_Men!AB168&amp;" " &amp; "V "</f>
        <v xml:space="preserve">Southeastern Illinois College V </v>
      </c>
      <c r="C159" s="57" t="str">
        <f>Roster_Selection_Men!AD168</f>
        <v>9840-3580</v>
      </c>
      <c r="D159" s="57" t="str">
        <f>Roster_Selection_Men!AE168</f>
        <v>Justin Mitchell</v>
      </c>
      <c r="E159" s="58"/>
      <c r="F159" s="1" t="str">
        <f>IF(ISERROR(Individual_Scores_Men_Var!E159), " ", IF(Individual_Scores_Men_Var!E159 = "Yes", "Yes", "  "))</f>
        <v xml:space="preserve">  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57" t="str">
        <f>Roster_Selection_Men!AB169&amp;" " &amp; "V "</f>
        <v xml:space="preserve">Southeastern Illinois College V </v>
      </c>
      <c r="C160" s="57" t="str">
        <f>Roster_Selection_Men!AD169</f>
        <v>21-83543</v>
      </c>
      <c r="D160" s="57" t="str">
        <f>Roster_Selection_Men!AE169</f>
        <v>Noah Jarvis</v>
      </c>
      <c r="E160" s="58"/>
      <c r="F160" s="1" t="str">
        <f>IF(ISERROR(Individual_Scores_Men_Var!E160), " ", IF(Individual_Scores_Men_Var!E160 = "Yes", "Yes", "  "))</f>
        <v>Yes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57" t="str">
        <f>Roster_Selection_Men!AB170&amp;" " &amp; "V "</f>
        <v xml:space="preserve">Southeastern Illinois College V </v>
      </c>
      <c r="C161" s="57" t="str">
        <f>Roster_Selection_Men!AD170</f>
        <v>11-317856</v>
      </c>
      <c r="D161" s="57" t="str">
        <f>Roster_Selection_Men!AE170</f>
        <v>Sebastian Barton</v>
      </c>
      <c r="E161" s="58"/>
      <c r="F161" s="1" t="str">
        <f>IF(ISERROR(Individual_Scores_Men_Var!E161), " ", IF(Individual_Scores_Men_Var!E161 = "Yes", "Yes", "  "))</f>
        <v>Yes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57" t="str">
        <f>Roster_Selection_Men!AB171&amp;" " &amp; "V "</f>
        <v xml:space="preserve">Southeastern Illinois College V </v>
      </c>
      <c r="C162" s="57" t="str">
        <f>Roster_Selection_Men!AD171</f>
        <v>7914-45706</v>
      </c>
      <c r="D162" s="57" t="str">
        <f>Roster_Selection_Men!AE171</f>
        <v>Zachary Miller</v>
      </c>
      <c r="E162" s="58"/>
      <c r="F162" s="1" t="str">
        <f>IF(ISERROR(Individual_Scores_Men_Var!E162), " ", IF(Individual_Scores_Men_Var!E162 = "Yes", "Yes", "  "))</f>
        <v>Yes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57" t="s">
        <v>547</v>
      </c>
      <c r="C163" s="59" t="str">
        <f>Individual_Scores_Men_Var!C163</f>
        <v/>
      </c>
      <c r="D163" s="60" t="str">
        <f>Individual_Scores_Men_Var!D163</f>
        <v/>
      </c>
      <c r="E163" s="58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57" t="s">
        <v>547</v>
      </c>
      <c r="C164" s="59" t="str">
        <f>Individual_Scores_Men_Var!C164</f>
        <v/>
      </c>
      <c r="D164" s="60" t="str">
        <f>Individual_Scores_Men_Var!D164</f>
        <v/>
      </c>
      <c r="E164" s="58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57" t="s">
        <v>547</v>
      </c>
      <c r="C165" s="59" t="str">
        <f>Individual_Scores_Men_Var!C165</f>
        <v/>
      </c>
      <c r="D165" s="60" t="str">
        <f>Individual_Scores_Men_Var!D165</f>
        <v/>
      </c>
      <c r="E165" s="58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57" t="s">
        <v>30</v>
      </c>
      <c r="C166" s="57" t="s">
        <v>30</v>
      </c>
      <c r="D166" s="57" t="s">
        <v>30</v>
      </c>
      <c r="E166" s="61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57" t="s">
        <v>30</v>
      </c>
      <c r="C167" s="57" t="s">
        <v>30</v>
      </c>
      <c r="D167" s="57" t="s">
        <v>30</v>
      </c>
      <c r="E167" s="61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57" t="str">
        <f>Roster_Selection_Men!AB175&amp;" " &amp; "V "</f>
        <v xml:space="preserve">Tennessee Southern, University Of V </v>
      </c>
      <c r="C168" s="57" t="str">
        <f>Roster_Selection_Men!AD175</f>
        <v>11-755050</v>
      </c>
      <c r="D168" s="57" t="str">
        <f>Roster_Selection_Men!AE175</f>
        <v>Blaine Arms</v>
      </c>
      <c r="E168" s="58"/>
      <c r="F168" s="1" t="str">
        <f>IF(ISERROR(Individual_Scores_Men_Var!E168), " ", IF(Individual_Scores_Men_Var!E168 = "Yes", "Yes", "  "))</f>
        <v>Yes</v>
      </c>
      <c r="G168" s="24" t="s">
        <v>528</v>
      </c>
      <c r="H168" s="44">
        <v>202</v>
      </c>
      <c r="I168" s="44">
        <v>192</v>
      </c>
      <c r="J168" s="44">
        <v>213</v>
      </c>
      <c r="K168" s="44">
        <v>207</v>
      </c>
      <c r="L168" s="44">
        <v>160</v>
      </c>
      <c r="M168" s="44">
        <v>211</v>
      </c>
      <c r="N168" s="44">
        <v>204</v>
      </c>
      <c r="O168" s="44">
        <v>162</v>
      </c>
      <c r="P168" s="44">
        <v>213</v>
      </c>
      <c r="Q168" s="44">
        <v>154</v>
      </c>
      <c r="R168" s="44">
        <v>176</v>
      </c>
      <c r="S168" s="44">
        <v>192</v>
      </c>
      <c r="T168" s="44">
        <v>215</v>
      </c>
      <c r="U168" s="44">
        <v>235</v>
      </c>
      <c r="V168" s="44">
        <v>202</v>
      </c>
      <c r="W168" s="44">
        <v>236</v>
      </c>
      <c r="X168" s="19">
        <f>SUM(H168:W168)</f>
        <v>3174</v>
      </c>
      <c r="Y168" s="19">
        <f>COUNTIF(H168:W168, "&gt;0" )</f>
        <v>16</v>
      </c>
      <c r="Z168" s="19">
        <f>X168/Y168</f>
        <v>198.375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57" t="str">
        <f>Roster_Selection_Men!AB176&amp;" " &amp; "V "</f>
        <v xml:space="preserve">Tennessee Southern, University Of V </v>
      </c>
      <c r="C169" s="57" t="str">
        <f>Roster_Selection_Men!AD176</f>
        <v>7914-35163</v>
      </c>
      <c r="D169" s="57" t="str">
        <f>Roster_Selection_Men!AE176</f>
        <v>Dylan Moore</v>
      </c>
      <c r="E169" s="58"/>
      <c r="F169" s="1" t="str">
        <f>IF(ISERROR(Individual_Scores_Men_Var!E169), " ", IF(Individual_Scores_Men_Var!E169 = "Yes", "Yes", "  "))</f>
        <v>Yes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57" t="str">
        <f>Roster_Selection_Men!AB177&amp;" " &amp; "V "</f>
        <v xml:space="preserve">Tennessee Southern, University Of V </v>
      </c>
      <c r="C170" s="57" t="str">
        <f>Roster_Selection_Men!AD177</f>
        <v>6570-1702</v>
      </c>
      <c r="D170" s="57" t="str">
        <f>Roster_Selection_Men!AE177</f>
        <v>Hayden Stippich</v>
      </c>
      <c r="E170" s="58"/>
      <c r="F170" s="1" t="str">
        <f>IF(ISERROR(Individual_Scores_Men_Var!E170), " ", IF(Individual_Scores_Men_Var!E170 = "Yes", "Yes", "  "))</f>
        <v>Yes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57" t="str">
        <f>Roster_Selection_Men!AB178&amp;" " &amp; "V "</f>
        <v xml:space="preserve">Tennessee Southern, University Of V </v>
      </c>
      <c r="C171" s="57" t="str">
        <f>Roster_Selection_Men!AD178</f>
        <v>11-472102</v>
      </c>
      <c r="D171" s="57" t="str">
        <f>Roster_Selection_Men!AE178</f>
        <v>Jalen Pass</v>
      </c>
      <c r="E171" s="58"/>
      <c r="F171" s="1" t="str">
        <f>IF(ISERROR(Individual_Scores_Men_Var!E171), " ", IF(Individual_Scores_Men_Var!E171 = "Yes", "Yes", "  "))</f>
        <v xml:space="preserve">  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57" t="str">
        <f>Roster_Selection_Men!AB179&amp;" " &amp; "V "</f>
        <v xml:space="preserve">Tennessee Southern, University Of V </v>
      </c>
      <c r="C172" s="57" t="str">
        <f>Roster_Selection_Men!AD179</f>
        <v>11-231885</v>
      </c>
      <c r="D172" s="57" t="str">
        <f>Roster_Selection_Men!AE179</f>
        <v>Kevin Brown</v>
      </c>
      <c r="E172" s="58"/>
      <c r="F172" s="1" t="str">
        <f>IF(ISERROR(Individual_Scores_Men_Var!E172), " ", IF(Individual_Scores_Men_Var!E172 = "Yes", "Yes", "  "))</f>
        <v>Yes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57" t="str">
        <f>Roster_Selection_Men!AB180&amp;" " &amp; "V "</f>
        <v xml:space="preserve">Tennessee Southern, University Of V </v>
      </c>
      <c r="C173" s="57" t="str">
        <f>Roster_Selection_Men!AD180</f>
        <v>11-189058</v>
      </c>
      <c r="D173" s="57" t="str">
        <f>Roster_Selection_Men!AE180</f>
        <v>Nathan Samuels</v>
      </c>
      <c r="E173" s="58"/>
      <c r="F173" s="1" t="str">
        <f>IF(ISERROR(Individual_Scores_Men_Var!E173), " ", IF(Individual_Scores_Men_Var!E173 = "Yes", "Yes", "  "))</f>
        <v>Yes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57" t="str">
        <f>Roster_Selection_Men!AB181&amp;" " &amp; "V "</f>
        <v xml:space="preserve">Tennessee Southern, University Of V </v>
      </c>
      <c r="C174" s="57" t="str">
        <f>Roster_Selection_Men!AD181</f>
        <v>7914-49186</v>
      </c>
      <c r="D174" s="57" t="str">
        <f>Roster_Selection_Men!AE181</f>
        <v>Tyler Betz</v>
      </c>
      <c r="E174" s="58"/>
      <c r="F174" s="1" t="str">
        <f>IF(ISERROR(Individual_Scores_Men_Var!E174), " ", IF(Individual_Scores_Men_Var!E174 = "Yes", "Yes", "  "))</f>
        <v>Yes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57" t="str">
        <f>Roster_Selection_Men!AB182&amp;" " &amp; "V "</f>
        <v xml:space="preserve">Tennessee Southern, University Of V </v>
      </c>
      <c r="C175" s="57" t="str">
        <f>Roster_Selection_Men!AD182</f>
        <v>7914-9550</v>
      </c>
      <c r="D175" s="57" t="str">
        <f>Roster_Selection_Men!AE182</f>
        <v>Xavier Powell-Short</v>
      </c>
      <c r="E175" s="58"/>
      <c r="F175" s="1" t="str">
        <f>IF(ISERROR(Individual_Scores_Men_Var!E175), " ", IF(Individual_Scores_Men_Var!E175 = "Yes", "Yes", "  "))</f>
        <v>Yes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3">
      <c r="B176" s="57" t="s">
        <v>548</v>
      </c>
      <c r="C176" s="59" t="str">
        <f>Individual_Scores_Men_Var!C176</f>
        <v/>
      </c>
      <c r="D176" s="60" t="str">
        <f>Individual_Scores_Men_Var!D176</f>
        <v/>
      </c>
      <c r="E176" s="58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3">
      <c r="B177" s="57" t="s">
        <v>548</v>
      </c>
      <c r="C177" s="59" t="str">
        <f>Individual_Scores_Men_Var!C177</f>
        <v/>
      </c>
      <c r="D177" s="60" t="str">
        <f>Individual_Scores_Men_Var!D177</f>
        <v/>
      </c>
      <c r="E177" s="58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3">
      <c r="B178" s="57" t="s">
        <v>548</v>
      </c>
      <c r="C178" s="59" t="str">
        <f>Individual_Scores_Men_Var!C178</f>
        <v/>
      </c>
      <c r="D178" s="60" t="str">
        <f>Individual_Scores_Men_Var!D178</f>
        <v/>
      </c>
      <c r="E178" s="58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57" t="s">
        <v>30</v>
      </c>
      <c r="C179" s="57" t="s">
        <v>30</v>
      </c>
      <c r="D179" s="57" t="s">
        <v>30</v>
      </c>
      <c r="E179" s="61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57" t="s">
        <v>30</v>
      </c>
      <c r="C180" s="57" t="s">
        <v>30</v>
      </c>
      <c r="D180" s="57" t="s">
        <v>30</v>
      </c>
      <c r="E180" s="61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57" t="str">
        <f>Roster_Selection_Men!AB193&amp;" " &amp; "V "</f>
        <v xml:space="preserve">Tennessee Wesleyan University V </v>
      </c>
      <c r="C181" s="57" t="str">
        <f>Roster_Selection_Men!AD193</f>
        <v>15-5216</v>
      </c>
      <c r="D181" s="57" t="str">
        <f>Roster_Selection_Men!AE193</f>
        <v>Andrew Martin</v>
      </c>
      <c r="E181" s="58"/>
      <c r="F181" s="1" t="str">
        <f>IF(ISERROR(Individual_Scores_Men_Var!E181), " ", IF(Individual_Scores_Men_Var!E181 = "Yes", "Yes", "  "))</f>
        <v>Yes</v>
      </c>
      <c r="G181" s="24" t="s">
        <v>528</v>
      </c>
      <c r="H181" s="44">
        <v>189</v>
      </c>
      <c r="I181" s="44">
        <v>208</v>
      </c>
      <c r="J181" s="44">
        <v>183</v>
      </c>
      <c r="K181" s="44">
        <v>185</v>
      </c>
      <c r="L181" s="44">
        <v>210</v>
      </c>
      <c r="M181" s="44">
        <v>213</v>
      </c>
      <c r="N181" s="44">
        <v>194</v>
      </c>
      <c r="O181" s="44">
        <v>199</v>
      </c>
      <c r="P181" s="44">
        <v>214</v>
      </c>
      <c r="Q181" s="44">
        <v>174</v>
      </c>
      <c r="R181" s="44">
        <v>234</v>
      </c>
      <c r="S181" s="44">
        <v>171</v>
      </c>
      <c r="T181" s="44">
        <v>236</v>
      </c>
      <c r="U181" s="44">
        <v>225</v>
      </c>
      <c r="V181" s="44">
        <v>202</v>
      </c>
      <c r="W181" s="44">
        <v>189</v>
      </c>
      <c r="X181" s="19">
        <f>SUM(H181:W181)</f>
        <v>3226</v>
      </c>
      <c r="Y181" s="19">
        <f>COUNTIF(H181:W181, "&gt;0" )</f>
        <v>16</v>
      </c>
      <c r="Z181" s="19">
        <f>X181/Y181</f>
        <v>201.625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57" t="str">
        <f>Roster_Selection_Men!AB194&amp;" " &amp; "V "</f>
        <v xml:space="preserve">Tennessee Wesleyan University V </v>
      </c>
      <c r="C182" s="57" t="str">
        <f>Roster_Selection_Men!AD194</f>
        <v>11-230862</v>
      </c>
      <c r="D182" s="57" t="str">
        <f>Roster_Selection_Men!AE194</f>
        <v>Devean Littlejohn</v>
      </c>
      <c r="E182" s="58"/>
      <c r="F182" s="1" t="str">
        <f>IF(ISERROR(Individual_Scores_Men_Var!E182), " ", IF(Individual_Scores_Men_Var!E182 = "Yes", "Yes", "  "))</f>
        <v>Yes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57" t="str">
        <f>Roster_Selection_Men!AB195&amp;" " &amp; "V "</f>
        <v xml:space="preserve">Tennessee Wesleyan University V </v>
      </c>
      <c r="C183" s="57" t="str">
        <f>Roster_Selection_Men!AD195</f>
        <v>11-349432</v>
      </c>
      <c r="D183" s="57" t="str">
        <f>Roster_Selection_Men!AE195</f>
        <v>Duane Jones</v>
      </c>
      <c r="E183" s="58"/>
      <c r="F183" s="1" t="str">
        <f>IF(ISERROR(Individual_Scores_Men_Var!E183), " ", IF(Individual_Scores_Men_Var!E183 = "Yes", "Yes", "  "))</f>
        <v xml:space="preserve">  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57" t="str">
        <f>Roster_Selection_Men!AB196&amp;" " &amp; "V "</f>
        <v xml:space="preserve">Tennessee Wesleyan University V </v>
      </c>
      <c r="C184" s="57" t="str">
        <f>Roster_Selection_Men!AD196</f>
        <v>15-190184</v>
      </c>
      <c r="D184" s="57" t="str">
        <f>Roster_Selection_Men!AE196</f>
        <v>Jacob Watts</v>
      </c>
      <c r="E184" s="58"/>
      <c r="F184" s="1" t="str">
        <f>IF(ISERROR(Individual_Scores_Men_Var!E184), " ", IF(Individual_Scores_Men_Var!E184 = "Yes", "Yes", "  "))</f>
        <v>Yes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57" t="str">
        <f>Roster_Selection_Men!AB197&amp;" " &amp; "V "</f>
        <v xml:space="preserve">Tennessee Wesleyan University V </v>
      </c>
      <c r="C185" s="57" t="str">
        <f>Roster_Selection_Men!AD197</f>
        <v>11-241908</v>
      </c>
      <c r="D185" s="57" t="str">
        <f>Roster_Selection_Men!AE197</f>
        <v>Kory Driver</v>
      </c>
      <c r="E185" s="58"/>
      <c r="F185" s="1" t="str">
        <f>IF(ISERROR(Individual_Scores_Men_Var!E185), " ", IF(Individual_Scores_Men_Var!E185 = "Yes", "Yes", "  "))</f>
        <v>Yes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57" t="str">
        <f>Roster_Selection_Men!AB198&amp;" " &amp; "V "</f>
        <v xml:space="preserve">Tennessee Wesleyan University V </v>
      </c>
      <c r="C186" s="57" t="str">
        <f>Roster_Selection_Men!AD198</f>
        <v>7914-3412</v>
      </c>
      <c r="D186" s="57" t="str">
        <f>Roster_Selection_Men!AE198</f>
        <v>Oliver Lawson</v>
      </c>
      <c r="E186" s="58"/>
      <c r="F186" s="1" t="str">
        <f>IF(ISERROR(Individual_Scores_Men_Var!E186), " ", IF(Individual_Scores_Men_Var!E186 = "Yes", "Yes", "  "))</f>
        <v>Yes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57" t="str">
        <f>Roster_Selection_Men!AB199&amp;" " &amp; "V "</f>
        <v xml:space="preserve">Tennessee Wesleyan University V </v>
      </c>
      <c r="C187" s="57" t="str">
        <f>Roster_Selection_Men!AD199</f>
        <v>15-106936</v>
      </c>
      <c r="D187" s="57" t="str">
        <f>Roster_Selection_Men!AE199</f>
        <v>Quinn Collins</v>
      </c>
      <c r="E187" s="58"/>
      <c r="F187" s="1" t="str">
        <f>IF(ISERROR(Individual_Scores_Men_Var!E187), " ", IF(Individual_Scores_Men_Var!E187 = "Yes", "Yes", "  "))</f>
        <v>Yes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57" t="str">
        <f>Roster_Selection_Men!AB200&amp;" " &amp; "V "</f>
        <v xml:space="preserve"> V </v>
      </c>
      <c r="C188" s="57" t="str">
        <f>Roster_Selection_Men!AD200</f>
        <v/>
      </c>
      <c r="D188" s="57" t="str">
        <f>Roster_Selection_Men!AE200</f>
        <v/>
      </c>
      <c r="E188" s="58"/>
      <c r="F188" s="1" t="str">
        <f>IF(ISERROR(Individual_Scores_Men_Var!E188), " ", IF(Individual_Scores_Men_Var!E188 = "Yes", "Yes", "  "))</f>
        <v>Yes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3">
      <c r="B189" s="57" t="s">
        <v>549</v>
      </c>
      <c r="C189" s="59" t="str">
        <f>Individual_Scores_Men_Var!C189</f>
        <v/>
      </c>
      <c r="D189" s="60" t="str">
        <f>Individual_Scores_Men_Var!D189</f>
        <v/>
      </c>
      <c r="E189" s="58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3">
      <c r="B190" s="57" t="s">
        <v>549</v>
      </c>
      <c r="C190" s="59" t="str">
        <f>Individual_Scores_Men_Var!C190</f>
        <v/>
      </c>
      <c r="D190" s="60" t="str">
        <f>Individual_Scores_Men_Var!D190</f>
        <v/>
      </c>
      <c r="E190" s="58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3">
      <c r="B191" s="57" t="s">
        <v>549</v>
      </c>
      <c r="C191" s="59" t="str">
        <f>Individual_Scores_Men_Var!C191</f>
        <v/>
      </c>
      <c r="D191" s="60" t="str">
        <f>Individual_Scores_Men_Var!D191</f>
        <v/>
      </c>
      <c r="E191" s="58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57" t="s">
        <v>30</v>
      </c>
      <c r="C192" s="57" t="s">
        <v>30</v>
      </c>
      <c r="D192" s="57" t="s">
        <v>30</v>
      </c>
      <c r="E192" s="61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57" t="s">
        <v>30</v>
      </c>
      <c r="C193" s="57" t="s">
        <v>30</v>
      </c>
      <c r="D193" s="57" t="s">
        <v>30</v>
      </c>
      <c r="E193" s="61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57" t="str">
        <f>Roster_Selection_Men!AB205&amp;" " &amp; "V "</f>
        <v xml:space="preserve">Thomas More University V </v>
      </c>
      <c r="C194" s="57" t="str">
        <f>Roster_Selection_Men!AD205</f>
        <v>21-3763</v>
      </c>
      <c r="D194" s="57" t="str">
        <f>Roster_Selection_Men!AE205</f>
        <v>Carter Wahl</v>
      </c>
      <c r="E194" s="58"/>
      <c r="F194" s="1" t="str">
        <f>IF(ISERROR(Individual_Scores_Men_Var!E194), " ", IF(Individual_Scores_Men_Var!E194 = "Yes", "Yes", "  "))</f>
        <v>Yes</v>
      </c>
      <c r="G194" s="24" t="s">
        <v>528</v>
      </c>
      <c r="H194" s="44">
        <v>200</v>
      </c>
      <c r="I194" s="44">
        <v>210</v>
      </c>
      <c r="J194" s="44">
        <v>145</v>
      </c>
      <c r="K194" s="44">
        <v>199</v>
      </c>
      <c r="L194" s="44">
        <v>138</v>
      </c>
      <c r="M194" s="44">
        <v>135</v>
      </c>
      <c r="N194" s="44">
        <v>195</v>
      </c>
      <c r="O194" s="44">
        <v>233</v>
      </c>
      <c r="P194" s="44">
        <v>148</v>
      </c>
      <c r="Q194" s="44">
        <v>176</v>
      </c>
      <c r="R194" s="44">
        <v>171</v>
      </c>
      <c r="S194" s="44">
        <v>159</v>
      </c>
      <c r="T194" s="44">
        <v>148</v>
      </c>
      <c r="U194" s="44">
        <v>154</v>
      </c>
      <c r="V194" s="44">
        <v>173</v>
      </c>
      <c r="W194" s="44">
        <v>190</v>
      </c>
      <c r="X194" s="19">
        <f>SUM(H194:W194)</f>
        <v>2774</v>
      </c>
      <c r="Y194" s="19">
        <f>COUNTIF(H194:W194, "&gt;0" )</f>
        <v>16</v>
      </c>
      <c r="Z194" s="19">
        <f>X194/Y194</f>
        <v>173.375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57" t="str">
        <f>Roster_Selection_Men!AB206&amp;" " &amp; "V "</f>
        <v xml:space="preserve">Thomas More University V </v>
      </c>
      <c r="C195" s="57" t="str">
        <f>Roster_Selection_Men!AD206</f>
        <v>17-88966</v>
      </c>
      <c r="D195" s="57" t="str">
        <f>Roster_Selection_Men!AE206</f>
        <v>Cole Arsenault</v>
      </c>
      <c r="E195" s="58"/>
      <c r="F195" s="1" t="str">
        <f>IF(ISERROR(Individual_Scores_Men_Var!E195), " ", IF(Individual_Scores_Men_Var!E195 = "Yes", "Yes", "  "))</f>
        <v>Yes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57" t="str">
        <f>Roster_Selection_Men!AB207&amp;" " &amp; "V "</f>
        <v xml:space="preserve">Thomas More University V </v>
      </c>
      <c r="C196" s="57" t="str">
        <f>Roster_Selection_Men!AD207</f>
        <v>19-86415</v>
      </c>
      <c r="D196" s="57" t="str">
        <f>Roster_Selection_Men!AE207</f>
        <v>Drake Scallon</v>
      </c>
      <c r="E196" s="58"/>
      <c r="F196" s="1" t="str">
        <f>IF(ISERROR(Individual_Scores_Men_Var!E196), " ", IF(Individual_Scores_Men_Var!E196 = "Yes", "Yes", "  "))</f>
        <v>Yes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57" t="str">
        <f>Roster_Selection_Men!AB208&amp;" " &amp; "V "</f>
        <v xml:space="preserve">Thomas More University V </v>
      </c>
      <c r="C197" s="57" t="str">
        <f>Roster_Selection_Men!AD208</f>
        <v>7914-54161</v>
      </c>
      <c r="D197" s="57" t="str">
        <f>Roster_Selection_Men!AE208</f>
        <v>Ethan Boyers</v>
      </c>
      <c r="E197" s="58"/>
      <c r="F197" s="1" t="str">
        <f>IF(ISERROR(Individual_Scores_Men_Var!E197), " ", IF(Individual_Scores_Men_Var!E197 = "Yes", "Yes", "  "))</f>
        <v>Yes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57" t="str">
        <f>Roster_Selection_Men!AB209&amp;" " &amp; "V "</f>
        <v xml:space="preserve">Thomas More University V </v>
      </c>
      <c r="C198" s="57" t="str">
        <f>Roster_Selection_Men!AD209</f>
        <v>15-81945</v>
      </c>
      <c r="D198" s="57" t="str">
        <f>Roster_Selection_Men!AE209</f>
        <v>Ethan Rowe</v>
      </c>
      <c r="E198" s="58"/>
      <c r="F198" s="1" t="str">
        <f>IF(ISERROR(Individual_Scores_Men_Var!E198), " ", IF(Individual_Scores_Men_Var!E198 = "Yes", "Yes", "  "))</f>
        <v xml:space="preserve">  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57" t="str">
        <f>Roster_Selection_Men!AB210&amp;" " &amp; "V "</f>
        <v xml:space="preserve">Thomas More University V </v>
      </c>
      <c r="C199" s="57" t="str">
        <f>Roster_Selection_Men!AD210</f>
        <v>16-163150</v>
      </c>
      <c r="D199" s="57" t="str">
        <f>Roster_Selection_Men!AE210</f>
        <v>Evan Williams</v>
      </c>
      <c r="E199" s="58"/>
      <c r="F199" s="1" t="str">
        <f>IF(ISERROR(Individual_Scores_Men_Var!E199), " ", IF(Individual_Scores_Men_Var!E199 = "Yes", "Yes", "  "))</f>
        <v>Yes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57" t="str">
        <f>Roster_Selection_Men!AB211&amp;" " &amp; "V "</f>
        <v xml:space="preserve">Thomas More University V </v>
      </c>
      <c r="C200" s="57" t="str">
        <f>Roster_Selection_Men!AD211</f>
        <v>18-35004</v>
      </c>
      <c r="D200" s="57" t="str">
        <f>Roster_Selection_Men!AE211</f>
        <v>Jacob Toelke</v>
      </c>
      <c r="E200" s="58"/>
      <c r="F200" s="1" t="str">
        <f>IF(ISERROR(Individual_Scores_Men_Var!E200), " ", IF(Individual_Scores_Men_Var!E200 = "Yes", "Yes", "  "))</f>
        <v>Yes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57" t="str">
        <f>Roster_Selection_Men!AB212&amp;" " &amp; "V "</f>
        <v xml:space="preserve"> V </v>
      </c>
      <c r="C201" s="57" t="str">
        <f>Roster_Selection_Men!AD212</f>
        <v/>
      </c>
      <c r="D201" s="57" t="str">
        <f>Roster_Selection_Men!AE212</f>
        <v/>
      </c>
      <c r="E201" s="58"/>
      <c r="F201" s="1" t="str">
        <f>IF(ISERROR(Individual_Scores_Men_Var!E201), " ", IF(Individual_Scores_Men_Var!E201 = "Yes", "Yes", "  "))</f>
        <v xml:space="preserve">  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3">
      <c r="B202" s="57" t="s">
        <v>550</v>
      </c>
      <c r="C202" s="59" t="str">
        <f>Individual_Scores_Men_Var!C202</f>
        <v/>
      </c>
      <c r="D202" s="60" t="str">
        <f>Individual_Scores_Men_Var!D202</f>
        <v/>
      </c>
      <c r="E202" s="58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3">
      <c r="B203" s="57" t="s">
        <v>550</v>
      </c>
      <c r="C203" s="59" t="str">
        <f>Individual_Scores_Men_Var!C203</f>
        <v/>
      </c>
      <c r="D203" s="60" t="str">
        <f>Individual_Scores_Men_Var!D203</f>
        <v/>
      </c>
      <c r="E203" s="58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3">
      <c r="B204" s="57" t="s">
        <v>550</v>
      </c>
      <c r="C204" s="59" t="str">
        <f>Individual_Scores_Men_Var!C204</f>
        <v/>
      </c>
      <c r="D204" s="60" t="str">
        <f>Individual_Scores_Men_Var!D204</f>
        <v/>
      </c>
      <c r="E204" s="58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57" t="s">
        <v>30</v>
      </c>
      <c r="C205" s="57" t="s">
        <v>30</v>
      </c>
      <c r="D205" s="57" t="s">
        <v>30</v>
      </c>
      <c r="E205" s="61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57" t="s">
        <v>30</v>
      </c>
      <c r="C206" s="57" t="s">
        <v>30</v>
      </c>
      <c r="D206" s="57" t="s">
        <v>30</v>
      </c>
      <c r="E206" s="61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57" t="str">
        <f>Roster_Selection_Men!AB220&amp;" " &amp; "V "</f>
        <v xml:space="preserve">Tusculum University V </v>
      </c>
      <c r="C207" s="57" t="str">
        <f>Roster_Selection_Men!AD220</f>
        <v>17-98616</v>
      </c>
      <c r="D207" s="57" t="str">
        <f>Roster_Selection_Men!AE220</f>
        <v>Aeron Burkhardt</v>
      </c>
      <c r="E207" s="58"/>
      <c r="F207" s="1" t="str">
        <f>IF(ISERROR(Individual_Scores_Men_Var!E207), " ", IF(Individual_Scores_Men_Var!E207 = "Yes", "Yes", "  "))</f>
        <v>Yes</v>
      </c>
      <c r="G207" s="24" t="s">
        <v>528</v>
      </c>
      <c r="H207" s="44">
        <v>193</v>
      </c>
      <c r="I207" s="44">
        <v>169</v>
      </c>
      <c r="J207" s="44">
        <v>181</v>
      </c>
      <c r="K207" s="44">
        <v>218</v>
      </c>
      <c r="L207" s="44">
        <v>190</v>
      </c>
      <c r="M207" s="44">
        <v>232</v>
      </c>
      <c r="N207" s="44">
        <v>170</v>
      </c>
      <c r="O207" s="44">
        <v>205</v>
      </c>
      <c r="P207" s="44">
        <v>179</v>
      </c>
      <c r="Q207" s="44">
        <v>228</v>
      </c>
      <c r="R207" s="44">
        <v>163</v>
      </c>
      <c r="S207" s="44">
        <v>149</v>
      </c>
      <c r="T207" s="44">
        <v>220</v>
      </c>
      <c r="U207" s="44">
        <v>167</v>
      </c>
      <c r="V207" s="44">
        <v>177</v>
      </c>
      <c r="W207" s="44">
        <v>131</v>
      </c>
      <c r="X207" s="19">
        <f>SUM(H207:W207)</f>
        <v>2972</v>
      </c>
      <c r="Y207" s="19">
        <f>COUNTIF(H207:W207, "&gt;0" )</f>
        <v>16</v>
      </c>
      <c r="Z207" s="19">
        <f>X207/Y207</f>
        <v>185.75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57" t="str">
        <f>Roster_Selection_Men!AB221&amp;" " &amp; "V "</f>
        <v xml:space="preserve">Tusculum University V </v>
      </c>
      <c r="C208" s="57" t="str">
        <f>Roster_Selection_Men!AD221</f>
        <v>19-25875</v>
      </c>
      <c r="D208" s="57" t="str">
        <f>Roster_Selection_Men!AE221</f>
        <v>Calvin Robinson</v>
      </c>
      <c r="E208" s="58"/>
      <c r="F208" s="1" t="str">
        <f>IF(ISERROR(Individual_Scores_Men_Var!E208), " ", IF(Individual_Scores_Men_Var!E208 = "Yes", "Yes", "  "))</f>
        <v xml:space="preserve">  </v>
      </c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57" t="str">
        <f>Roster_Selection_Men!AB222&amp;" " &amp; "V "</f>
        <v xml:space="preserve">Tusculum University V </v>
      </c>
      <c r="C209" s="57" t="str">
        <f>Roster_Selection_Men!AD222</f>
        <v>11-137336</v>
      </c>
      <c r="D209" s="57" t="str">
        <f>Roster_Selection_Men!AE222</f>
        <v>Justin Rodgers</v>
      </c>
      <c r="E209" s="58"/>
      <c r="F209" s="1" t="str">
        <f>IF(ISERROR(Individual_Scores_Men_Var!E209), " ", IF(Individual_Scores_Men_Var!E209 = "Yes", "Yes", "  "))</f>
        <v>Yes</v>
      </c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57" t="str">
        <f>Roster_Selection_Men!AB223&amp;" " &amp; "V "</f>
        <v xml:space="preserve">Tusculum University V </v>
      </c>
      <c r="C210" s="57" t="str">
        <f>Roster_Selection_Men!AD223</f>
        <v>11-419365</v>
      </c>
      <c r="D210" s="57" t="str">
        <f>Roster_Selection_Men!AE223</f>
        <v>Kevan Taulbee</v>
      </c>
      <c r="E210" s="58"/>
      <c r="F210" s="1" t="str">
        <f>IF(ISERROR(Individual_Scores_Men_Var!E210), " ", IF(Individual_Scores_Men_Var!E210 = "Yes", "Yes", "  "))</f>
        <v>Yes</v>
      </c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57" t="str">
        <f>Roster_Selection_Men!AB224&amp;" " &amp; "V "</f>
        <v xml:space="preserve">Tusculum University V </v>
      </c>
      <c r="C211" s="57" t="str">
        <f>Roster_Selection_Men!AD224</f>
        <v>20-38967</v>
      </c>
      <c r="D211" s="57" t="str">
        <f>Roster_Selection_Men!AE224</f>
        <v>Mason Morgan</v>
      </c>
      <c r="E211" s="58"/>
      <c r="F211" s="1" t="str">
        <f>IF(ISERROR(Individual_Scores_Men_Var!E211), " ", IF(Individual_Scores_Men_Var!E211 = "Yes", "Yes", "  "))</f>
        <v>Yes</v>
      </c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57" t="str">
        <f>Roster_Selection_Men!AB225&amp;" " &amp; "V "</f>
        <v xml:space="preserve">Tusculum University V </v>
      </c>
      <c r="C212" s="57" t="str">
        <f>Roster_Selection_Men!AD225</f>
        <v>11-369242</v>
      </c>
      <c r="D212" s="57" t="str">
        <f>Roster_Selection_Men!AE225</f>
        <v>Randall Andrews</v>
      </c>
      <c r="E212" s="58"/>
      <c r="F212" s="1" t="str">
        <f>IF(ISERROR(Individual_Scores_Men_Var!E212), " ", IF(Individual_Scores_Men_Var!E212 = "Yes", "Yes", "  "))</f>
        <v>Yes</v>
      </c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57" t="str">
        <f>Roster_Selection_Men!AB226&amp;" " &amp; "V "</f>
        <v xml:space="preserve">Tusculum University V </v>
      </c>
      <c r="C213" s="57" t="str">
        <f>Roster_Selection_Men!AD226</f>
        <v>11-270291</v>
      </c>
      <c r="D213" s="57" t="str">
        <f>Roster_Selection_Men!AE226</f>
        <v>Tucker Strack</v>
      </c>
      <c r="E213" s="58"/>
      <c r="F213" s="1" t="str">
        <f>IF(ISERROR(Individual_Scores_Men_Var!E213), " ", IF(Individual_Scores_Men_Var!E213 = "Yes", "Yes", "  "))</f>
        <v xml:space="preserve">  </v>
      </c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57" t="str">
        <f>Roster_Selection_Men!AB227&amp;" " &amp; "V "</f>
        <v xml:space="preserve">Tusculum University V </v>
      </c>
      <c r="C214" s="57" t="str">
        <f>Roster_Selection_Men!AD227</f>
        <v>8663-24627</v>
      </c>
      <c r="D214" s="57" t="str">
        <f>Roster_Selection_Men!AE227</f>
        <v>Tyler Moore</v>
      </c>
      <c r="E214" s="58"/>
      <c r="F214" s="1" t="str">
        <f>IF(ISERROR(Individual_Scores_Men_Var!E214), " ", IF(Individual_Scores_Men_Var!E214 = "Yes", "Yes", "  "))</f>
        <v>Yes</v>
      </c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3">
      <c r="B215" s="57" t="s">
        <v>551</v>
      </c>
      <c r="C215" s="59" t="str">
        <f>Individual_Scores_Men_Var!C215</f>
        <v/>
      </c>
      <c r="D215" s="60" t="str">
        <f>Individual_Scores_Men_Var!D215</f>
        <v/>
      </c>
      <c r="E215" s="58"/>
      <c r="F215" s="13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3">
      <c r="B216" s="57" t="s">
        <v>551</v>
      </c>
      <c r="C216" s="59" t="str">
        <f>Individual_Scores_Men_Var!C216</f>
        <v/>
      </c>
      <c r="D216" s="60" t="str">
        <f>Individual_Scores_Men_Var!D216</f>
        <v/>
      </c>
      <c r="E216" s="58"/>
      <c r="F216" s="13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3">
      <c r="B217" s="57" t="s">
        <v>551</v>
      </c>
      <c r="C217" s="59" t="str">
        <f>Individual_Scores_Men_Var!C217</f>
        <v/>
      </c>
      <c r="D217" s="60" t="str">
        <f>Individual_Scores_Men_Var!D217</f>
        <v/>
      </c>
      <c r="E217" s="58"/>
      <c r="F217" s="13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57" t="s">
        <v>30</v>
      </c>
      <c r="C218" s="57" t="s">
        <v>30</v>
      </c>
      <c r="D218" s="57" t="s">
        <v>30</v>
      </c>
      <c r="E218" s="61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57" t="s">
        <v>30</v>
      </c>
      <c r="C219" s="57" t="s">
        <v>30</v>
      </c>
      <c r="D219" s="57" t="s">
        <v>30</v>
      </c>
      <c r="E219" s="61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57" t="str">
        <f>Roster_Selection_Men!AB229&amp;" " &amp; "V "</f>
        <v xml:space="preserve">Union College V </v>
      </c>
      <c r="C220" s="57" t="str">
        <f>Roster_Selection_Men!AD229</f>
        <v>11-182949</v>
      </c>
      <c r="D220" s="57" t="str">
        <f>Roster_Selection_Men!AE229</f>
        <v>Charles Goguen</v>
      </c>
      <c r="E220" s="58"/>
      <c r="F220" s="1" t="str">
        <f>IF(ISERROR(Individual_Scores_Men_Var!E220), " ", IF(Individual_Scores_Men_Var!E220 = "Yes", "Yes", "  "))</f>
        <v>Yes</v>
      </c>
      <c r="G220" s="24" t="s">
        <v>528</v>
      </c>
      <c r="H220" s="44">
        <v>164</v>
      </c>
      <c r="I220" s="44">
        <v>218</v>
      </c>
      <c r="J220" s="44">
        <v>134</v>
      </c>
      <c r="K220" s="44">
        <v>168</v>
      </c>
      <c r="L220" s="44">
        <v>175</v>
      </c>
      <c r="M220" s="44">
        <v>146</v>
      </c>
      <c r="N220" s="44">
        <v>127</v>
      </c>
      <c r="O220" s="44">
        <v>179</v>
      </c>
      <c r="P220" s="44">
        <v>176</v>
      </c>
      <c r="Q220" s="44">
        <v>193</v>
      </c>
      <c r="R220" s="44">
        <v>171</v>
      </c>
      <c r="S220" s="44">
        <v>195</v>
      </c>
      <c r="T220" s="44">
        <v>180</v>
      </c>
      <c r="U220" s="44">
        <v>159</v>
      </c>
      <c r="V220" s="44">
        <v>163</v>
      </c>
      <c r="W220" s="44">
        <v>161</v>
      </c>
      <c r="X220" s="19">
        <f>SUM(H220:W220)</f>
        <v>2709</v>
      </c>
      <c r="Y220" s="19">
        <f>COUNTIF(H220:W220, "&gt;0" )</f>
        <v>16</v>
      </c>
      <c r="Z220" s="19">
        <f>X220/Y220</f>
        <v>169.3125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57" t="str">
        <f>Roster_Selection_Men!AB230&amp;" " &amp; "V "</f>
        <v xml:space="preserve">Union College V </v>
      </c>
      <c r="C221" s="57" t="str">
        <f>Roster_Selection_Men!AD230</f>
        <v>11-430517</v>
      </c>
      <c r="D221" s="57" t="str">
        <f>Roster_Selection_Men!AE230</f>
        <v>David Painter</v>
      </c>
      <c r="E221" s="58"/>
      <c r="F221" s="1" t="str">
        <f>IF(ISERROR(Individual_Scores_Men_Var!E221), " ", IF(Individual_Scores_Men_Var!E221 = "Yes", "Yes", "  "))</f>
        <v>Yes</v>
      </c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57" t="str">
        <f>Roster_Selection_Men!AB231&amp;" " &amp; "V "</f>
        <v xml:space="preserve">Union College V </v>
      </c>
      <c r="C222" s="57" t="str">
        <f>Roster_Selection_Men!AD231</f>
        <v>11-262432</v>
      </c>
      <c r="D222" s="57" t="str">
        <f>Roster_Selection_Men!AE231</f>
        <v>Dyan Barhdoll</v>
      </c>
      <c r="E222" s="58"/>
      <c r="F222" s="1" t="str">
        <f>IF(ISERROR(Individual_Scores_Men_Var!E222), " ", IF(Individual_Scores_Men_Var!E222 = "Yes", "Yes", "  "))</f>
        <v>Yes</v>
      </c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57" t="str">
        <f>Roster_Selection_Men!AB232&amp;" " &amp; "V "</f>
        <v xml:space="preserve">Union College V </v>
      </c>
      <c r="C223" s="57" t="str">
        <f>Roster_Selection_Men!AD232</f>
        <v>4860-813</v>
      </c>
      <c r="D223" s="57" t="str">
        <f>Roster_Selection_Men!AE232</f>
        <v>Jeffrey Carter</v>
      </c>
      <c r="E223" s="58"/>
      <c r="F223" s="1" t="str">
        <f>IF(ISERROR(Individual_Scores_Men_Var!E223), " ", IF(Individual_Scores_Men_Var!E223 = "Yes", "Yes", "  "))</f>
        <v>Yes</v>
      </c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57" t="str">
        <f>Roster_Selection_Men!AB233&amp;" " &amp; "V "</f>
        <v xml:space="preserve">Union College V </v>
      </c>
      <c r="C224" s="57" t="str">
        <f>Roster_Selection_Men!AD233</f>
        <v>20-21971</v>
      </c>
      <c r="D224" s="57" t="str">
        <f>Roster_Selection_Men!AE233</f>
        <v>Michael Dixon</v>
      </c>
      <c r="E224" s="58"/>
      <c r="F224" s="1" t="str">
        <f>IF(ISERROR(Individual_Scores_Men_Var!E224), " ", IF(Individual_Scores_Men_Var!E224 = "Yes", "Yes", "  "))</f>
        <v>Yes</v>
      </c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57" t="str">
        <f>Roster_Selection_Men!AB234&amp;" " &amp; "V "</f>
        <v xml:space="preserve">Union College V </v>
      </c>
      <c r="C225" s="57" t="str">
        <f>Roster_Selection_Men!AD234</f>
        <v>15-128090</v>
      </c>
      <c r="D225" s="57" t="str">
        <f>Roster_Selection_Men!AE234</f>
        <v>Rieley Ulanday</v>
      </c>
      <c r="E225" s="58"/>
      <c r="F225" s="1" t="str">
        <f>IF(ISERROR(Individual_Scores_Men_Var!E225), " ", IF(Individual_Scores_Men_Var!E225 = "Yes", "Yes", "  "))</f>
        <v>Yes</v>
      </c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57" t="str">
        <f>Roster_Selection_Men!AB235&amp;" " &amp; "V "</f>
        <v xml:space="preserve">Union College V </v>
      </c>
      <c r="C226" s="57" t="str">
        <f>Roster_Selection_Men!AD235</f>
        <v>19-39497</v>
      </c>
      <c r="D226" s="57" t="str">
        <f>Roster_Selection_Men!AE235</f>
        <v>Zack Lipson</v>
      </c>
      <c r="E226" s="58"/>
      <c r="F226" s="1" t="str">
        <f>IF(ISERROR(Individual_Scores_Men_Var!E226), " ", IF(Individual_Scores_Men_Var!E226 = "Yes", "Yes", "  "))</f>
        <v>Yes</v>
      </c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57" t="str">
        <f>Roster_Selection_Men!AB236&amp;" " &amp; "V "</f>
        <v xml:space="preserve"> V </v>
      </c>
      <c r="C227" s="57" t="str">
        <f>Roster_Selection_Men!AD236</f>
        <v/>
      </c>
      <c r="D227" s="57" t="str">
        <f>Roster_Selection_Men!AE236</f>
        <v/>
      </c>
      <c r="E227" s="58"/>
      <c r="F227" s="1" t="str">
        <f>IF(ISERROR(Individual_Scores_Men_Var!E227), " ", IF(Individual_Scores_Men_Var!E227 = "Yes", "Yes", "  "))</f>
        <v xml:space="preserve">  </v>
      </c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3">
      <c r="B228" s="57" t="s">
        <v>552</v>
      </c>
      <c r="C228" s="59" t="str">
        <f>Individual_Scores_Men_Var!C228</f>
        <v/>
      </c>
      <c r="D228" s="60" t="str">
        <f>Individual_Scores_Men_Var!D228</f>
        <v/>
      </c>
      <c r="E228" s="58"/>
      <c r="F228" s="13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3">
      <c r="B229" s="57" t="s">
        <v>552</v>
      </c>
      <c r="C229" s="59" t="str">
        <f>Individual_Scores_Men_Var!C229</f>
        <v/>
      </c>
      <c r="D229" s="60" t="str">
        <f>Individual_Scores_Men_Var!D229</f>
        <v/>
      </c>
      <c r="E229" s="58"/>
      <c r="F229" s="13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3">
      <c r="B230" s="57" t="s">
        <v>552</v>
      </c>
      <c r="C230" s="59" t="str">
        <f>Individual_Scores_Men_Var!C230</f>
        <v/>
      </c>
      <c r="D230" s="60" t="str">
        <f>Individual_Scores_Men_Var!D230</f>
        <v/>
      </c>
      <c r="E230" s="58"/>
      <c r="F230" s="13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57" t="s">
        <v>30</v>
      </c>
      <c r="C231" s="57" t="s">
        <v>30</v>
      </c>
      <c r="D231" s="57" t="s">
        <v>30</v>
      </c>
      <c r="E231" s="61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57" t="s">
        <v>30</v>
      </c>
      <c r="C232" s="57" t="s">
        <v>30</v>
      </c>
      <c r="D232" s="57" t="s">
        <v>30</v>
      </c>
      <c r="E232" s="61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57" t="str">
        <f>Roster_Selection_Men!AB238&amp;" " &amp; "V "</f>
        <v xml:space="preserve">University of the Cumberlands V </v>
      </c>
      <c r="C233" s="57" t="str">
        <f>Roster_Selection_Men!AD238</f>
        <v>18-2834</v>
      </c>
      <c r="D233" s="57" t="str">
        <f>Roster_Selection_Men!AE238</f>
        <v>Austin Hale</v>
      </c>
      <c r="E233" s="58"/>
      <c r="F233" s="1" t="str">
        <f>IF(ISERROR(Individual_Scores_Men_Var!E233), " ", IF(Individual_Scores_Men_Var!E233 = "Yes", "Yes", "  "))</f>
        <v>Yes</v>
      </c>
      <c r="G233" s="24" t="s">
        <v>528</v>
      </c>
      <c r="H233" s="44">
        <v>230</v>
      </c>
      <c r="I233" s="44">
        <v>232</v>
      </c>
      <c r="J233" s="44">
        <v>177</v>
      </c>
      <c r="K233" s="44">
        <v>132</v>
      </c>
      <c r="L233" s="44">
        <v>212</v>
      </c>
      <c r="M233" s="44">
        <v>227</v>
      </c>
      <c r="N233" s="44">
        <v>221</v>
      </c>
      <c r="O233" s="44">
        <v>198</v>
      </c>
      <c r="P233" s="44">
        <v>243</v>
      </c>
      <c r="Q233" s="44">
        <v>247</v>
      </c>
      <c r="R233" s="44">
        <v>185</v>
      </c>
      <c r="S233" s="44">
        <v>217</v>
      </c>
      <c r="T233" s="44">
        <v>244</v>
      </c>
      <c r="U233" s="44">
        <v>223</v>
      </c>
      <c r="V233" s="44">
        <v>243</v>
      </c>
      <c r="W233" s="44">
        <v>197</v>
      </c>
      <c r="X233" s="19">
        <f>SUM(H233:W233)</f>
        <v>3428</v>
      </c>
      <c r="Y233" s="19">
        <f>COUNTIF(H233:W233, "&gt;0" )</f>
        <v>16</v>
      </c>
      <c r="Z233" s="19">
        <f>X233/Y233</f>
        <v>214.25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57" t="str">
        <f>Roster_Selection_Men!AB239&amp;" " &amp; "V "</f>
        <v xml:space="preserve">University of the Cumberlands V </v>
      </c>
      <c r="C234" s="57" t="str">
        <f>Roster_Selection_Men!AD239</f>
        <v>11-739593</v>
      </c>
      <c r="D234" s="57" t="str">
        <f>Roster_Selection_Men!AE239</f>
        <v>Bryce Frantz</v>
      </c>
      <c r="E234" s="58"/>
      <c r="F234" s="1" t="str">
        <f>IF(ISERROR(Individual_Scores_Men_Var!E234), " ", IF(Individual_Scores_Men_Var!E234 = "Yes", "Yes", "  "))</f>
        <v>Yes</v>
      </c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57" t="str">
        <f>Roster_Selection_Men!AB240&amp;" " &amp; "V "</f>
        <v xml:space="preserve">University of the Cumberlands V </v>
      </c>
      <c r="C235" s="57" t="str">
        <f>Roster_Selection_Men!AD240</f>
        <v>11-746126</v>
      </c>
      <c r="D235" s="57" t="str">
        <f>Roster_Selection_Men!AE240</f>
        <v>Charles Wilken</v>
      </c>
      <c r="E235" s="58"/>
      <c r="F235" s="1" t="str">
        <f>IF(ISERROR(Individual_Scores_Men_Var!E235), " ", IF(Individual_Scores_Men_Var!E235 = "Yes", "Yes", "  "))</f>
        <v>Yes</v>
      </c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57" t="str">
        <f>Roster_Selection_Men!AB241&amp;" " &amp; "V "</f>
        <v xml:space="preserve">University of the Cumberlands V </v>
      </c>
      <c r="C236" s="57" t="str">
        <f>Roster_Selection_Men!AD241</f>
        <v>8069-30719</v>
      </c>
      <c r="D236" s="57" t="str">
        <f>Roster_Selection_Men!AE241</f>
        <v>Liam Mcnamara</v>
      </c>
      <c r="E236" s="58"/>
      <c r="F236" s="1" t="str">
        <f>IF(ISERROR(Individual_Scores_Men_Var!E236), " ", IF(Individual_Scores_Men_Var!E236 = "Yes", "Yes", "  "))</f>
        <v xml:space="preserve">  </v>
      </c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57" t="str">
        <f>Roster_Selection_Men!AB242&amp;" " &amp; "V "</f>
        <v xml:space="preserve">University of the Cumberlands V </v>
      </c>
      <c r="C237" s="57" t="str">
        <f>Roster_Selection_Men!AD242</f>
        <v>11-155607</v>
      </c>
      <c r="D237" s="57" t="str">
        <f>Roster_Selection_Men!AE242</f>
        <v>Robert Borowski</v>
      </c>
      <c r="E237" s="58"/>
      <c r="F237" s="1" t="str">
        <f>IF(ISERROR(Individual_Scores_Men_Var!E237), " ", IF(Individual_Scores_Men_Var!E237 = "Yes", "Yes", "  "))</f>
        <v>Yes</v>
      </c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57" t="str">
        <f>Roster_Selection_Men!AB243&amp;" " &amp; "V "</f>
        <v xml:space="preserve">University of the Cumberlands V </v>
      </c>
      <c r="C238" s="57" t="str">
        <f>Roster_Selection_Men!AD243</f>
        <v>18-64010</v>
      </c>
      <c r="D238" s="57" t="str">
        <f>Roster_Selection_Men!AE243</f>
        <v>Stephen Simmons</v>
      </c>
      <c r="E238" s="58"/>
      <c r="F238" s="1" t="str">
        <f>IF(ISERROR(Individual_Scores_Men_Var!E238), " ", IF(Individual_Scores_Men_Var!E238 = "Yes", "Yes", "  "))</f>
        <v>Yes</v>
      </c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57" t="str">
        <f>Roster_Selection_Men!AB244&amp;" " &amp; "V "</f>
        <v xml:space="preserve"> V </v>
      </c>
      <c r="C239" s="57" t="str">
        <f>Roster_Selection_Men!AD244</f>
        <v/>
      </c>
      <c r="D239" s="57" t="str">
        <f>Roster_Selection_Men!AE244</f>
        <v/>
      </c>
      <c r="E239" s="58"/>
      <c r="F239" s="1" t="str">
        <f>IF(ISERROR(Individual_Scores_Men_Var!E239), " ", IF(Individual_Scores_Men_Var!E239 = "Yes", "Yes", "  "))</f>
        <v xml:space="preserve">  </v>
      </c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57" t="str">
        <f>Roster_Selection_Men!AB245&amp;" " &amp; "V "</f>
        <v xml:space="preserve"> V </v>
      </c>
      <c r="C240" s="57" t="str">
        <f>Roster_Selection_Men!AD245</f>
        <v/>
      </c>
      <c r="D240" s="57" t="str">
        <f>Roster_Selection_Men!AE245</f>
        <v/>
      </c>
      <c r="E240" s="58"/>
      <c r="F240" s="1" t="str">
        <f>IF(ISERROR(Individual_Scores_Men_Var!E240), " ", IF(Individual_Scores_Men_Var!E240 = "Yes", "Yes", "  "))</f>
        <v xml:space="preserve">  </v>
      </c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3">
      <c r="B241" s="57" t="s">
        <v>553</v>
      </c>
      <c r="C241" s="59" t="str">
        <f>Individual_Scores_Men_Var!C241</f>
        <v/>
      </c>
      <c r="D241" s="60" t="str">
        <f>Individual_Scores_Men_Var!D241</f>
        <v/>
      </c>
      <c r="E241" s="58"/>
      <c r="F241" s="13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3">
      <c r="B242" s="57" t="s">
        <v>553</v>
      </c>
      <c r="C242" s="59" t="str">
        <f>Individual_Scores_Men_Var!C242</f>
        <v/>
      </c>
      <c r="D242" s="60" t="str">
        <f>Individual_Scores_Men_Var!D242</f>
        <v/>
      </c>
      <c r="E242" s="58"/>
      <c r="F242" s="13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3">
      <c r="B243" s="57" t="s">
        <v>553</v>
      </c>
      <c r="C243" s="59" t="str">
        <f>Individual_Scores_Men_Var!C243</f>
        <v/>
      </c>
      <c r="D243" s="60" t="str">
        <f>Individual_Scores_Men_Var!D243</f>
        <v/>
      </c>
      <c r="E243" s="58"/>
      <c r="F243" s="13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57" t="s">
        <v>30</v>
      </c>
      <c r="C244" s="57" t="s">
        <v>30</v>
      </c>
      <c r="D244" s="57" t="s">
        <v>30</v>
      </c>
      <c r="E244" s="61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57" t="s">
        <v>30</v>
      </c>
      <c r="C245" s="57" t="s">
        <v>30</v>
      </c>
      <c r="D245" s="57" t="s">
        <v>30</v>
      </c>
      <c r="E245" s="61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57" t="s">
        <v>30</v>
      </c>
      <c r="C246" s="57" t="s">
        <v>30</v>
      </c>
      <c r="D246" s="57" t="s">
        <v>30</v>
      </c>
      <c r="E246" s="61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555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57" t="s">
        <v>30</v>
      </c>
      <c r="C247" s="57" t="s">
        <v>30</v>
      </c>
      <c r="D247" s="57" t="s">
        <v>30</v>
      </c>
      <c r="E247" s="61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57" t="s">
        <v>30</v>
      </c>
      <c r="C248" s="57" t="s">
        <v>30</v>
      </c>
      <c r="D248" s="57" t="s">
        <v>30</v>
      </c>
      <c r="E248" s="61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57" t="s">
        <v>30</v>
      </c>
      <c r="C249" s="57" t="s">
        <v>30</v>
      </c>
      <c r="D249" s="57" t="s">
        <v>30</v>
      </c>
      <c r="E249" s="61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57" t="s">
        <v>30</v>
      </c>
      <c r="C250" s="57" t="s">
        <v>30</v>
      </c>
      <c r="D250" s="57" t="s">
        <v>30</v>
      </c>
      <c r="E250" s="61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57" t="s">
        <v>30</v>
      </c>
      <c r="C251" s="57" t="s">
        <v>30</v>
      </c>
      <c r="D251" s="57" t="s">
        <v>30</v>
      </c>
      <c r="E251" s="61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57" t="s">
        <v>30</v>
      </c>
      <c r="C252" s="57" t="s">
        <v>30</v>
      </c>
      <c r="D252" s="57" t="s">
        <v>30</v>
      </c>
      <c r="E252" s="61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57" t="s">
        <v>30</v>
      </c>
      <c r="C253" s="57" t="s">
        <v>30</v>
      </c>
      <c r="D253" s="57" t="s">
        <v>30</v>
      </c>
      <c r="E253" s="61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57" t="s">
        <v>30</v>
      </c>
      <c r="C254" s="57" t="s">
        <v>30</v>
      </c>
      <c r="D254" s="57" t="s">
        <v>30</v>
      </c>
      <c r="E254" s="61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57" t="s">
        <v>30</v>
      </c>
      <c r="C255" s="57" t="s">
        <v>30</v>
      </c>
      <c r="D255" s="57" t="s">
        <v>30</v>
      </c>
      <c r="E255" s="61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57" t="s">
        <v>30</v>
      </c>
      <c r="C256" s="57" t="s">
        <v>30</v>
      </c>
      <c r="D256" s="57" t="s">
        <v>30</v>
      </c>
      <c r="E256" s="61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57" t="s">
        <v>30</v>
      </c>
      <c r="C257" s="57" t="s">
        <v>30</v>
      </c>
      <c r="D257" s="57" t="s">
        <v>30</v>
      </c>
      <c r="E257" s="61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57" t="s">
        <v>30</v>
      </c>
      <c r="C258" s="57" t="s">
        <v>30</v>
      </c>
      <c r="D258" s="57" t="s">
        <v>30</v>
      </c>
      <c r="E258" s="61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57" t="s">
        <v>30</v>
      </c>
      <c r="C259" s="57" t="s">
        <v>30</v>
      </c>
      <c r="D259" s="57" t="s">
        <v>30</v>
      </c>
      <c r="E259" s="61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57" t="s">
        <v>30</v>
      </c>
      <c r="C260" s="57" t="s">
        <v>30</v>
      </c>
      <c r="D260" s="57" t="s">
        <v>30</v>
      </c>
      <c r="E260" s="61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57" t="s">
        <v>30</v>
      </c>
      <c r="C261" s="57" t="s">
        <v>30</v>
      </c>
      <c r="D261" s="57" t="s">
        <v>30</v>
      </c>
      <c r="E261" s="61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57" t="s">
        <v>30</v>
      </c>
      <c r="C262" s="57" t="s">
        <v>30</v>
      </c>
      <c r="D262" s="57" t="s">
        <v>30</v>
      </c>
      <c r="E262" s="61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57" t="s">
        <v>30</v>
      </c>
      <c r="C263" s="57" t="s">
        <v>30</v>
      </c>
      <c r="D263" s="57" t="s">
        <v>30</v>
      </c>
      <c r="E263" s="61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57" t="s">
        <v>30</v>
      </c>
      <c r="C264" s="57" t="s">
        <v>30</v>
      </c>
      <c r="D264" s="57" t="s">
        <v>30</v>
      </c>
      <c r="E264" s="61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57" t="s">
        <v>30</v>
      </c>
      <c r="C265" s="57" t="s">
        <v>30</v>
      </c>
      <c r="D265" s="57" t="s">
        <v>30</v>
      </c>
      <c r="E265" s="61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57" t="s">
        <v>30</v>
      </c>
      <c r="C266" s="57" t="s">
        <v>30</v>
      </c>
      <c r="D266" s="57" t="s">
        <v>30</v>
      </c>
      <c r="E266" s="61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57" t="s">
        <v>30</v>
      </c>
      <c r="C267" s="57" t="s">
        <v>30</v>
      </c>
      <c r="D267" s="57" t="s">
        <v>30</v>
      </c>
      <c r="E267" s="61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57" t="s">
        <v>30</v>
      </c>
      <c r="C268" s="57" t="s">
        <v>30</v>
      </c>
      <c r="D268" s="57" t="s">
        <v>30</v>
      </c>
      <c r="E268" s="61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57" t="s">
        <v>30</v>
      </c>
      <c r="C269" s="57" t="s">
        <v>30</v>
      </c>
      <c r="D269" s="57" t="s">
        <v>30</v>
      </c>
      <c r="E269" s="61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57" t="s">
        <v>30</v>
      </c>
      <c r="C270" s="57" t="s">
        <v>30</v>
      </c>
      <c r="D270" s="57" t="s">
        <v>30</v>
      </c>
      <c r="E270" s="61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57" t="s">
        <v>30</v>
      </c>
      <c r="C271" s="57" t="s">
        <v>30</v>
      </c>
      <c r="D271" s="57" t="s">
        <v>30</v>
      </c>
      <c r="E271" s="61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57" t="s">
        <v>30</v>
      </c>
      <c r="C272" s="57" t="s">
        <v>30</v>
      </c>
      <c r="D272" s="57" t="s">
        <v>30</v>
      </c>
      <c r="E272" s="61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57" t="s">
        <v>30</v>
      </c>
      <c r="C273" s="57" t="s">
        <v>30</v>
      </c>
      <c r="D273" s="57" t="s">
        <v>30</v>
      </c>
      <c r="E273" s="61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57" t="s">
        <v>30</v>
      </c>
      <c r="C274" s="57" t="s">
        <v>30</v>
      </c>
      <c r="D274" s="57" t="s">
        <v>30</v>
      </c>
      <c r="E274" s="61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57" t="s">
        <v>30</v>
      </c>
      <c r="C275" s="57" t="s">
        <v>30</v>
      </c>
      <c r="D275" s="57" t="s">
        <v>30</v>
      </c>
      <c r="E275" s="61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57" t="s">
        <v>30</v>
      </c>
      <c r="C276" s="57" t="s">
        <v>30</v>
      </c>
      <c r="D276" s="57" t="s">
        <v>30</v>
      </c>
      <c r="E276" s="61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57" t="s">
        <v>30</v>
      </c>
      <c r="C277" s="57" t="s">
        <v>30</v>
      </c>
      <c r="D277" s="57" t="s">
        <v>30</v>
      </c>
      <c r="E277" s="61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57" t="s">
        <v>30</v>
      </c>
      <c r="C278" s="57" t="s">
        <v>30</v>
      </c>
      <c r="D278" s="57" t="s">
        <v>30</v>
      </c>
      <c r="E278" s="61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57" t="s">
        <v>30</v>
      </c>
      <c r="C279" s="57" t="s">
        <v>30</v>
      </c>
      <c r="D279" s="57" t="s">
        <v>30</v>
      </c>
      <c r="E279" s="61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57" t="s">
        <v>30</v>
      </c>
      <c r="C280" s="57" t="s">
        <v>30</v>
      </c>
      <c r="D280" s="57" t="s">
        <v>30</v>
      </c>
      <c r="E280" s="61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57" t="s">
        <v>30</v>
      </c>
      <c r="C281" s="57" t="s">
        <v>30</v>
      </c>
      <c r="D281" s="57" t="s">
        <v>30</v>
      </c>
      <c r="E281" s="61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57" t="s">
        <v>30</v>
      </c>
      <c r="C282" s="57" t="s">
        <v>30</v>
      </c>
      <c r="D282" s="57" t="s">
        <v>30</v>
      </c>
      <c r="E282" s="61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57" t="s">
        <v>30</v>
      </c>
      <c r="C283" s="57" t="s">
        <v>30</v>
      </c>
      <c r="D283" s="57" t="s">
        <v>30</v>
      </c>
      <c r="E283" s="61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57" t="s">
        <v>30</v>
      </c>
      <c r="C284" s="57" t="s">
        <v>30</v>
      </c>
      <c r="D284" s="57" t="s">
        <v>30</v>
      </c>
      <c r="E284" s="61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57" t="s">
        <v>30</v>
      </c>
      <c r="C285" s="57" t="s">
        <v>30</v>
      </c>
      <c r="D285" s="57" t="s">
        <v>30</v>
      </c>
      <c r="E285" s="61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57" t="s">
        <v>30</v>
      </c>
      <c r="C286" s="57" t="s">
        <v>30</v>
      </c>
      <c r="D286" s="57" t="s">
        <v>30</v>
      </c>
      <c r="E286" s="61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57" t="s">
        <v>30</v>
      </c>
      <c r="C287" s="57" t="s">
        <v>30</v>
      </c>
      <c r="D287" s="57" t="s">
        <v>30</v>
      </c>
      <c r="E287" s="61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57" t="s">
        <v>30</v>
      </c>
      <c r="C288" s="57" t="s">
        <v>30</v>
      </c>
      <c r="D288" s="57" t="s">
        <v>30</v>
      </c>
      <c r="E288" s="61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57" t="s">
        <v>30</v>
      </c>
      <c r="C289" s="57" t="s">
        <v>30</v>
      </c>
      <c r="D289" s="57" t="s">
        <v>30</v>
      </c>
      <c r="E289" s="61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57" t="s">
        <v>30</v>
      </c>
      <c r="C290" s="57" t="s">
        <v>30</v>
      </c>
      <c r="D290" s="57" t="s">
        <v>30</v>
      </c>
      <c r="E290" s="61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57" t="s">
        <v>30</v>
      </c>
      <c r="C291" s="57" t="s">
        <v>30</v>
      </c>
      <c r="D291" s="57" t="s">
        <v>30</v>
      </c>
      <c r="E291" s="61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57" t="s">
        <v>30</v>
      </c>
      <c r="C292" s="57" t="s">
        <v>30</v>
      </c>
      <c r="D292" s="57" t="s">
        <v>30</v>
      </c>
      <c r="E292" s="61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57" t="s">
        <v>30</v>
      </c>
      <c r="C293" s="57" t="s">
        <v>30</v>
      </c>
      <c r="D293" s="57" t="s">
        <v>30</v>
      </c>
      <c r="E293" s="61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57" t="s">
        <v>30</v>
      </c>
      <c r="C294" s="57" t="s">
        <v>30</v>
      </c>
      <c r="D294" s="57" t="s">
        <v>30</v>
      </c>
      <c r="E294" s="61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57" t="s">
        <v>30</v>
      </c>
      <c r="C295" s="57" t="s">
        <v>30</v>
      </c>
      <c r="D295" s="57" t="s">
        <v>30</v>
      </c>
      <c r="E295" s="61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57" t="s">
        <v>30</v>
      </c>
      <c r="C296" s="57" t="s">
        <v>30</v>
      </c>
      <c r="D296" s="57" t="s">
        <v>30</v>
      </c>
      <c r="E296" s="61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57" t="s">
        <v>30</v>
      </c>
      <c r="C297" s="57" t="s">
        <v>30</v>
      </c>
      <c r="D297" s="57" t="s">
        <v>30</v>
      </c>
      <c r="E297" s="61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57" t="s">
        <v>30</v>
      </c>
      <c r="C298" s="57" t="s">
        <v>30</v>
      </c>
      <c r="D298" s="57" t="s">
        <v>30</v>
      </c>
      <c r="E298" s="61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57" t="s">
        <v>30</v>
      </c>
      <c r="C299" s="57" t="s">
        <v>30</v>
      </c>
      <c r="D299" s="57" t="s">
        <v>30</v>
      </c>
      <c r="E299" s="61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57" t="s">
        <v>30</v>
      </c>
      <c r="C300" s="57" t="s">
        <v>30</v>
      </c>
      <c r="D300" s="57" t="s">
        <v>30</v>
      </c>
      <c r="E300" s="61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57" t="s">
        <v>30</v>
      </c>
      <c r="C301" s="57" t="s">
        <v>30</v>
      </c>
      <c r="D301" s="57" t="s">
        <v>30</v>
      </c>
      <c r="E301" s="61"/>
    </row>
    <row r="302" spans="2:80" s="1" customFormat="1" ht="13.95" customHeight="1" x14ac:dyDescent="0.25">
      <c r="B302" s="57" t="s">
        <v>30</v>
      </c>
      <c r="C302" s="57" t="s">
        <v>30</v>
      </c>
      <c r="D302" s="57" t="s">
        <v>30</v>
      </c>
      <c r="E302" s="61"/>
    </row>
    <row r="303" spans="2:80" s="1" customFormat="1" ht="13.95" customHeight="1" x14ac:dyDescent="0.25">
      <c r="B303" s="57" t="s">
        <v>30</v>
      </c>
      <c r="C303" s="57" t="s">
        <v>30</v>
      </c>
      <c r="D303" s="57" t="s">
        <v>30</v>
      </c>
      <c r="E303" s="61"/>
    </row>
    <row r="304" spans="2:80" s="1" customFormat="1" ht="13.95" customHeight="1" x14ac:dyDescent="0.25">
      <c r="B304" s="57" t="s">
        <v>30</v>
      </c>
      <c r="C304" s="57" t="s">
        <v>30</v>
      </c>
      <c r="D304" s="57" t="s">
        <v>30</v>
      </c>
      <c r="E304" s="61"/>
    </row>
    <row r="305" spans="2:5" s="1" customFormat="1" ht="13.95" customHeight="1" x14ac:dyDescent="0.25">
      <c r="B305" s="57" t="s">
        <v>30</v>
      </c>
      <c r="C305" s="57" t="s">
        <v>30</v>
      </c>
      <c r="D305" s="57" t="s">
        <v>30</v>
      </c>
      <c r="E305" s="61"/>
    </row>
    <row r="306" spans="2:5" s="1" customFormat="1" ht="13.95" customHeight="1" x14ac:dyDescent="0.25">
      <c r="B306" s="57" t="s">
        <v>30</v>
      </c>
      <c r="C306" s="57" t="s">
        <v>30</v>
      </c>
      <c r="D306" s="57" t="s">
        <v>30</v>
      </c>
      <c r="E306" s="61"/>
    </row>
    <row r="307" spans="2:5" s="1" customFormat="1" ht="13.95" customHeight="1" x14ac:dyDescent="0.25">
      <c r="B307" s="57" t="s">
        <v>30</v>
      </c>
      <c r="C307" s="57" t="s">
        <v>30</v>
      </c>
      <c r="D307" s="57" t="s">
        <v>30</v>
      </c>
      <c r="E307" s="61"/>
    </row>
    <row r="308" spans="2:5" s="1" customFormat="1" ht="13.95" customHeight="1" x14ac:dyDescent="0.25">
      <c r="B308" s="57" t="s">
        <v>30</v>
      </c>
      <c r="C308" s="57" t="s">
        <v>30</v>
      </c>
      <c r="D308" s="57" t="s">
        <v>30</v>
      </c>
      <c r="E308" s="61"/>
    </row>
    <row r="309" spans="2:5" s="1" customFormat="1" ht="13.95" customHeight="1" x14ac:dyDescent="0.25">
      <c r="B309" s="57" t="s">
        <v>30</v>
      </c>
      <c r="C309" s="57" t="s">
        <v>30</v>
      </c>
      <c r="D309" s="57" t="s">
        <v>30</v>
      </c>
      <c r="E309" s="61"/>
    </row>
    <row r="310" spans="2:5" s="1" customFormat="1" ht="13.95" customHeight="1" x14ac:dyDescent="0.25">
      <c r="B310" s="57" t="s">
        <v>30</v>
      </c>
      <c r="C310" s="57" t="s">
        <v>30</v>
      </c>
      <c r="D310" s="57" t="s">
        <v>30</v>
      </c>
      <c r="E310" s="61"/>
    </row>
    <row r="311" spans="2:5" s="1" customFormat="1" ht="13.95" customHeight="1" x14ac:dyDescent="0.25">
      <c r="B311" s="57" t="s">
        <v>30</v>
      </c>
      <c r="C311" s="57" t="s">
        <v>30</v>
      </c>
      <c r="D311" s="57" t="s">
        <v>30</v>
      </c>
      <c r="E311" s="61"/>
    </row>
    <row r="312" spans="2:5" s="1" customFormat="1" ht="13.95" customHeight="1" x14ac:dyDescent="0.25">
      <c r="B312" s="57" t="s">
        <v>30</v>
      </c>
      <c r="C312" s="57" t="s">
        <v>30</v>
      </c>
      <c r="D312" s="57" t="s">
        <v>30</v>
      </c>
      <c r="E312" s="61"/>
    </row>
    <row r="313" spans="2:5" s="1" customFormat="1" ht="13.95" customHeight="1" x14ac:dyDescent="0.25">
      <c r="B313" s="57" t="s">
        <v>30</v>
      </c>
      <c r="C313" s="57" t="s">
        <v>30</v>
      </c>
      <c r="D313" s="57" t="s">
        <v>30</v>
      </c>
      <c r="E313" s="61"/>
    </row>
    <row r="314" spans="2:5" s="1" customFormat="1" ht="13.95" customHeight="1" x14ac:dyDescent="0.25">
      <c r="B314" s="57" t="s">
        <v>30</v>
      </c>
      <c r="C314" s="57" t="s">
        <v>30</v>
      </c>
      <c r="D314" s="57" t="s">
        <v>30</v>
      </c>
      <c r="E314" s="61"/>
    </row>
    <row r="315" spans="2:5" s="1" customFormat="1" ht="13.95" customHeight="1" x14ac:dyDescent="0.25">
      <c r="B315" s="57" t="s">
        <v>30</v>
      </c>
      <c r="C315" s="57" t="s">
        <v>30</v>
      </c>
      <c r="D315" s="57" t="s">
        <v>30</v>
      </c>
      <c r="E315" s="61"/>
    </row>
    <row r="316" spans="2:5" s="1" customFormat="1" ht="13.95" customHeight="1" x14ac:dyDescent="0.25">
      <c r="B316" s="57" t="s">
        <v>30</v>
      </c>
      <c r="C316" s="57" t="s">
        <v>30</v>
      </c>
      <c r="D316" s="57" t="s">
        <v>30</v>
      </c>
      <c r="E316" s="61"/>
    </row>
    <row r="317" spans="2:5" s="1" customFormat="1" ht="13.95" customHeight="1" x14ac:dyDescent="0.25">
      <c r="B317" s="57" t="s">
        <v>30</v>
      </c>
      <c r="C317" s="57" t="s">
        <v>30</v>
      </c>
      <c r="D317" s="57" t="s">
        <v>30</v>
      </c>
      <c r="E317" s="61"/>
    </row>
    <row r="318" spans="2:5" s="1" customFormat="1" ht="13.95" customHeight="1" x14ac:dyDescent="0.25">
      <c r="B318" s="57" t="s">
        <v>30</v>
      </c>
      <c r="C318" s="57" t="s">
        <v>30</v>
      </c>
      <c r="D318" s="57" t="s">
        <v>30</v>
      </c>
      <c r="E318" s="61"/>
    </row>
    <row r="319" spans="2:5" s="1" customFormat="1" ht="13.95" customHeight="1" x14ac:dyDescent="0.25">
      <c r="B319" s="57" t="s">
        <v>30</v>
      </c>
      <c r="C319" s="57" t="s">
        <v>30</v>
      </c>
      <c r="D319" s="57" t="s">
        <v>30</v>
      </c>
      <c r="E319" s="61"/>
    </row>
    <row r="320" spans="2:5" s="1" customFormat="1" ht="13.95" customHeight="1" x14ac:dyDescent="0.25">
      <c r="B320" s="57" t="s">
        <v>30</v>
      </c>
      <c r="C320" s="57" t="s">
        <v>30</v>
      </c>
      <c r="D320" s="57" t="s">
        <v>30</v>
      </c>
      <c r="E320" s="61"/>
    </row>
    <row r="321" spans="2:5" s="1" customFormat="1" ht="13.95" customHeight="1" x14ac:dyDescent="0.25">
      <c r="B321" s="57" t="s">
        <v>30</v>
      </c>
      <c r="C321" s="57" t="s">
        <v>30</v>
      </c>
      <c r="D321" s="57" t="s">
        <v>30</v>
      </c>
      <c r="E321" s="61"/>
    </row>
    <row r="322" spans="2:5" s="1" customFormat="1" ht="13.95" customHeight="1" x14ac:dyDescent="0.25">
      <c r="B322" s="57" t="s">
        <v>30</v>
      </c>
      <c r="C322" s="57" t="s">
        <v>30</v>
      </c>
      <c r="D322" s="57" t="s">
        <v>30</v>
      </c>
      <c r="E322" s="61"/>
    </row>
    <row r="323" spans="2:5" s="1" customFormat="1" ht="13.95" customHeight="1" x14ac:dyDescent="0.25">
      <c r="B323" s="57" t="s">
        <v>30</v>
      </c>
      <c r="C323" s="57" t="s">
        <v>30</v>
      </c>
      <c r="D323" s="57" t="s">
        <v>30</v>
      </c>
      <c r="E323" s="61"/>
    </row>
    <row r="324" spans="2:5" s="1" customFormat="1" ht="13.95" customHeight="1" x14ac:dyDescent="0.25">
      <c r="B324" s="57" t="s">
        <v>30</v>
      </c>
      <c r="C324" s="57" t="s">
        <v>30</v>
      </c>
      <c r="D324" s="57" t="s">
        <v>30</v>
      </c>
      <c r="E324" s="61"/>
    </row>
    <row r="325" spans="2:5" s="1" customFormat="1" ht="13.95" customHeight="1" x14ac:dyDescent="0.25">
      <c r="B325" s="57" t="s">
        <v>30</v>
      </c>
      <c r="C325" s="57" t="s">
        <v>30</v>
      </c>
      <c r="D325" s="57" t="s">
        <v>30</v>
      </c>
      <c r="E325" s="61"/>
    </row>
    <row r="326" spans="2:5" s="1" customFormat="1" ht="13.95" customHeight="1" x14ac:dyDescent="0.25">
      <c r="B326" s="57" t="s">
        <v>30</v>
      </c>
      <c r="C326" s="57" t="s">
        <v>30</v>
      </c>
      <c r="D326" s="57" t="s">
        <v>30</v>
      </c>
      <c r="E326" s="61"/>
    </row>
    <row r="327" spans="2:5" s="1" customFormat="1" ht="13.95" customHeight="1" x14ac:dyDescent="0.25">
      <c r="B327" s="57" t="s">
        <v>30</v>
      </c>
      <c r="C327" s="57" t="s">
        <v>30</v>
      </c>
      <c r="D327" s="57" t="s">
        <v>30</v>
      </c>
      <c r="E327" s="61"/>
    </row>
    <row r="328" spans="2:5" s="1" customFormat="1" ht="13.95" customHeight="1" x14ac:dyDescent="0.25">
      <c r="B328" s="57" t="s">
        <v>30</v>
      </c>
      <c r="C328" s="57" t="s">
        <v>30</v>
      </c>
      <c r="D328" s="57" t="s">
        <v>30</v>
      </c>
      <c r="E328" s="61"/>
    </row>
    <row r="329" spans="2:5" s="1" customFormat="1" ht="13.95" customHeight="1" x14ac:dyDescent="0.25">
      <c r="B329" s="57" t="s">
        <v>30</v>
      </c>
      <c r="C329" s="57" t="s">
        <v>30</v>
      </c>
      <c r="D329" s="57" t="s">
        <v>30</v>
      </c>
      <c r="E329" s="61"/>
    </row>
    <row r="330" spans="2:5" s="1" customFormat="1" ht="13.95" customHeight="1" x14ac:dyDescent="0.25">
      <c r="B330" s="57" t="s">
        <v>30</v>
      </c>
      <c r="C330" s="57" t="s">
        <v>30</v>
      </c>
      <c r="D330" s="57" t="s">
        <v>30</v>
      </c>
      <c r="E330" s="61"/>
    </row>
    <row r="331" spans="2:5" s="1" customFormat="1" ht="13.95" customHeight="1" x14ac:dyDescent="0.25">
      <c r="B331" s="57" t="s">
        <v>30</v>
      </c>
      <c r="C331" s="57" t="s">
        <v>30</v>
      </c>
      <c r="D331" s="57" t="s">
        <v>30</v>
      </c>
      <c r="E331" s="61"/>
    </row>
    <row r="332" spans="2:5" s="1" customFormat="1" ht="13.95" customHeight="1" x14ac:dyDescent="0.25">
      <c r="B332" s="57" t="s">
        <v>30</v>
      </c>
      <c r="C332" s="57" t="s">
        <v>30</v>
      </c>
      <c r="D332" s="57" t="s">
        <v>30</v>
      </c>
      <c r="E332" s="61"/>
    </row>
    <row r="333" spans="2:5" s="1" customFormat="1" ht="13.95" customHeight="1" x14ac:dyDescent="0.25">
      <c r="B333" s="57" t="s">
        <v>30</v>
      </c>
      <c r="C333" s="57" t="s">
        <v>30</v>
      </c>
      <c r="D333" s="57" t="s">
        <v>30</v>
      </c>
      <c r="E333" s="61"/>
    </row>
    <row r="334" spans="2:5" s="1" customFormat="1" ht="13.95" customHeight="1" x14ac:dyDescent="0.25">
      <c r="B334" s="57" t="s">
        <v>30</v>
      </c>
      <c r="C334" s="57" t="s">
        <v>30</v>
      </c>
      <c r="D334" s="57" t="s">
        <v>30</v>
      </c>
      <c r="E334" s="61"/>
    </row>
    <row r="335" spans="2:5" s="1" customFormat="1" ht="13.95" customHeight="1" x14ac:dyDescent="0.25">
      <c r="B335" s="57" t="s">
        <v>30</v>
      </c>
      <c r="C335" s="57" t="s">
        <v>30</v>
      </c>
      <c r="D335" s="57" t="s">
        <v>30</v>
      </c>
      <c r="E335" s="61"/>
    </row>
    <row r="336" spans="2:5" s="1" customFormat="1" ht="13.95" customHeight="1" x14ac:dyDescent="0.25">
      <c r="B336" s="57" t="s">
        <v>30</v>
      </c>
      <c r="C336" s="57" t="s">
        <v>30</v>
      </c>
      <c r="D336" s="57" t="s">
        <v>30</v>
      </c>
      <c r="E336" s="61"/>
    </row>
    <row r="337" spans="2:5" s="1" customFormat="1" ht="13.95" customHeight="1" x14ac:dyDescent="0.25">
      <c r="B337" s="57" t="s">
        <v>30</v>
      </c>
      <c r="C337" s="57" t="s">
        <v>30</v>
      </c>
      <c r="D337" s="57" t="s">
        <v>30</v>
      </c>
      <c r="E337" s="61"/>
    </row>
    <row r="338" spans="2:5" s="1" customFormat="1" ht="13.95" customHeight="1" x14ac:dyDescent="0.25">
      <c r="B338" s="57" t="s">
        <v>30</v>
      </c>
      <c r="C338" s="57" t="s">
        <v>30</v>
      </c>
      <c r="D338" s="57" t="s">
        <v>30</v>
      </c>
      <c r="E338" s="61"/>
    </row>
    <row r="339" spans="2:5" s="1" customFormat="1" ht="13.95" customHeight="1" x14ac:dyDescent="0.25">
      <c r="B339" s="57" t="s">
        <v>30</v>
      </c>
      <c r="C339" s="57" t="s">
        <v>30</v>
      </c>
      <c r="D339" s="57" t="s">
        <v>30</v>
      </c>
      <c r="E339" s="61"/>
    </row>
    <row r="340" spans="2:5" s="1" customFormat="1" ht="13.95" customHeight="1" x14ac:dyDescent="0.25">
      <c r="B340" s="57" t="s">
        <v>30</v>
      </c>
      <c r="C340" s="57" t="s">
        <v>30</v>
      </c>
      <c r="D340" s="57" t="s">
        <v>30</v>
      </c>
      <c r="E340" s="61"/>
    </row>
    <row r="341" spans="2:5" s="1" customFormat="1" ht="13.95" customHeight="1" x14ac:dyDescent="0.25">
      <c r="B341" s="57" t="s">
        <v>30</v>
      </c>
      <c r="C341" s="57" t="s">
        <v>30</v>
      </c>
      <c r="D341" s="57" t="s">
        <v>30</v>
      </c>
      <c r="E341" s="61"/>
    </row>
    <row r="342" spans="2:5" s="1" customFormat="1" ht="13.95" customHeight="1" x14ac:dyDescent="0.25">
      <c r="B342" s="57" t="s">
        <v>30</v>
      </c>
      <c r="C342" s="57" t="s">
        <v>30</v>
      </c>
      <c r="D342" s="57" t="s">
        <v>30</v>
      </c>
      <c r="E342" s="61"/>
    </row>
    <row r="343" spans="2:5" s="1" customFormat="1" ht="13.95" customHeight="1" x14ac:dyDescent="0.25">
      <c r="B343" s="57" t="s">
        <v>30</v>
      </c>
      <c r="C343" s="57" t="s">
        <v>30</v>
      </c>
      <c r="D343" s="57" t="s">
        <v>30</v>
      </c>
      <c r="E343" s="61"/>
    </row>
    <row r="344" spans="2:5" s="1" customFormat="1" ht="13.95" customHeight="1" x14ac:dyDescent="0.25">
      <c r="B344" s="57" t="s">
        <v>30</v>
      </c>
      <c r="C344" s="57" t="s">
        <v>30</v>
      </c>
      <c r="D344" s="57" t="s">
        <v>30</v>
      </c>
      <c r="E344" s="61"/>
    </row>
    <row r="345" spans="2:5" s="1" customFormat="1" ht="13.95" customHeight="1" x14ac:dyDescent="0.25">
      <c r="B345" s="57" t="s">
        <v>30</v>
      </c>
      <c r="C345" s="57" t="s">
        <v>30</v>
      </c>
      <c r="D345" s="57" t="s">
        <v>30</v>
      </c>
      <c r="E345" s="61"/>
    </row>
    <row r="346" spans="2:5" s="1" customFormat="1" ht="13.95" customHeight="1" x14ac:dyDescent="0.25">
      <c r="B346" s="57" t="s">
        <v>30</v>
      </c>
      <c r="C346" s="57" t="s">
        <v>30</v>
      </c>
      <c r="D346" s="57" t="s">
        <v>30</v>
      </c>
      <c r="E346" s="61"/>
    </row>
    <row r="347" spans="2:5" s="1" customFormat="1" ht="13.95" customHeight="1" x14ac:dyDescent="0.25">
      <c r="B347" s="57" t="s">
        <v>30</v>
      </c>
      <c r="C347" s="57" t="s">
        <v>30</v>
      </c>
      <c r="D347" s="57" t="s">
        <v>30</v>
      </c>
      <c r="E347" s="61"/>
    </row>
    <row r="348" spans="2:5" s="1" customFormat="1" ht="13.95" customHeight="1" x14ac:dyDescent="0.25">
      <c r="B348" s="57" t="s">
        <v>30</v>
      </c>
      <c r="C348" s="57" t="s">
        <v>30</v>
      </c>
      <c r="D348" s="57" t="s">
        <v>30</v>
      </c>
      <c r="E348" s="61"/>
    </row>
    <row r="349" spans="2:5" s="1" customFormat="1" ht="13.95" customHeight="1" x14ac:dyDescent="0.25">
      <c r="B349" s="57" t="s">
        <v>30</v>
      </c>
      <c r="C349" s="57" t="s">
        <v>30</v>
      </c>
      <c r="D349" s="57" t="s">
        <v>30</v>
      </c>
      <c r="E349" s="61"/>
    </row>
    <row r="350" spans="2:5" s="1" customFormat="1" ht="13.95" customHeight="1" x14ac:dyDescent="0.25">
      <c r="B350" s="57" t="s">
        <v>30</v>
      </c>
      <c r="C350" s="57" t="s">
        <v>30</v>
      </c>
      <c r="D350" s="57" t="s">
        <v>30</v>
      </c>
      <c r="E350" s="61"/>
    </row>
    <row r="351" spans="2:5" s="1" customFormat="1" ht="13.95" customHeight="1" x14ac:dyDescent="0.25">
      <c r="B351" s="57" t="s">
        <v>30</v>
      </c>
      <c r="C351" s="57" t="s">
        <v>30</v>
      </c>
      <c r="D351" s="57" t="s">
        <v>30</v>
      </c>
      <c r="E351" s="61"/>
    </row>
    <row r="352" spans="2:5" s="1" customFormat="1" ht="13.95" customHeight="1" x14ac:dyDescent="0.25">
      <c r="B352" s="57" t="s">
        <v>30</v>
      </c>
      <c r="C352" s="57" t="s">
        <v>30</v>
      </c>
      <c r="D352" s="57" t="s">
        <v>30</v>
      </c>
      <c r="E352" s="61"/>
    </row>
    <row r="353" spans="2:5" s="1" customFormat="1" ht="13.95" customHeight="1" x14ac:dyDescent="0.25">
      <c r="B353" s="57" t="s">
        <v>30</v>
      </c>
      <c r="C353" s="57" t="s">
        <v>30</v>
      </c>
      <c r="D353" s="57" t="s">
        <v>30</v>
      </c>
      <c r="E353" s="61"/>
    </row>
    <row r="354" spans="2:5" s="1" customFormat="1" ht="13.95" customHeight="1" x14ac:dyDescent="0.25">
      <c r="B354" s="57" t="s">
        <v>30</v>
      </c>
      <c r="C354" s="57" t="s">
        <v>30</v>
      </c>
      <c r="D354" s="57" t="s">
        <v>30</v>
      </c>
      <c r="E354" s="61"/>
    </row>
    <row r="355" spans="2:5" s="1" customFormat="1" ht="13.95" customHeight="1" x14ac:dyDescent="0.25">
      <c r="B355" s="57" t="s">
        <v>30</v>
      </c>
      <c r="C355" s="57" t="s">
        <v>30</v>
      </c>
      <c r="D355" s="57" t="s">
        <v>30</v>
      </c>
      <c r="E355" s="61"/>
    </row>
    <row r="356" spans="2:5" s="1" customFormat="1" ht="13.95" customHeight="1" x14ac:dyDescent="0.25">
      <c r="B356" s="57" t="s">
        <v>30</v>
      </c>
      <c r="C356" s="57" t="s">
        <v>30</v>
      </c>
      <c r="D356" s="57" t="s">
        <v>30</v>
      </c>
      <c r="E356" s="61"/>
    </row>
    <row r="357" spans="2:5" s="1" customFormat="1" ht="13.95" customHeight="1" x14ac:dyDescent="0.25">
      <c r="B357" s="57" t="s">
        <v>30</v>
      </c>
      <c r="C357" s="57" t="s">
        <v>30</v>
      </c>
      <c r="D357" s="57" t="s">
        <v>30</v>
      </c>
      <c r="E357" s="61"/>
    </row>
    <row r="358" spans="2:5" s="1" customFormat="1" ht="13.95" customHeight="1" x14ac:dyDescent="0.25">
      <c r="B358" s="57" t="s">
        <v>30</v>
      </c>
      <c r="C358" s="57" t="s">
        <v>30</v>
      </c>
      <c r="D358" s="57" t="s">
        <v>30</v>
      </c>
      <c r="E358" s="61"/>
    </row>
    <row r="359" spans="2:5" s="1" customFormat="1" ht="13.95" customHeight="1" x14ac:dyDescent="0.25">
      <c r="B359" s="57" t="s">
        <v>30</v>
      </c>
      <c r="C359" s="57" t="s">
        <v>30</v>
      </c>
      <c r="D359" s="57" t="s">
        <v>30</v>
      </c>
      <c r="E359" s="61"/>
    </row>
    <row r="360" spans="2:5" s="1" customFormat="1" ht="13.95" customHeight="1" x14ac:dyDescent="0.25">
      <c r="B360" s="57" t="s">
        <v>30</v>
      </c>
      <c r="C360" s="57" t="s">
        <v>30</v>
      </c>
      <c r="D360" s="57" t="s">
        <v>30</v>
      </c>
      <c r="E360" s="61"/>
    </row>
    <row r="361" spans="2:5" s="1" customFormat="1" ht="13.95" customHeight="1" x14ac:dyDescent="0.25">
      <c r="B361" s="57" t="s">
        <v>30</v>
      </c>
      <c r="C361" s="57" t="s">
        <v>30</v>
      </c>
      <c r="D361" s="57" t="s">
        <v>30</v>
      </c>
      <c r="E361" s="61"/>
    </row>
    <row r="362" spans="2:5" s="1" customFormat="1" ht="13.95" customHeight="1" x14ac:dyDescent="0.25">
      <c r="B362" s="57" t="s">
        <v>30</v>
      </c>
      <c r="C362" s="57" t="s">
        <v>30</v>
      </c>
      <c r="D362" s="57" t="s">
        <v>30</v>
      </c>
      <c r="E362" s="61"/>
    </row>
    <row r="363" spans="2:5" s="1" customFormat="1" ht="13.95" customHeight="1" x14ac:dyDescent="0.25">
      <c r="B363" s="57" t="s">
        <v>30</v>
      </c>
      <c r="C363" s="57" t="s">
        <v>30</v>
      </c>
      <c r="D363" s="57" t="s">
        <v>30</v>
      </c>
      <c r="E363" s="61"/>
    </row>
    <row r="364" spans="2:5" s="1" customFormat="1" ht="13.95" customHeight="1" x14ac:dyDescent="0.25">
      <c r="B364" s="57" t="s">
        <v>30</v>
      </c>
      <c r="C364" s="57" t="s">
        <v>30</v>
      </c>
      <c r="D364" s="57" t="s">
        <v>30</v>
      </c>
      <c r="E364" s="61"/>
    </row>
    <row r="365" spans="2:5" s="1" customFormat="1" ht="13.95" customHeight="1" x14ac:dyDescent="0.25">
      <c r="B365" s="57" t="s">
        <v>30</v>
      </c>
      <c r="C365" s="57" t="s">
        <v>30</v>
      </c>
      <c r="D365" s="57" t="s">
        <v>30</v>
      </c>
      <c r="E365" s="61"/>
    </row>
    <row r="366" spans="2:5" s="1" customFormat="1" ht="13.95" customHeight="1" x14ac:dyDescent="0.25">
      <c r="B366" s="57" t="s">
        <v>30</v>
      </c>
      <c r="C366" s="57" t="s">
        <v>30</v>
      </c>
      <c r="D366" s="57" t="s">
        <v>30</v>
      </c>
      <c r="E366" s="61"/>
    </row>
    <row r="367" spans="2:5" s="1" customFormat="1" ht="13.95" customHeight="1" x14ac:dyDescent="0.25">
      <c r="B367" s="57" t="s">
        <v>30</v>
      </c>
      <c r="C367" s="57" t="s">
        <v>30</v>
      </c>
      <c r="D367" s="57" t="s">
        <v>30</v>
      </c>
      <c r="E367" s="61"/>
    </row>
    <row r="368" spans="2:5" s="1" customFormat="1" ht="13.95" customHeight="1" x14ac:dyDescent="0.25">
      <c r="B368" s="57" t="s">
        <v>30</v>
      </c>
      <c r="C368" s="57" t="s">
        <v>30</v>
      </c>
      <c r="D368" s="57" t="s">
        <v>30</v>
      </c>
      <c r="E368" s="61"/>
    </row>
    <row r="369" spans="2:5" s="1" customFormat="1" ht="13.95" customHeight="1" x14ac:dyDescent="0.25">
      <c r="B369" s="57" t="s">
        <v>30</v>
      </c>
      <c r="C369" s="57" t="s">
        <v>30</v>
      </c>
      <c r="D369" s="57" t="s">
        <v>30</v>
      </c>
      <c r="E369" s="61"/>
    </row>
    <row r="370" spans="2:5" s="1" customFormat="1" ht="13.95" customHeight="1" x14ac:dyDescent="0.25">
      <c r="B370" s="57" t="s">
        <v>30</v>
      </c>
      <c r="C370" s="57" t="s">
        <v>30</v>
      </c>
      <c r="D370" s="57" t="s">
        <v>30</v>
      </c>
      <c r="E370" s="61"/>
    </row>
    <row r="371" spans="2:5" s="1" customFormat="1" ht="13.95" customHeight="1" x14ac:dyDescent="0.25">
      <c r="B371" s="57" t="s">
        <v>30</v>
      </c>
      <c r="C371" s="57" t="s">
        <v>30</v>
      </c>
      <c r="D371" s="57" t="s">
        <v>30</v>
      </c>
      <c r="E371" s="61"/>
    </row>
    <row r="372" spans="2:5" s="1" customFormat="1" ht="13.95" customHeight="1" x14ac:dyDescent="0.25">
      <c r="B372" s="57" t="s">
        <v>30</v>
      </c>
      <c r="C372" s="57" t="s">
        <v>30</v>
      </c>
      <c r="D372" s="57" t="s">
        <v>30</v>
      </c>
      <c r="E372" s="61"/>
    </row>
    <row r="373" spans="2:5" s="1" customFormat="1" ht="13.95" customHeight="1" x14ac:dyDescent="0.25">
      <c r="B373" s="57" t="s">
        <v>30</v>
      </c>
      <c r="C373" s="57" t="s">
        <v>30</v>
      </c>
      <c r="D373" s="57" t="s">
        <v>30</v>
      </c>
      <c r="E373" s="61"/>
    </row>
    <row r="374" spans="2:5" s="1" customFormat="1" ht="13.95" customHeight="1" x14ac:dyDescent="0.25">
      <c r="B374" s="57" t="s">
        <v>30</v>
      </c>
      <c r="C374" s="57" t="s">
        <v>30</v>
      </c>
      <c r="D374" s="57" t="s">
        <v>30</v>
      </c>
      <c r="E374" s="61"/>
    </row>
    <row r="375" spans="2:5" s="1" customFormat="1" ht="13.95" customHeight="1" x14ac:dyDescent="0.25">
      <c r="B375" s="57" t="s">
        <v>30</v>
      </c>
      <c r="C375" s="57" t="s">
        <v>30</v>
      </c>
      <c r="D375" s="57" t="s">
        <v>30</v>
      </c>
      <c r="E375" s="61"/>
    </row>
    <row r="376" spans="2:5" s="1" customFormat="1" ht="13.95" customHeight="1" x14ac:dyDescent="0.25">
      <c r="B376" s="57" t="s">
        <v>30</v>
      </c>
      <c r="C376" s="57" t="s">
        <v>30</v>
      </c>
      <c r="D376" s="57" t="s">
        <v>30</v>
      </c>
      <c r="E376" s="61"/>
    </row>
    <row r="377" spans="2:5" s="1" customFormat="1" ht="13.95" customHeight="1" x14ac:dyDescent="0.25">
      <c r="B377" s="57" t="s">
        <v>30</v>
      </c>
      <c r="C377" s="57" t="s">
        <v>30</v>
      </c>
      <c r="D377" s="57" t="s">
        <v>30</v>
      </c>
      <c r="E377" s="61"/>
    </row>
    <row r="378" spans="2:5" s="1" customFormat="1" ht="13.95" customHeight="1" x14ac:dyDescent="0.25">
      <c r="B378" s="57" t="s">
        <v>30</v>
      </c>
      <c r="C378" s="57" t="s">
        <v>30</v>
      </c>
      <c r="D378" s="57" t="s">
        <v>30</v>
      </c>
      <c r="E378" s="61"/>
    </row>
    <row r="379" spans="2:5" s="1" customFormat="1" ht="13.95" customHeight="1" x14ac:dyDescent="0.25">
      <c r="B379" s="57" t="s">
        <v>30</v>
      </c>
      <c r="C379" s="57" t="s">
        <v>30</v>
      </c>
      <c r="D379" s="57" t="s">
        <v>30</v>
      </c>
      <c r="E379" s="61"/>
    </row>
    <row r="380" spans="2:5" s="1" customFormat="1" ht="13.95" customHeight="1" x14ac:dyDescent="0.25">
      <c r="B380" s="57" t="s">
        <v>30</v>
      </c>
      <c r="C380" s="57" t="s">
        <v>30</v>
      </c>
      <c r="D380" s="57" t="s">
        <v>30</v>
      </c>
      <c r="E380" s="61"/>
    </row>
    <row r="381" spans="2:5" s="1" customFormat="1" ht="13.95" customHeight="1" x14ac:dyDescent="0.25">
      <c r="B381" s="57" t="s">
        <v>30</v>
      </c>
      <c r="C381" s="57" t="s">
        <v>30</v>
      </c>
      <c r="D381" s="57" t="s">
        <v>30</v>
      </c>
      <c r="E381" s="61"/>
    </row>
    <row r="382" spans="2:5" s="1" customFormat="1" ht="13.95" customHeight="1" x14ac:dyDescent="0.25">
      <c r="B382" s="57" t="s">
        <v>30</v>
      </c>
      <c r="C382" s="57" t="s">
        <v>30</v>
      </c>
      <c r="D382" s="57" t="s">
        <v>30</v>
      </c>
      <c r="E382" s="61"/>
    </row>
    <row r="383" spans="2:5" s="1" customFormat="1" ht="13.95" customHeight="1" x14ac:dyDescent="0.25">
      <c r="B383" s="57" t="s">
        <v>30</v>
      </c>
      <c r="C383" s="57" t="s">
        <v>30</v>
      </c>
      <c r="D383" s="57" t="s">
        <v>30</v>
      </c>
      <c r="E383" s="61"/>
    </row>
    <row r="384" spans="2:5" s="1" customFormat="1" ht="13.95" customHeight="1" x14ac:dyDescent="0.25">
      <c r="B384" s="57" t="s">
        <v>30</v>
      </c>
      <c r="C384" s="57" t="s">
        <v>30</v>
      </c>
      <c r="D384" s="57" t="s">
        <v>30</v>
      </c>
      <c r="E384" s="61"/>
    </row>
    <row r="385" spans="2:5" s="1" customFormat="1" ht="13.95" customHeight="1" x14ac:dyDescent="0.25">
      <c r="B385" s="57" t="s">
        <v>30</v>
      </c>
      <c r="C385" s="57" t="s">
        <v>30</v>
      </c>
      <c r="D385" s="57" t="s">
        <v>30</v>
      </c>
      <c r="E385" s="61"/>
    </row>
    <row r="386" spans="2:5" s="1" customFormat="1" ht="13.95" customHeight="1" x14ac:dyDescent="0.25">
      <c r="B386" s="57" t="s">
        <v>30</v>
      </c>
      <c r="C386" s="57" t="s">
        <v>30</v>
      </c>
      <c r="D386" s="57" t="s">
        <v>30</v>
      </c>
      <c r="E386" s="61"/>
    </row>
    <row r="387" spans="2:5" s="1" customFormat="1" ht="13.95" customHeight="1" x14ac:dyDescent="0.25">
      <c r="B387" s="57" t="s">
        <v>30</v>
      </c>
      <c r="C387" s="57" t="s">
        <v>30</v>
      </c>
      <c r="D387" s="57" t="s">
        <v>30</v>
      </c>
      <c r="E387" s="61"/>
    </row>
    <row r="388" spans="2:5" s="1" customFormat="1" ht="13.95" customHeight="1" x14ac:dyDescent="0.25">
      <c r="B388" s="57" t="s">
        <v>30</v>
      </c>
      <c r="C388" s="57" t="s">
        <v>30</v>
      </c>
      <c r="D388" s="57" t="s">
        <v>30</v>
      </c>
      <c r="E388" s="61"/>
    </row>
    <row r="389" spans="2:5" s="1" customFormat="1" ht="13.95" customHeight="1" x14ac:dyDescent="0.25">
      <c r="B389" s="57" t="s">
        <v>30</v>
      </c>
      <c r="C389" s="57" t="s">
        <v>30</v>
      </c>
      <c r="D389" s="57" t="s">
        <v>30</v>
      </c>
      <c r="E389" s="61"/>
    </row>
    <row r="390" spans="2:5" s="1" customFormat="1" ht="13.95" customHeight="1" x14ac:dyDescent="0.25">
      <c r="B390" s="57" t="s">
        <v>30</v>
      </c>
      <c r="C390" s="57" t="s">
        <v>30</v>
      </c>
      <c r="D390" s="57" t="s">
        <v>30</v>
      </c>
      <c r="E390" s="61"/>
    </row>
    <row r="391" spans="2:5" s="1" customFormat="1" ht="13.95" customHeight="1" x14ac:dyDescent="0.25">
      <c r="B391" s="57" t="s">
        <v>30</v>
      </c>
      <c r="C391" s="57" t="s">
        <v>30</v>
      </c>
      <c r="D391" s="57" t="s">
        <v>30</v>
      </c>
      <c r="E391" s="61"/>
    </row>
    <row r="392" spans="2:5" s="1" customFormat="1" ht="13.95" customHeight="1" x14ac:dyDescent="0.25">
      <c r="B392" s="57" t="s">
        <v>30</v>
      </c>
      <c r="C392" s="57" t="s">
        <v>30</v>
      </c>
      <c r="D392" s="57" t="s">
        <v>30</v>
      </c>
      <c r="E392" s="61"/>
    </row>
    <row r="393" spans="2:5" s="1" customFormat="1" ht="13.95" customHeight="1" x14ac:dyDescent="0.25">
      <c r="B393" s="57" t="s">
        <v>30</v>
      </c>
      <c r="C393" s="57" t="s">
        <v>30</v>
      </c>
      <c r="D393" s="57" t="s">
        <v>30</v>
      </c>
      <c r="E393" s="61"/>
    </row>
    <row r="394" spans="2:5" s="1" customFormat="1" ht="13.95" customHeight="1" x14ac:dyDescent="0.25">
      <c r="B394" s="57" t="s">
        <v>30</v>
      </c>
      <c r="C394" s="57" t="s">
        <v>30</v>
      </c>
      <c r="D394" s="57" t="s">
        <v>30</v>
      </c>
      <c r="E394" s="61"/>
    </row>
    <row r="395" spans="2:5" s="1" customFormat="1" ht="13.95" customHeight="1" x14ac:dyDescent="0.25">
      <c r="B395" s="57" t="s">
        <v>30</v>
      </c>
      <c r="C395" s="57" t="s">
        <v>30</v>
      </c>
      <c r="D395" s="57" t="s">
        <v>30</v>
      </c>
      <c r="E395" s="61"/>
    </row>
    <row r="396" spans="2:5" s="1" customFormat="1" ht="13.95" customHeight="1" x14ac:dyDescent="0.25">
      <c r="B396" s="57" t="s">
        <v>30</v>
      </c>
      <c r="C396" s="57" t="s">
        <v>30</v>
      </c>
      <c r="D396" s="57" t="s">
        <v>30</v>
      </c>
      <c r="E396" s="61"/>
    </row>
    <row r="397" spans="2:5" s="1" customFormat="1" ht="13.95" customHeight="1" x14ac:dyDescent="0.25">
      <c r="B397" s="57" t="s">
        <v>30</v>
      </c>
      <c r="C397" s="57" t="s">
        <v>30</v>
      </c>
      <c r="D397" s="57" t="s">
        <v>30</v>
      </c>
      <c r="E397" s="61"/>
    </row>
    <row r="398" spans="2:5" s="1" customFormat="1" ht="13.95" customHeight="1" x14ac:dyDescent="0.25">
      <c r="B398" s="57" t="s">
        <v>30</v>
      </c>
      <c r="C398" s="57" t="s">
        <v>30</v>
      </c>
      <c r="D398" s="57" t="s">
        <v>30</v>
      </c>
      <c r="E398" s="61"/>
    </row>
    <row r="399" spans="2:5" s="1" customFormat="1" ht="13.95" customHeight="1" x14ac:dyDescent="0.25">
      <c r="B399" s="57" t="s">
        <v>30</v>
      </c>
      <c r="C399" s="57" t="s">
        <v>30</v>
      </c>
      <c r="D399" s="57" t="s">
        <v>30</v>
      </c>
      <c r="E399" s="61"/>
    </row>
    <row r="400" spans="2:5" s="1" customFormat="1" ht="13.95" customHeight="1" x14ac:dyDescent="0.25">
      <c r="B400" s="57" t="s">
        <v>30</v>
      </c>
      <c r="C400" s="57" t="s">
        <v>30</v>
      </c>
      <c r="D400" s="57" t="s">
        <v>30</v>
      </c>
      <c r="E400" s="61"/>
    </row>
    <row r="401" spans="2:5" s="1" customFormat="1" ht="13.95" customHeight="1" x14ac:dyDescent="0.25">
      <c r="B401" s="57" t="s">
        <v>30</v>
      </c>
      <c r="C401" s="57" t="s">
        <v>30</v>
      </c>
      <c r="D401" s="57" t="s">
        <v>30</v>
      </c>
      <c r="E401" s="61"/>
    </row>
    <row r="402" spans="2:5" s="1" customFormat="1" ht="13.95" customHeight="1" x14ac:dyDescent="0.25">
      <c r="B402" s="57" t="s">
        <v>30</v>
      </c>
      <c r="C402" s="57" t="s">
        <v>30</v>
      </c>
      <c r="D402" s="57" t="s">
        <v>30</v>
      </c>
      <c r="E402" s="61"/>
    </row>
    <row r="403" spans="2:5" s="1" customFormat="1" ht="13.95" customHeight="1" x14ac:dyDescent="0.25">
      <c r="B403" s="57" t="s">
        <v>30</v>
      </c>
      <c r="C403" s="57" t="s">
        <v>30</v>
      </c>
      <c r="D403" s="57" t="s">
        <v>30</v>
      </c>
      <c r="E403" s="61"/>
    </row>
    <row r="404" spans="2:5" s="1" customFormat="1" ht="13.95" customHeight="1" x14ac:dyDescent="0.25">
      <c r="B404" s="57" t="s">
        <v>30</v>
      </c>
      <c r="C404" s="57" t="s">
        <v>30</v>
      </c>
      <c r="D404" s="57" t="s">
        <v>30</v>
      </c>
      <c r="E404" s="61"/>
    </row>
    <row r="405" spans="2:5" s="1" customFormat="1" ht="13.95" customHeight="1" x14ac:dyDescent="0.25">
      <c r="B405" s="57" t="s">
        <v>30</v>
      </c>
      <c r="C405" s="57" t="s">
        <v>30</v>
      </c>
      <c r="D405" s="57" t="s">
        <v>30</v>
      </c>
      <c r="E405" s="61"/>
    </row>
    <row r="406" spans="2:5" s="1" customFormat="1" ht="13.95" customHeight="1" x14ac:dyDescent="0.25">
      <c r="B406" s="57" t="s">
        <v>30</v>
      </c>
      <c r="C406" s="57" t="s">
        <v>30</v>
      </c>
      <c r="D406" s="57" t="s">
        <v>30</v>
      </c>
      <c r="E406" s="61"/>
    </row>
    <row r="407" spans="2:5" s="1" customFormat="1" ht="13.95" customHeight="1" x14ac:dyDescent="0.25">
      <c r="B407" s="57" t="s">
        <v>30</v>
      </c>
      <c r="C407" s="57" t="s">
        <v>30</v>
      </c>
      <c r="D407" s="57" t="s">
        <v>30</v>
      </c>
      <c r="E407" s="61"/>
    </row>
    <row r="408" spans="2:5" s="1" customFormat="1" ht="13.95" customHeight="1" x14ac:dyDescent="0.25">
      <c r="B408" s="57" t="s">
        <v>30</v>
      </c>
      <c r="C408" s="57" t="s">
        <v>30</v>
      </c>
      <c r="D408" s="57" t="s">
        <v>30</v>
      </c>
      <c r="E408" s="61"/>
    </row>
    <row r="409" spans="2:5" s="1" customFormat="1" ht="13.95" customHeight="1" x14ac:dyDescent="0.25">
      <c r="B409" s="57" t="s">
        <v>30</v>
      </c>
      <c r="C409" s="57" t="s">
        <v>30</v>
      </c>
      <c r="D409" s="57" t="s">
        <v>30</v>
      </c>
      <c r="E409" s="61"/>
    </row>
    <row r="410" spans="2:5" s="1" customFormat="1" ht="13.95" customHeight="1" x14ac:dyDescent="0.25">
      <c r="B410" s="57" t="s">
        <v>30</v>
      </c>
      <c r="C410" s="57" t="s">
        <v>30</v>
      </c>
      <c r="D410" s="57" t="s">
        <v>30</v>
      </c>
      <c r="E410" s="61"/>
    </row>
    <row r="411" spans="2:5" s="1" customFormat="1" ht="13.95" customHeight="1" x14ac:dyDescent="0.25">
      <c r="B411" s="57" t="s">
        <v>30</v>
      </c>
      <c r="C411" s="57" t="s">
        <v>30</v>
      </c>
      <c r="D411" s="57" t="s">
        <v>30</v>
      </c>
      <c r="E411" s="61"/>
    </row>
    <row r="412" spans="2:5" s="1" customFormat="1" ht="13.95" customHeight="1" x14ac:dyDescent="0.25">
      <c r="B412" s="57" t="s">
        <v>30</v>
      </c>
      <c r="C412" s="57" t="s">
        <v>30</v>
      </c>
      <c r="D412" s="57" t="s">
        <v>30</v>
      </c>
      <c r="E412" s="61"/>
    </row>
    <row r="413" spans="2:5" s="1" customFormat="1" ht="13.95" customHeight="1" x14ac:dyDescent="0.25">
      <c r="B413" s="57" t="s">
        <v>30</v>
      </c>
      <c r="C413" s="57" t="s">
        <v>30</v>
      </c>
      <c r="D413" s="57" t="s">
        <v>30</v>
      </c>
      <c r="E413" s="61"/>
    </row>
    <row r="414" spans="2:5" s="1" customFormat="1" ht="13.95" customHeight="1" x14ac:dyDescent="0.25">
      <c r="B414" s="57" t="s">
        <v>30</v>
      </c>
      <c r="C414" s="57" t="s">
        <v>30</v>
      </c>
      <c r="D414" s="57" t="s">
        <v>30</v>
      </c>
      <c r="E414" s="61"/>
    </row>
    <row r="415" spans="2:5" s="1" customFormat="1" ht="13.95" customHeight="1" x14ac:dyDescent="0.25">
      <c r="B415" s="57" t="s">
        <v>30</v>
      </c>
      <c r="C415" s="57" t="s">
        <v>30</v>
      </c>
      <c r="D415" s="57" t="s">
        <v>30</v>
      </c>
      <c r="E415" s="61"/>
    </row>
    <row r="416" spans="2:5" s="1" customFormat="1" ht="13.95" customHeight="1" x14ac:dyDescent="0.25">
      <c r="B416" s="57" t="s">
        <v>30</v>
      </c>
      <c r="C416" s="57" t="s">
        <v>30</v>
      </c>
      <c r="D416" s="57" t="s">
        <v>30</v>
      </c>
      <c r="E416" s="61"/>
    </row>
    <row r="417" spans="2:5" s="1" customFormat="1" ht="13.95" customHeight="1" x14ac:dyDescent="0.25">
      <c r="B417" s="57" t="s">
        <v>30</v>
      </c>
      <c r="C417" s="57" t="s">
        <v>30</v>
      </c>
      <c r="D417" s="57" t="s">
        <v>30</v>
      </c>
      <c r="E417" s="61"/>
    </row>
    <row r="418" spans="2:5" s="1" customFormat="1" ht="13.95" customHeight="1" x14ac:dyDescent="0.25">
      <c r="B418" s="57" t="s">
        <v>30</v>
      </c>
      <c r="C418" s="57" t="s">
        <v>30</v>
      </c>
      <c r="D418" s="57" t="s">
        <v>30</v>
      </c>
      <c r="E418" s="61"/>
    </row>
    <row r="419" spans="2:5" s="1" customFormat="1" ht="13.95" customHeight="1" x14ac:dyDescent="0.25">
      <c r="B419" s="57" t="s">
        <v>30</v>
      </c>
      <c r="C419" s="57" t="s">
        <v>30</v>
      </c>
      <c r="D419" s="57" t="s">
        <v>30</v>
      </c>
      <c r="E419" s="61"/>
    </row>
    <row r="420" spans="2:5" s="1" customFormat="1" ht="13.95" customHeight="1" x14ac:dyDescent="0.25">
      <c r="B420" s="57" t="s">
        <v>30</v>
      </c>
      <c r="C420" s="57" t="s">
        <v>30</v>
      </c>
      <c r="D420" s="57" t="s">
        <v>30</v>
      </c>
      <c r="E420" s="61"/>
    </row>
    <row r="421" spans="2:5" s="1" customFormat="1" ht="13.95" customHeight="1" x14ac:dyDescent="0.25">
      <c r="B421" s="57" t="s">
        <v>30</v>
      </c>
      <c r="C421" s="57" t="s">
        <v>30</v>
      </c>
      <c r="D421" s="57" t="s">
        <v>30</v>
      </c>
      <c r="E421" s="61"/>
    </row>
    <row r="422" spans="2:5" s="1" customFormat="1" ht="13.95" customHeight="1" x14ac:dyDescent="0.25">
      <c r="B422" s="57" t="s">
        <v>30</v>
      </c>
      <c r="C422" s="57" t="s">
        <v>30</v>
      </c>
      <c r="D422" s="57" t="s">
        <v>30</v>
      </c>
      <c r="E422" s="61"/>
    </row>
    <row r="423" spans="2:5" s="1" customFormat="1" ht="13.95" customHeight="1" x14ac:dyDescent="0.25">
      <c r="B423" s="57" t="s">
        <v>30</v>
      </c>
      <c r="C423" s="57" t="s">
        <v>30</v>
      </c>
      <c r="D423" s="57" t="s">
        <v>30</v>
      </c>
      <c r="E423" s="61"/>
    </row>
    <row r="424" spans="2:5" s="1" customFormat="1" ht="13.95" customHeight="1" x14ac:dyDescent="0.25">
      <c r="B424" s="57" t="s">
        <v>30</v>
      </c>
      <c r="C424" s="57" t="s">
        <v>30</v>
      </c>
      <c r="D424" s="57" t="s">
        <v>30</v>
      </c>
      <c r="E424" s="61"/>
    </row>
    <row r="425" spans="2:5" s="1" customFormat="1" ht="13.95" customHeight="1" x14ac:dyDescent="0.25">
      <c r="B425" s="57" t="s">
        <v>30</v>
      </c>
      <c r="C425" s="57" t="s">
        <v>30</v>
      </c>
      <c r="D425" s="57" t="s">
        <v>30</v>
      </c>
      <c r="E425" s="61"/>
    </row>
    <row r="426" spans="2:5" s="1" customFormat="1" ht="13.95" customHeight="1" x14ac:dyDescent="0.25">
      <c r="B426" s="57" t="s">
        <v>30</v>
      </c>
      <c r="C426" s="57" t="s">
        <v>30</v>
      </c>
      <c r="D426" s="57" t="s">
        <v>30</v>
      </c>
      <c r="E426" s="61"/>
    </row>
    <row r="427" spans="2:5" s="1" customFormat="1" ht="13.95" customHeight="1" x14ac:dyDescent="0.25">
      <c r="B427" s="57" t="s">
        <v>30</v>
      </c>
      <c r="C427" s="57" t="s">
        <v>30</v>
      </c>
      <c r="D427" s="57" t="s">
        <v>30</v>
      </c>
      <c r="E427" s="61"/>
    </row>
    <row r="428" spans="2:5" s="1" customFormat="1" ht="13.95" customHeight="1" x14ac:dyDescent="0.25">
      <c r="B428" s="57" t="s">
        <v>30</v>
      </c>
      <c r="C428" s="57" t="s">
        <v>30</v>
      </c>
      <c r="D428" s="57" t="s">
        <v>30</v>
      </c>
      <c r="E428" s="61"/>
    </row>
    <row r="429" spans="2:5" s="1" customFormat="1" ht="13.95" customHeight="1" x14ac:dyDescent="0.25">
      <c r="B429" s="57" t="s">
        <v>30</v>
      </c>
      <c r="C429" s="57" t="s">
        <v>30</v>
      </c>
      <c r="D429" s="57" t="s">
        <v>30</v>
      </c>
      <c r="E429" s="61"/>
    </row>
    <row r="430" spans="2:5" s="1" customFormat="1" ht="13.95" customHeight="1" x14ac:dyDescent="0.25">
      <c r="B430" s="57" t="s">
        <v>30</v>
      </c>
      <c r="C430" s="57" t="s">
        <v>30</v>
      </c>
      <c r="D430" s="57" t="s">
        <v>30</v>
      </c>
      <c r="E430" s="61"/>
    </row>
    <row r="431" spans="2:5" s="1" customFormat="1" ht="13.95" customHeight="1" x14ac:dyDescent="0.25">
      <c r="B431" s="57" t="s">
        <v>30</v>
      </c>
      <c r="C431" s="57" t="s">
        <v>30</v>
      </c>
      <c r="D431" s="57" t="s">
        <v>30</v>
      </c>
      <c r="E431" s="61"/>
    </row>
    <row r="432" spans="2:5" s="1" customFormat="1" ht="13.95" customHeight="1" x14ac:dyDescent="0.25">
      <c r="B432" s="57" t="s">
        <v>30</v>
      </c>
      <c r="C432" s="57" t="s">
        <v>30</v>
      </c>
      <c r="D432" s="57" t="s">
        <v>30</v>
      </c>
      <c r="E432" s="61"/>
    </row>
    <row r="433" spans="2:5" s="1" customFormat="1" ht="13.95" customHeight="1" x14ac:dyDescent="0.25">
      <c r="B433" s="57" t="s">
        <v>30</v>
      </c>
      <c r="C433" s="57" t="s">
        <v>30</v>
      </c>
      <c r="D433" s="57" t="s">
        <v>30</v>
      </c>
      <c r="E433" s="61"/>
    </row>
    <row r="434" spans="2:5" s="1" customFormat="1" ht="13.95" customHeight="1" x14ac:dyDescent="0.25">
      <c r="B434" s="57" t="s">
        <v>30</v>
      </c>
      <c r="C434" s="57" t="s">
        <v>30</v>
      </c>
      <c r="D434" s="57" t="s">
        <v>30</v>
      </c>
      <c r="E434" s="61"/>
    </row>
    <row r="435" spans="2:5" s="1" customFormat="1" ht="13.95" customHeight="1" x14ac:dyDescent="0.25">
      <c r="B435" s="57" t="s">
        <v>30</v>
      </c>
      <c r="C435" s="57" t="s">
        <v>30</v>
      </c>
      <c r="D435" s="57" t="s">
        <v>30</v>
      </c>
      <c r="E435" s="61"/>
    </row>
    <row r="436" spans="2:5" s="1" customFormat="1" ht="13.95" customHeight="1" x14ac:dyDescent="0.25">
      <c r="B436" s="57" t="s">
        <v>30</v>
      </c>
      <c r="C436" s="57" t="s">
        <v>30</v>
      </c>
      <c r="D436" s="57" t="s">
        <v>30</v>
      </c>
      <c r="E436" s="61"/>
    </row>
    <row r="437" spans="2:5" s="1" customFormat="1" ht="13.95" customHeight="1" x14ac:dyDescent="0.25">
      <c r="B437" s="57" t="s">
        <v>30</v>
      </c>
      <c r="C437" s="57" t="s">
        <v>30</v>
      </c>
      <c r="D437" s="57" t="s">
        <v>30</v>
      </c>
      <c r="E437" s="61"/>
    </row>
    <row r="438" spans="2:5" s="1" customFormat="1" ht="13.95" customHeight="1" x14ac:dyDescent="0.25">
      <c r="B438" s="57" t="s">
        <v>30</v>
      </c>
      <c r="C438" s="57" t="s">
        <v>30</v>
      </c>
      <c r="D438" s="57" t="s">
        <v>30</v>
      </c>
      <c r="E438" s="61"/>
    </row>
    <row r="439" spans="2:5" s="1" customFormat="1" ht="13.95" customHeight="1" x14ac:dyDescent="0.25">
      <c r="B439" s="57" t="s">
        <v>30</v>
      </c>
      <c r="C439" s="57" t="s">
        <v>30</v>
      </c>
      <c r="D439" s="57" t="s">
        <v>30</v>
      </c>
      <c r="E439" s="61"/>
    </row>
    <row r="440" spans="2:5" s="1" customFormat="1" ht="13.95" customHeight="1" x14ac:dyDescent="0.25">
      <c r="B440" s="57" t="s">
        <v>30</v>
      </c>
      <c r="C440" s="57" t="s">
        <v>30</v>
      </c>
      <c r="D440" s="57" t="s">
        <v>30</v>
      </c>
      <c r="E440" s="61"/>
    </row>
    <row r="441" spans="2:5" s="1" customFormat="1" ht="13.95" customHeight="1" x14ac:dyDescent="0.25">
      <c r="B441" s="57" t="s">
        <v>30</v>
      </c>
      <c r="C441" s="57" t="s">
        <v>30</v>
      </c>
      <c r="D441" s="57" t="s">
        <v>30</v>
      </c>
      <c r="E441" s="61"/>
    </row>
    <row r="442" spans="2:5" s="1" customFormat="1" ht="13.95" customHeight="1" x14ac:dyDescent="0.25">
      <c r="B442" s="57" t="s">
        <v>30</v>
      </c>
      <c r="C442" s="57" t="s">
        <v>30</v>
      </c>
      <c r="D442" s="57" t="s">
        <v>30</v>
      </c>
      <c r="E442" s="61"/>
    </row>
    <row r="443" spans="2:5" s="1" customFormat="1" ht="13.95" customHeight="1" x14ac:dyDescent="0.25">
      <c r="B443" s="57" t="s">
        <v>30</v>
      </c>
      <c r="C443" s="57" t="s">
        <v>30</v>
      </c>
      <c r="D443" s="57" t="s">
        <v>30</v>
      </c>
      <c r="E443" s="61"/>
    </row>
    <row r="444" spans="2:5" s="1" customFormat="1" ht="13.95" customHeight="1" x14ac:dyDescent="0.25">
      <c r="B444" s="57" t="s">
        <v>30</v>
      </c>
      <c r="C444" s="57" t="s">
        <v>30</v>
      </c>
      <c r="D444" s="57" t="s">
        <v>30</v>
      </c>
      <c r="E444" s="61"/>
    </row>
    <row r="445" spans="2:5" s="1" customFormat="1" ht="13.95" customHeight="1" x14ac:dyDescent="0.25">
      <c r="B445" s="57" t="s">
        <v>30</v>
      </c>
      <c r="C445" s="57" t="s">
        <v>30</v>
      </c>
      <c r="D445" s="57" t="s">
        <v>30</v>
      </c>
      <c r="E445" s="61"/>
    </row>
    <row r="446" spans="2:5" s="1" customFormat="1" ht="13.95" customHeight="1" x14ac:dyDescent="0.25">
      <c r="B446" s="57" t="s">
        <v>30</v>
      </c>
      <c r="C446" s="57" t="s">
        <v>30</v>
      </c>
      <c r="D446" s="57" t="s">
        <v>30</v>
      </c>
      <c r="E446" s="61"/>
    </row>
    <row r="447" spans="2:5" s="1" customFormat="1" ht="13.95" customHeight="1" x14ac:dyDescent="0.25">
      <c r="B447" s="57" t="s">
        <v>30</v>
      </c>
      <c r="C447" s="57" t="s">
        <v>30</v>
      </c>
      <c r="D447" s="57" t="s">
        <v>30</v>
      </c>
      <c r="E447" s="61"/>
    </row>
    <row r="448" spans="2:5" s="1" customFormat="1" ht="13.95" customHeight="1" x14ac:dyDescent="0.25">
      <c r="B448" s="57" t="s">
        <v>30</v>
      </c>
      <c r="C448" s="57" t="s">
        <v>30</v>
      </c>
      <c r="D448" s="57" t="s">
        <v>30</v>
      </c>
      <c r="E448" s="61"/>
    </row>
    <row r="449" spans="2:5" s="1" customFormat="1" ht="13.95" customHeight="1" x14ac:dyDescent="0.25">
      <c r="B449" s="57" t="s">
        <v>30</v>
      </c>
      <c r="C449" s="57" t="s">
        <v>30</v>
      </c>
      <c r="D449" s="57" t="s">
        <v>30</v>
      </c>
      <c r="E449" s="61"/>
    </row>
    <row r="450" spans="2:5" s="1" customFormat="1" ht="13.95" customHeight="1" x14ac:dyDescent="0.25">
      <c r="B450" s="57" t="s">
        <v>30</v>
      </c>
      <c r="C450" s="57" t="s">
        <v>30</v>
      </c>
      <c r="D450" s="57" t="s">
        <v>30</v>
      </c>
      <c r="E450" s="61"/>
    </row>
    <row r="451" spans="2:5" s="1" customFormat="1" ht="13.95" customHeight="1" x14ac:dyDescent="0.25">
      <c r="B451" s="57" t="s">
        <v>30</v>
      </c>
      <c r="C451" s="57" t="s">
        <v>30</v>
      </c>
      <c r="D451" s="57" t="s">
        <v>30</v>
      </c>
      <c r="E451" s="61"/>
    </row>
    <row r="452" spans="2:5" s="1" customFormat="1" ht="13.95" customHeight="1" x14ac:dyDescent="0.25">
      <c r="B452" s="57" t="s">
        <v>30</v>
      </c>
      <c r="C452" s="57" t="s">
        <v>30</v>
      </c>
      <c r="D452" s="57" t="s">
        <v>30</v>
      </c>
      <c r="E452" s="61"/>
    </row>
    <row r="453" spans="2:5" s="1" customFormat="1" ht="13.95" customHeight="1" x14ac:dyDescent="0.25">
      <c r="B453" s="57" t="s">
        <v>30</v>
      </c>
      <c r="C453" s="57" t="s">
        <v>30</v>
      </c>
      <c r="D453" s="57" t="s">
        <v>30</v>
      </c>
      <c r="E453" s="61"/>
    </row>
    <row r="454" spans="2:5" s="1" customFormat="1" ht="13.95" customHeight="1" x14ac:dyDescent="0.25">
      <c r="B454" s="57" t="s">
        <v>30</v>
      </c>
      <c r="C454" s="57" t="s">
        <v>30</v>
      </c>
      <c r="D454" s="57" t="s">
        <v>30</v>
      </c>
      <c r="E454" s="61"/>
    </row>
    <row r="455" spans="2:5" s="1" customFormat="1" ht="13.95" customHeight="1" x14ac:dyDescent="0.25">
      <c r="B455" s="57" t="s">
        <v>30</v>
      </c>
      <c r="C455" s="57" t="s">
        <v>30</v>
      </c>
      <c r="D455" s="57" t="s">
        <v>30</v>
      </c>
      <c r="E455" s="61"/>
    </row>
    <row r="456" spans="2:5" s="1" customFormat="1" ht="13.95" customHeight="1" x14ac:dyDescent="0.25">
      <c r="B456" s="57" t="s">
        <v>30</v>
      </c>
      <c r="C456" s="57" t="s">
        <v>30</v>
      </c>
      <c r="D456" s="57" t="s">
        <v>30</v>
      </c>
      <c r="E456" s="61"/>
    </row>
    <row r="457" spans="2:5" s="1" customFormat="1" ht="13.95" customHeight="1" x14ac:dyDescent="0.25">
      <c r="B457" s="57" t="s">
        <v>30</v>
      </c>
      <c r="C457" s="57" t="s">
        <v>30</v>
      </c>
      <c r="D457" s="57" t="s">
        <v>30</v>
      </c>
      <c r="E457" s="61"/>
    </row>
    <row r="458" spans="2:5" s="1" customFormat="1" ht="13.95" customHeight="1" x14ac:dyDescent="0.25">
      <c r="B458" s="57" t="s">
        <v>30</v>
      </c>
      <c r="C458" s="57" t="s">
        <v>30</v>
      </c>
      <c r="D458" s="57" t="s">
        <v>30</v>
      </c>
      <c r="E458" s="61"/>
    </row>
    <row r="459" spans="2:5" s="1" customFormat="1" ht="13.95" customHeight="1" x14ac:dyDescent="0.25">
      <c r="B459" s="57" t="s">
        <v>30</v>
      </c>
      <c r="C459" s="57" t="s">
        <v>30</v>
      </c>
      <c r="D459" s="57" t="s">
        <v>30</v>
      </c>
      <c r="E459" s="61"/>
    </row>
    <row r="460" spans="2:5" s="1" customFormat="1" ht="13.95" customHeight="1" x14ac:dyDescent="0.25">
      <c r="B460" s="57" t="s">
        <v>30</v>
      </c>
      <c r="C460" s="57" t="s">
        <v>30</v>
      </c>
      <c r="D460" s="57" t="s">
        <v>30</v>
      </c>
      <c r="E460" s="61"/>
    </row>
    <row r="461" spans="2:5" s="1" customFormat="1" ht="13.95" customHeight="1" x14ac:dyDescent="0.25">
      <c r="B461" s="57" t="s">
        <v>30</v>
      </c>
      <c r="C461" s="57" t="s">
        <v>30</v>
      </c>
      <c r="D461" s="57" t="s">
        <v>30</v>
      </c>
      <c r="E461" s="61"/>
    </row>
    <row r="462" spans="2:5" s="1" customFormat="1" ht="13.95" customHeight="1" x14ac:dyDescent="0.25">
      <c r="B462" s="57" t="s">
        <v>30</v>
      </c>
      <c r="C462" s="57" t="s">
        <v>30</v>
      </c>
      <c r="D462" s="57" t="s">
        <v>30</v>
      </c>
      <c r="E462" s="61"/>
    </row>
    <row r="463" spans="2:5" s="1" customFormat="1" ht="13.95" customHeight="1" x14ac:dyDescent="0.25">
      <c r="B463" s="57" t="s">
        <v>30</v>
      </c>
      <c r="C463" s="57" t="s">
        <v>30</v>
      </c>
      <c r="D463" s="57" t="s">
        <v>30</v>
      </c>
      <c r="E463" s="61"/>
    </row>
    <row r="464" spans="2:5" s="1" customFormat="1" ht="13.95" customHeight="1" x14ac:dyDescent="0.25">
      <c r="B464" s="57" t="s">
        <v>30</v>
      </c>
      <c r="C464" s="57" t="s">
        <v>30</v>
      </c>
      <c r="D464" s="57" t="s">
        <v>30</v>
      </c>
      <c r="E464" s="61"/>
    </row>
    <row r="465" spans="2:5" s="1" customFormat="1" ht="13.95" customHeight="1" x14ac:dyDescent="0.25">
      <c r="B465" s="57" t="s">
        <v>30</v>
      </c>
      <c r="C465" s="57" t="s">
        <v>30</v>
      </c>
      <c r="D465" s="57" t="s">
        <v>30</v>
      </c>
      <c r="E465" s="61"/>
    </row>
    <row r="466" spans="2:5" s="1" customFormat="1" ht="13.95" customHeight="1" x14ac:dyDescent="0.25">
      <c r="B466" s="57" t="s">
        <v>30</v>
      </c>
      <c r="C466" s="57" t="s">
        <v>30</v>
      </c>
      <c r="D466" s="57" t="s">
        <v>30</v>
      </c>
      <c r="E466" s="61"/>
    </row>
    <row r="467" spans="2:5" s="1" customFormat="1" ht="13.95" customHeight="1" x14ac:dyDescent="0.25">
      <c r="B467" s="57" t="s">
        <v>30</v>
      </c>
      <c r="C467" s="57" t="s">
        <v>30</v>
      </c>
      <c r="D467" s="57" t="s">
        <v>30</v>
      </c>
      <c r="E467" s="61"/>
    </row>
    <row r="468" spans="2:5" s="1" customFormat="1" ht="13.95" customHeight="1" x14ac:dyDescent="0.25">
      <c r="B468" s="57" t="s">
        <v>30</v>
      </c>
      <c r="C468" s="57" t="s">
        <v>30</v>
      </c>
      <c r="D468" s="57" t="s">
        <v>30</v>
      </c>
      <c r="E468" s="61"/>
    </row>
    <row r="469" spans="2:5" s="1" customFormat="1" ht="13.95" customHeight="1" x14ac:dyDescent="0.25">
      <c r="B469" s="57" t="s">
        <v>30</v>
      </c>
      <c r="C469" s="57" t="s">
        <v>30</v>
      </c>
      <c r="D469" s="57" t="s">
        <v>30</v>
      </c>
      <c r="E469" s="61"/>
    </row>
    <row r="470" spans="2:5" s="1" customFormat="1" ht="13.95" customHeight="1" x14ac:dyDescent="0.25">
      <c r="B470" s="57" t="s">
        <v>30</v>
      </c>
      <c r="C470" s="57" t="s">
        <v>30</v>
      </c>
      <c r="D470" s="57" t="s">
        <v>30</v>
      </c>
      <c r="E470" s="61"/>
    </row>
    <row r="471" spans="2:5" s="1" customFormat="1" ht="13.95" customHeight="1" x14ac:dyDescent="0.25">
      <c r="B471" s="57" t="s">
        <v>30</v>
      </c>
      <c r="C471" s="57" t="s">
        <v>30</v>
      </c>
      <c r="D471" s="57" t="s">
        <v>30</v>
      </c>
      <c r="E471" s="61"/>
    </row>
    <row r="472" spans="2:5" s="1" customFormat="1" ht="13.95" customHeight="1" x14ac:dyDescent="0.25">
      <c r="B472" s="57" t="s">
        <v>30</v>
      </c>
      <c r="C472" s="57" t="s">
        <v>30</v>
      </c>
      <c r="D472" s="57" t="s">
        <v>30</v>
      </c>
      <c r="E472" s="61"/>
    </row>
    <row r="473" spans="2:5" s="1" customFormat="1" ht="13.95" customHeight="1" x14ac:dyDescent="0.25">
      <c r="B473" s="57" t="s">
        <v>30</v>
      </c>
      <c r="C473" s="57" t="s">
        <v>30</v>
      </c>
      <c r="D473" s="57" t="s">
        <v>30</v>
      </c>
      <c r="E473" s="61"/>
    </row>
    <row r="474" spans="2:5" s="1" customFormat="1" ht="13.95" customHeight="1" x14ac:dyDescent="0.25">
      <c r="B474" s="57" t="s">
        <v>30</v>
      </c>
      <c r="C474" s="57" t="s">
        <v>30</v>
      </c>
      <c r="D474" s="57" t="s">
        <v>30</v>
      </c>
      <c r="E474" s="61"/>
    </row>
    <row r="475" spans="2:5" s="1" customFormat="1" ht="13.95" customHeight="1" x14ac:dyDescent="0.25">
      <c r="B475" s="57" t="s">
        <v>30</v>
      </c>
      <c r="C475" s="57" t="s">
        <v>30</v>
      </c>
      <c r="D475" s="57" t="s">
        <v>30</v>
      </c>
      <c r="E475" s="61"/>
    </row>
    <row r="476" spans="2:5" s="1" customFormat="1" ht="13.95" customHeight="1" x14ac:dyDescent="0.25">
      <c r="B476" s="57" t="s">
        <v>30</v>
      </c>
      <c r="C476" s="57" t="s">
        <v>30</v>
      </c>
      <c r="D476" s="57" t="s">
        <v>30</v>
      </c>
      <c r="E476" s="61"/>
    </row>
    <row r="477" spans="2:5" s="1" customFormat="1" ht="13.95" customHeight="1" x14ac:dyDescent="0.25">
      <c r="B477" s="57" t="s">
        <v>30</v>
      </c>
      <c r="C477" s="57" t="s">
        <v>30</v>
      </c>
      <c r="D477" s="57" t="s">
        <v>30</v>
      </c>
      <c r="E477" s="61"/>
    </row>
    <row r="478" spans="2:5" s="1" customFormat="1" ht="13.95" customHeight="1" x14ac:dyDescent="0.25">
      <c r="B478" s="57" t="s">
        <v>30</v>
      </c>
      <c r="C478" s="57" t="s">
        <v>30</v>
      </c>
      <c r="D478" s="57" t="s">
        <v>30</v>
      </c>
      <c r="E478" s="61"/>
    </row>
    <row r="479" spans="2:5" s="1" customFormat="1" ht="13.95" customHeight="1" x14ac:dyDescent="0.25">
      <c r="B479" s="57" t="s">
        <v>30</v>
      </c>
      <c r="C479" s="57" t="s">
        <v>30</v>
      </c>
      <c r="D479" s="57" t="s">
        <v>30</v>
      </c>
      <c r="E479" s="61"/>
    </row>
    <row r="480" spans="2:5" s="1" customFormat="1" ht="13.95" customHeight="1" x14ac:dyDescent="0.25">
      <c r="B480" s="57" t="s">
        <v>30</v>
      </c>
      <c r="C480" s="57" t="s">
        <v>30</v>
      </c>
      <c r="D480" s="57" t="s">
        <v>30</v>
      </c>
      <c r="E480" s="61"/>
    </row>
    <row r="481" spans="2:5" s="1" customFormat="1" ht="13.95" customHeight="1" x14ac:dyDescent="0.25">
      <c r="B481" s="57" t="s">
        <v>30</v>
      </c>
      <c r="C481" s="57" t="s">
        <v>30</v>
      </c>
      <c r="D481" s="57" t="s">
        <v>30</v>
      </c>
      <c r="E481" s="61"/>
    </row>
    <row r="482" spans="2:5" s="1" customFormat="1" ht="13.95" customHeight="1" x14ac:dyDescent="0.25">
      <c r="B482" s="57" t="s">
        <v>30</v>
      </c>
      <c r="C482" s="57" t="s">
        <v>30</v>
      </c>
      <c r="D482" s="57" t="s">
        <v>30</v>
      </c>
      <c r="E482" s="61"/>
    </row>
    <row r="483" spans="2:5" s="1" customFormat="1" ht="13.95" customHeight="1" x14ac:dyDescent="0.25">
      <c r="B483" s="57" t="s">
        <v>30</v>
      </c>
      <c r="C483" s="57" t="s">
        <v>30</v>
      </c>
      <c r="D483" s="57" t="s">
        <v>30</v>
      </c>
      <c r="E483" s="61"/>
    </row>
    <row r="484" spans="2:5" s="1" customFormat="1" ht="13.95" customHeight="1" x14ac:dyDescent="0.25">
      <c r="B484" s="57" t="s">
        <v>30</v>
      </c>
      <c r="C484" s="57" t="s">
        <v>30</v>
      </c>
      <c r="D484" s="57" t="s">
        <v>30</v>
      </c>
      <c r="E484" s="61"/>
    </row>
    <row r="485" spans="2:5" s="1" customFormat="1" ht="13.95" customHeight="1" x14ac:dyDescent="0.25">
      <c r="B485" s="57" t="s">
        <v>30</v>
      </c>
      <c r="C485" s="57" t="s">
        <v>30</v>
      </c>
      <c r="D485" s="57" t="s">
        <v>30</v>
      </c>
      <c r="E485" s="61"/>
    </row>
    <row r="486" spans="2:5" s="1" customFormat="1" ht="13.95" customHeight="1" x14ac:dyDescent="0.25">
      <c r="B486" s="57" t="s">
        <v>30</v>
      </c>
      <c r="C486" s="57" t="s">
        <v>30</v>
      </c>
      <c r="D486" s="57" t="s">
        <v>30</v>
      </c>
      <c r="E486" s="61"/>
    </row>
    <row r="487" spans="2:5" s="1" customFormat="1" ht="13.95" customHeight="1" x14ac:dyDescent="0.25">
      <c r="B487" s="57" t="s">
        <v>30</v>
      </c>
      <c r="C487" s="57" t="s">
        <v>30</v>
      </c>
      <c r="D487" s="57" t="s">
        <v>30</v>
      </c>
      <c r="E487" s="61"/>
    </row>
    <row r="488" spans="2:5" s="1" customFormat="1" ht="13.95" customHeight="1" x14ac:dyDescent="0.25">
      <c r="B488" s="57" t="s">
        <v>30</v>
      </c>
      <c r="C488" s="57" t="s">
        <v>30</v>
      </c>
      <c r="D488" s="57" t="s">
        <v>30</v>
      </c>
      <c r="E488" s="61"/>
    </row>
    <row r="489" spans="2:5" s="1" customFormat="1" ht="13.95" customHeight="1" x14ac:dyDescent="0.25">
      <c r="B489" s="57" t="s">
        <v>30</v>
      </c>
      <c r="C489" s="57" t="s">
        <v>30</v>
      </c>
      <c r="D489" s="57" t="s">
        <v>30</v>
      </c>
      <c r="E489" s="61"/>
    </row>
    <row r="490" spans="2:5" s="1" customFormat="1" ht="13.95" customHeight="1" x14ac:dyDescent="0.25">
      <c r="B490" s="57" t="s">
        <v>30</v>
      </c>
      <c r="C490" s="57" t="s">
        <v>30</v>
      </c>
      <c r="D490" s="57" t="s">
        <v>30</v>
      </c>
      <c r="E490" s="61"/>
    </row>
    <row r="491" spans="2:5" s="1" customFormat="1" ht="13.95" customHeight="1" x14ac:dyDescent="0.25">
      <c r="B491" s="57" t="s">
        <v>30</v>
      </c>
      <c r="C491" s="57" t="s">
        <v>30</v>
      </c>
      <c r="D491" s="57" t="s">
        <v>30</v>
      </c>
      <c r="E491" s="61"/>
    </row>
    <row r="492" spans="2:5" s="1" customFormat="1" ht="13.95" customHeight="1" x14ac:dyDescent="0.25">
      <c r="B492" s="57" t="s">
        <v>30</v>
      </c>
      <c r="C492" s="57" t="s">
        <v>30</v>
      </c>
      <c r="D492" s="57" t="s">
        <v>30</v>
      </c>
      <c r="E492" s="61"/>
    </row>
    <row r="493" spans="2:5" s="1" customFormat="1" ht="13.95" customHeight="1" x14ac:dyDescent="0.25">
      <c r="B493" s="57" t="s">
        <v>30</v>
      </c>
      <c r="C493" s="57" t="s">
        <v>30</v>
      </c>
      <c r="D493" s="57" t="s">
        <v>30</v>
      </c>
      <c r="E493" s="61"/>
    </row>
    <row r="494" spans="2:5" s="1" customFormat="1" ht="13.95" customHeight="1" x14ac:dyDescent="0.25">
      <c r="B494" s="57" t="s">
        <v>30</v>
      </c>
      <c r="C494" s="57" t="s">
        <v>30</v>
      </c>
      <c r="D494" s="57" t="s">
        <v>30</v>
      </c>
      <c r="E494" s="61"/>
    </row>
    <row r="495" spans="2:5" s="1" customFormat="1" ht="13.95" customHeight="1" x14ac:dyDescent="0.25">
      <c r="B495" s="57" t="s">
        <v>30</v>
      </c>
      <c r="C495" s="57" t="s">
        <v>30</v>
      </c>
      <c r="D495" s="57" t="s">
        <v>30</v>
      </c>
      <c r="E495" s="61"/>
    </row>
    <row r="496" spans="2:5" s="1" customFormat="1" ht="13.95" customHeight="1" x14ac:dyDescent="0.25">
      <c r="B496" s="57" t="s">
        <v>30</v>
      </c>
      <c r="C496" s="57" t="s">
        <v>30</v>
      </c>
      <c r="D496" s="57" t="s">
        <v>30</v>
      </c>
      <c r="E496" s="61"/>
    </row>
    <row r="497" spans="2:5" s="1" customFormat="1" ht="13.95" customHeight="1" x14ac:dyDescent="0.25">
      <c r="B497" s="57" t="s">
        <v>30</v>
      </c>
      <c r="C497" s="57" t="s">
        <v>30</v>
      </c>
      <c r="D497" s="57" t="s">
        <v>30</v>
      </c>
      <c r="E497" s="61"/>
    </row>
    <row r="498" spans="2:5" s="1" customFormat="1" ht="13.95" customHeight="1" x14ac:dyDescent="0.25">
      <c r="B498" s="57" t="s">
        <v>30</v>
      </c>
      <c r="C498" s="57" t="s">
        <v>30</v>
      </c>
      <c r="D498" s="57" t="s">
        <v>30</v>
      </c>
      <c r="E498" s="61"/>
    </row>
    <row r="499" spans="2:5" s="1" customFormat="1" ht="13.95" customHeight="1" x14ac:dyDescent="0.25">
      <c r="B499" s="57" t="s">
        <v>30</v>
      </c>
      <c r="C499" s="57" t="s">
        <v>30</v>
      </c>
      <c r="D499" s="57" t="s">
        <v>30</v>
      </c>
      <c r="E499" s="61"/>
    </row>
    <row r="500" spans="2:5" s="1" customFormat="1" ht="13.95" customHeight="1" x14ac:dyDescent="0.25">
      <c r="B500" s="57" t="s">
        <v>30</v>
      </c>
      <c r="C500" s="57" t="s">
        <v>30</v>
      </c>
      <c r="D500" s="57" t="s">
        <v>30</v>
      </c>
      <c r="E500" s="61"/>
    </row>
    <row r="501" spans="2:5" s="1" customFormat="1" ht="13.95" customHeight="1" x14ac:dyDescent="0.25">
      <c r="B501" s="57" t="s">
        <v>30</v>
      </c>
      <c r="C501" s="57" t="s">
        <v>30</v>
      </c>
      <c r="D501" s="57" t="s">
        <v>30</v>
      </c>
      <c r="E501" s="61"/>
    </row>
    <row r="502" spans="2:5" s="1" customFormat="1" ht="13.95" customHeight="1" x14ac:dyDescent="0.25">
      <c r="B502" s="57" t="s">
        <v>30</v>
      </c>
      <c r="C502" s="57" t="s">
        <v>30</v>
      </c>
      <c r="D502" s="57" t="s">
        <v>30</v>
      </c>
      <c r="E502" s="61"/>
    </row>
    <row r="503" spans="2:5" s="1" customFormat="1" ht="13.95" customHeight="1" x14ac:dyDescent="0.25">
      <c r="B503" s="57" t="s">
        <v>30</v>
      </c>
      <c r="C503" s="57" t="s">
        <v>30</v>
      </c>
      <c r="D503" s="57" t="s">
        <v>30</v>
      </c>
      <c r="E503" s="61"/>
    </row>
    <row r="504" spans="2:5" s="1" customFormat="1" ht="13.95" customHeight="1" x14ac:dyDescent="0.25">
      <c r="B504" s="57" t="s">
        <v>30</v>
      </c>
      <c r="C504" s="57" t="s">
        <v>30</v>
      </c>
      <c r="D504" s="57" t="s">
        <v>30</v>
      </c>
      <c r="E504" s="61"/>
    </row>
    <row r="505" spans="2:5" s="1" customFormat="1" ht="13.95" customHeight="1" x14ac:dyDescent="0.25">
      <c r="B505" s="57" t="s">
        <v>30</v>
      </c>
      <c r="C505" s="57" t="s">
        <v>30</v>
      </c>
      <c r="D505" s="57" t="s">
        <v>30</v>
      </c>
      <c r="E505" s="61"/>
    </row>
    <row r="506" spans="2:5" s="1" customFormat="1" ht="13.95" customHeight="1" x14ac:dyDescent="0.25">
      <c r="B506" s="57" t="s">
        <v>30</v>
      </c>
      <c r="C506" s="57" t="s">
        <v>30</v>
      </c>
      <c r="D506" s="57" t="s">
        <v>30</v>
      </c>
      <c r="E506" s="61"/>
    </row>
    <row r="507" spans="2:5" s="1" customFormat="1" ht="13.95" customHeight="1" x14ac:dyDescent="0.25">
      <c r="B507" s="57" t="s">
        <v>30</v>
      </c>
      <c r="C507" s="57" t="s">
        <v>30</v>
      </c>
      <c r="D507" s="57" t="s">
        <v>30</v>
      </c>
      <c r="E507" s="61"/>
    </row>
    <row r="508" spans="2:5" s="1" customFormat="1" ht="13.95" customHeight="1" x14ac:dyDescent="0.25">
      <c r="B508" s="57" t="s">
        <v>30</v>
      </c>
      <c r="C508" s="57" t="s">
        <v>30</v>
      </c>
      <c r="D508" s="57" t="s">
        <v>30</v>
      </c>
      <c r="E508" s="61"/>
    </row>
    <row r="509" spans="2:5" s="1" customFormat="1" ht="13.95" customHeight="1" x14ac:dyDescent="0.25">
      <c r="B509" s="57" t="s">
        <v>30</v>
      </c>
      <c r="C509" s="57" t="s">
        <v>30</v>
      </c>
      <c r="D509" s="57" t="s">
        <v>30</v>
      </c>
      <c r="E509" s="61"/>
    </row>
    <row r="510" spans="2:5" s="1" customFormat="1" ht="13.95" customHeight="1" x14ac:dyDescent="0.25">
      <c r="B510" s="57" t="s">
        <v>30</v>
      </c>
      <c r="C510" s="57" t="s">
        <v>30</v>
      </c>
      <c r="D510" s="57" t="s">
        <v>30</v>
      </c>
      <c r="E510" s="61"/>
    </row>
    <row r="511" spans="2:5" s="1" customFormat="1" ht="13.95" customHeight="1" x14ac:dyDescent="0.25">
      <c r="B511" s="57" t="s">
        <v>30</v>
      </c>
      <c r="C511" s="57" t="s">
        <v>30</v>
      </c>
      <c r="D511" s="57" t="s">
        <v>30</v>
      </c>
      <c r="E511" s="61"/>
    </row>
    <row r="512" spans="2:5" s="1" customFormat="1" ht="13.95" customHeight="1" x14ac:dyDescent="0.25">
      <c r="B512" s="57" t="s">
        <v>30</v>
      </c>
      <c r="C512" s="57" t="s">
        <v>30</v>
      </c>
      <c r="D512" s="57" t="s">
        <v>30</v>
      </c>
      <c r="E512" s="61"/>
    </row>
    <row r="513" spans="2:5" s="1" customFormat="1" ht="13.95" customHeight="1" x14ac:dyDescent="0.25">
      <c r="B513" s="57" t="s">
        <v>30</v>
      </c>
      <c r="C513" s="57" t="s">
        <v>30</v>
      </c>
      <c r="D513" s="57" t="s">
        <v>30</v>
      </c>
      <c r="E513" s="61"/>
    </row>
    <row r="514" spans="2:5" s="1" customFormat="1" ht="13.95" customHeight="1" x14ac:dyDescent="0.25">
      <c r="B514" s="57" t="s">
        <v>30</v>
      </c>
      <c r="C514" s="57" t="s">
        <v>30</v>
      </c>
      <c r="D514" s="57" t="s">
        <v>30</v>
      </c>
      <c r="E514" s="61"/>
    </row>
    <row r="515" spans="2:5" s="1" customFormat="1" ht="13.95" customHeight="1" x14ac:dyDescent="0.25">
      <c r="B515" s="57" t="s">
        <v>30</v>
      </c>
      <c r="C515" s="57" t="s">
        <v>30</v>
      </c>
      <c r="D515" s="57" t="s">
        <v>30</v>
      </c>
      <c r="E515" s="61"/>
    </row>
    <row r="516" spans="2:5" s="1" customFormat="1" ht="13.95" customHeight="1" x14ac:dyDescent="0.25">
      <c r="B516" s="57" t="s">
        <v>30</v>
      </c>
      <c r="C516" s="57" t="s">
        <v>30</v>
      </c>
      <c r="D516" s="57" t="s">
        <v>30</v>
      </c>
      <c r="E516" s="61"/>
    </row>
    <row r="517" spans="2:5" s="1" customFormat="1" ht="13.95" customHeight="1" x14ac:dyDescent="0.25">
      <c r="B517" s="57" t="s">
        <v>30</v>
      </c>
      <c r="C517" s="57" t="s">
        <v>30</v>
      </c>
      <c r="D517" s="57" t="s">
        <v>30</v>
      </c>
      <c r="E517" s="61"/>
    </row>
    <row r="518" spans="2:5" s="1" customFormat="1" ht="13.95" customHeight="1" x14ac:dyDescent="0.25">
      <c r="B518" s="57" t="s">
        <v>30</v>
      </c>
      <c r="C518" s="57" t="s">
        <v>30</v>
      </c>
      <c r="D518" s="57" t="s">
        <v>30</v>
      </c>
      <c r="E518" s="61"/>
    </row>
    <row r="519" spans="2:5" s="1" customFormat="1" ht="13.95" customHeight="1" x14ac:dyDescent="0.25">
      <c r="B519" s="57" t="s">
        <v>30</v>
      </c>
      <c r="C519" s="57" t="s">
        <v>30</v>
      </c>
      <c r="D519" s="57" t="s">
        <v>30</v>
      </c>
      <c r="E519" s="61"/>
    </row>
    <row r="520" spans="2:5" s="1" customFormat="1" ht="13.95" customHeight="1" x14ac:dyDescent="0.25">
      <c r="B520" s="57" t="s">
        <v>30</v>
      </c>
      <c r="C520" s="57" t="s">
        <v>30</v>
      </c>
      <c r="D520" s="57" t="s">
        <v>30</v>
      </c>
      <c r="E520" s="61"/>
    </row>
    <row r="521" spans="2:5" s="1" customFormat="1" ht="13.95" customHeight="1" x14ac:dyDescent="0.25">
      <c r="B521" s="57" t="s">
        <v>30</v>
      </c>
      <c r="C521" s="57" t="s">
        <v>30</v>
      </c>
      <c r="D521" s="57" t="s">
        <v>30</v>
      </c>
      <c r="E521" s="61"/>
    </row>
    <row r="522" spans="2:5" s="1" customFormat="1" ht="13.95" customHeight="1" x14ac:dyDescent="0.25">
      <c r="B522" s="57" t="s">
        <v>30</v>
      </c>
      <c r="C522" s="57" t="s">
        <v>30</v>
      </c>
      <c r="D522" s="57" t="s">
        <v>30</v>
      </c>
      <c r="E522" s="61"/>
    </row>
    <row r="523" spans="2:5" s="1" customFormat="1" ht="13.95" customHeight="1" x14ac:dyDescent="0.25">
      <c r="B523" s="57" t="s">
        <v>30</v>
      </c>
      <c r="C523" s="57" t="s">
        <v>30</v>
      </c>
      <c r="D523" s="57" t="s">
        <v>30</v>
      </c>
      <c r="E523" s="61"/>
    </row>
    <row r="524" spans="2:5" s="1" customFormat="1" ht="13.95" customHeight="1" x14ac:dyDescent="0.25">
      <c r="B524" s="57" t="s">
        <v>30</v>
      </c>
      <c r="C524" s="57" t="s">
        <v>30</v>
      </c>
      <c r="D524" s="57" t="s">
        <v>30</v>
      </c>
      <c r="E524" s="61"/>
    </row>
    <row r="525" spans="2:5" s="1" customFormat="1" ht="13.95" customHeight="1" x14ac:dyDescent="0.25">
      <c r="B525" s="57" t="s">
        <v>30</v>
      </c>
      <c r="C525" s="57" t="s">
        <v>30</v>
      </c>
      <c r="D525" s="57" t="s">
        <v>30</v>
      </c>
      <c r="E525" s="61"/>
    </row>
    <row r="526" spans="2:5" s="1" customFormat="1" ht="13.95" customHeight="1" x14ac:dyDescent="0.25">
      <c r="B526" s="57" t="s">
        <v>30</v>
      </c>
      <c r="C526" s="57" t="s">
        <v>30</v>
      </c>
      <c r="D526" s="57" t="s">
        <v>30</v>
      </c>
      <c r="E526" s="61"/>
    </row>
    <row r="527" spans="2:5" s="1" customFormat="1" ht="13.95" customHeight="1" x14ac:dyDescent="0.25">
      <c r="B527" s="57" t="s">
        <v>30</v>
      </c>
      <c r="C527" s="57" t="s">
        <v>30</v>
      </c>
      <c r="D527" s="57" t="s">
        <v>30</v>
      </c>
      <c r="E527" s="61"/>
    </row>
    <row r="528" spans="2:5" s="1" customFormat="1" ht="13.95" customHeight="1" x14ac:dyDescent="0.25">
      <c r="B528" s="57" t="s">
        <v>30</v>
      </c>
      <c r="C528" s="57" t="s">
        <v>30</v>
      </c>
      <c r="D528" s="57" t="s">
        <v>30</v>
      </c>
      <c r="E528" s="61"/>
    </row>
    <row r="529" spans="2:5" s="1" customFormat="1" ht="13.95" customHeight="1" x14ac:dyDescent="0.25">
      <c r="B529" s="57" t="s">
        <v>30</v>
      </c>
      <c r="C529" s="57" t="s">
        <v>30</v>
      </c>
      <c r="D529" s="57" t="s">
        <v>30</v>
      </c>
      <c r="E529" s="61"/>
    </row>
    <row r="530" spans="2:5" s="1" customFormat="1" ht="13.95" customHeight="1" x14ac:dyDescent="0.25">
      <c r="B530" s="57" t="s">
        <v>30</v>
      </c>
      <c r="C530" s="57" t="s">
        <v>30</v>
      </c>
      <c r="D530" s="57" t="s">
        <v>30</v>
      </c>
      <c r="E530" s="61"/>
    </row>
    <row r="531" spans="2:5" s="1" customFormat="1" ht="13.95" customHeight="1" x14ac:dyDescent="0.25">
      <c r="B531" s="57" t="s">
        <v>30</v>
      </c>
      <c r="C531" s="57" t="s">
        <v>30</v>
      </c>
      <c r="D531" s="57" t="s">
        <v>30</v>
      </c>
      <c r="E531" s="61"/>
    </row>
    <row r="532" spans="2:5" s="1" customFormat="1" ht="13.95" customHeight="1" x14ac:dyDescent="0.25">
      <c r="B532" s="57" t="s">
        <v>30</v>
      </c>
      <c r="C532" s="57" t="s">
        <v>30</v>
      </c>
      <c r="D532" s="57" t="s">
        <v>30</v>
      </c>
      <c r="E532" s="61"/>
    </row>
    <row r="533" spans="2:5" s="1" customFormat="1" ht="13.95" customHeight="1" x14ac:dyDescent="0.25">
      <c r="B533" s="57" t="s">
        <v>30</v>
      </c>
      <c r="C533" s="57" t="s">
        <v>30</v>
      </c>
      <c r="D533" s="57" t="s">
        <v>30</v>
      </c>
      <c r="E533" s="61"/>
    </row>
    <row r="534" spans="2:5" s="1" customFormat="1" ht="13.95" customHeight="1" x14ac:dyDescent="0.25">
      <c r="B534" s="57" t="s">
        <v>30</v>
      </c>
      <c r="C534" s="57" t="s">
        <v>30</v>
      </c>
      <c r="D534" s="57" t="s">
        <v>30</v>
      </c>
      <c r="E534" s="61"/>
    </row>
    <row r="535" spans="2:5" s="1" customFormat="1" ht="13.95" customHeight="1" x14ac:dyDescent="0.25">
      <c r="B535" s="57" t="s">
        <v>30</v>
      </c>
      <c r="C535" s="57" t="s">
        <v>30</v>
      </c>
      <c r="D535" s="57" t="s">
        <v>30</v>
      </c>
      <c r="E535" s="61"/>
    </row>
    <row r="536" spans="2:5" s="1" customFormat="1" ht="13.95" customHeight="1" x14ac:dyDescent="0.25">
      <c r="B536" s="57" t="s">
        <v>30</v>
      </c>
      <c r="C536" s="57" t="s">
        <v>30</v>
      </c>
      <c r="D536" s="57" t="s">
        <v>30</v>
      </c>
      <c r="E536" s="61"/>
    </row>
    <row r="537" spans="2:5" s="1" customFormat="1" ht="13.95" customHeight="1" x14ac:dyDescent="0.25">
      <c r="B537" s="57" t="s">
        <v>30</v>
      </c>
      <c r="C537" s="57" t="s">
        <v>30</v>
      </c>
      <c r="D537" s="57" t="s">
        <v>30</v>
      </c>
      <c r="E537" s="61"/>
    </row>
    <row r="538" spans="2:5" s="1" customFormat="1" ht="13.95" customHeight="1" x14ac:dyDescent="0.25">
      <c r="B538" s="57" t="s">
        <v>30</v>
      </c>
      <c r="C538" s="57" t="s">
        <v>30</v>
      </c>
      <c r="D538" s="57" t="s">
        <v>30</v>
      </c>
      <c r="E538" s="61"/>
    </row>
    <row r="539" spans="2:5" s="1" customFormat="1" ht="13.95" customHeight="1" x14ac:dyDescent="0.25">
      <c r="B539" s="57" t="s">
        <v>30</v>
      </c>
      <c r="C539" s="57" t="s">
        <v>30</v>
      </c>
      <c r="D539" s="57" t="s">
        <v>30</v>
      </c>
      <c r="E539" s="61"/>
    </row>
    <row r="540" spans="2:5" s="1" customFormat="1" ht="13.95" customHeight="1" x14ac:dyDescent="0.25">
      <c r="B540" s="57" t="s">
        <v>30</v>
      </c>
      <c r="C540" s="57" t="s">
        <v>30</v>
      </c>
      <c r="D540" s="57" t="s">
        <v>30</v>
      </c>
      <c r="E540" s="61"/>
    </row>
    <row r="541" spans="2:5" s="1" customFormat="1" ht="13.95" customHeight="1" x14ac:dyDescent="0.25">
      <c r="B541" s="57" t="s">
        <v>30</v>
      </c>
      <c r="C541" s="57" t="s">
        <v>30</v>
      </c>
      <c r="D541" s="57" t="s">
        <v>30</v>
      </c>
      <c r="E541" s="61"/>
    </row>
    <row r="542" spans="2:5" s="1" customFormat="1" ht="13.95" customHeight="1" x14ac:dyDescent="0.25">
      <c r="B542" s="57" t="s">
        <v>30</v>
      </c>
      <c r="C542" s="57" t="s">
        <v>30</v>
      </c>
      <c r="D542" s="57" t="s">
        <v>30</v>
      </c>
      <c r="E542" s="61"/>
    </row>
    <row r="543" spans="2:5" s="1" customFormat="1" ht="13.95" customHeight="1" x14ac:dyDescent="0.25">
      <c r="B543" s="57" t="s">
        <v>30</v>
      </c>
      <c r="C543" s="57" t="s">
        <v>30</v>
      </c>
      <c r="D543" s="57" t="s">
        <v>30</v>
      </c>
      <c r="E543" s="61"/>
    </row>
    <row r="544" spans="2:5" s="1" customFormat="1" ht="13.95" customHeight="1" x14ac:dyDescent="0.25">
      <c r="B544" s="57" t="s">
        <v>30</v>
      </c>
      <c r="C544" s="57" t="s">
        <v>30</v>
      </c>
      <c r="D544" s="57" t="s">
        <v>30</v>
      </c>
      <c r="E544" s="61"/>
    </row>
    <row r="545" spans="2:5" s="1" customFormat="1" ht="13.95" customHeight="1" x14ac:dyDescent="0.25">
      <c r="B545" s="57" t="s">
        <v>30</v>
      </c>
      <c r="C545" s="57" t="s">
        <v>30</v>
      </c>
      <c r="D545" s="57" t="s">
        <v>30</v>
      </c>
      <c r="E545" s="61"/>
    </row>
    <row r="546" spans="2:5" s="1" customFormat="1" ht="13.95" customHeight="1" x14ac:dyDescent="0.25">
      <c r="B546" s="57" t="s">
        <v>30</v>
      </c>
      <c r="C546" s="57" t="s">
        <v>30</v>
      </c>
      <c r="D546" s="57" t="s">
        <v>30</v>
      </c>
      <c r="E546" s="61"/>
    </row>
    <row r="547" spans="2:5" s="1" customFormat="1" ht="13.95" customHeight="1" x14ac:dyDescent="0.25">
      <c r="B547" s="57" t="s">
        <v>30</v>
      </c>
      <c r="C547" s="57" t="s">
        <v>30</v>
      </c>
      <c r="D547" s="57" t="s">
        <v>30</v>
      </c>
      <c r="E547" s="61"/>
    </row>
    <row r="548" spans="2:5" s="1" customFormat="1" ht="13.95" customHeight="1" x14ac:dyDescent="0.25">
      <c r="B548" s="57" t="s">
        <v>30</v>
      </c>
      <c r="C548" s="57" t="s">
        <v>30</v>
      </c>
      <c r="D548" s="57" t="s">
        <v>30</v>
      </c>
      <c r="E548" s="61"/>
    </row>
    <row r="549" spans="2:5" s="1" customFormat="1" ht="13.95" customHeight="1" x14ac:dyDescent="0.25">
      <c r="B549" s="57" t="s">
        <v>30</v>
      </c>
      <c r="C549" s="57" t="s">
        <v>30</v>
      </c>
      <c r="D549" s="57" t="s">
        <v>30</v>
      </c>
      <c r="E549" s="61"/>
    </row>
    <row r="550" spans="2:5" s="1" customFormat="1" ht="13.95" customHeight="1" x14ac:dyDescent="0.25">
      <c r="B550" s="57" t="s">
        <v>30</v>
      </c>
      <c r="C550" s="57" t="s">
        <v>30</v>
      </c>
      <c r="D550" s="57" t="s">
        <v>30</v>
      </c>
      <c r="E550" s="61"/>
    </row>
    <row r="551" spans="2:5" s="1" customFormat="1" ht="13.95" customHeight="1" x14ac:dyDescent="0.25">
      <c r="B551" s="57" t="s">
        <v>30</v>
      </c>
      <c r="C551" s="57" t="s">
        <v>30</v>
      </c>
      <c r="D551" s="57" t="s">
        <v>30</v>
      </c>
      <c r="E551" s="61"/>
    </row>
    <row r="552" spans="2:5" s="1" customFormat="1" ht="13.95" customHeight="1" x14ac:dyDescent="0.25">
      <c r="B552" s="57" t="s">
        <v>30</v>
      </c>
      <c r="C552" s="57" t="s">
        <v>30</v>
      </c>
      <c r="D552" s="57" t="s">
        <v>30</v>
      </c>
      <c r="E552" s="61"/>
    </row>
    <row r="553" spans="2:5" s="1" customFormat="1" ht="13.95" customHeight="1" x14ac:dyDescent="0.25">
      <c r="B553" s="57" t="s">
        <v>30</v>
      </c>
      <c r="C553" s="57" t="s">
        <v>30</v>
      </c>
      <c r="D553" s="57" t="s">
        <v>30</v>
      </c>
      <c r="E553" s="61"/>
    </row>
    <row r="554" spans="2:5" s="1" customFormat="1" ht="13.95" customHeight="1" x14ac:dyDescent="0.25">
      <c r="B554" s="57" t="s">
        <v>30</v>
      </c>
      <c r="C554" s="57" t="s">
        <v>30</v>
      </c>
      <c r="D554" s="57" t="s">
        <v>30</v>
      </c>
      <c r="E554" s="61"/>
    </row>
    <row r="555" spans="2:5" s="1" customFormat="1" ht="13.95" customHeight="1" x14ac:dyDescent="0.25">
      <c r="B555" s="57" t="s">
        <v>30</v>
      </c>
      <c r="C555" s="57" t="s">
        <v>30</v>
      </c>
      <c r="D555" s="57" t="s">
        <v>30</v>
      </c>
      <c r="E555" s="61"/>
    </row>
    <row r="556" spans="2:5" s="1" customFormat="1" ht="13.95" customHeight="1" x14ac:dyDescent="0.25">
      <c r="B556" s="57" t="s">
        <v>30</v>
      </c>
      <c r="C556" s="57" t="s">
        <v>30</v>
      </c>
      <c r="D556" s="57" t="s">
        <v>30</v>
      </c>
      <c r="E556" s="61"/>
    </row>
    <row r="557" spans="2:5" s="1" customFormat="1" ht="13.95" customHeight="1" x14ac:dyDescent="0.25">
      <c r="B557" s="57" t="s">
        <v>30</v>
      </c>
      <c r="C557" s="57" t="s">
        <v>30</v>
      </c>
      <c r="D557" s="57" t="s">
        <v>30</v>
      </c>
      <c r="E557" s="61"/>
    </row>
    <row r="558" spans="2:5" s="1" customFormat="1" ht="13.95" customHeight="1" x14ac:dyDescent="0.25">
      <c r="B558" s="57" t="s">
        <v>30</v>
      </c>
      <c r="C558" s="57" t="s">
        <v>30</v>
      </c>
      <c r="D558" s="57" t="s">
        <v>30</v>
      </c>
      <c r="E558" s="61"/>
    </row>
    <row r="559" spans="2:5" s="1" customFormat="1" ht="13.95" customHeight="1" x14ac:dyDescent="0.25">
      <c r="B559" s="57" t="s">
        <v>30</v>
      </c>
      <c r="C559" s="57" t="s">
        <v>30</v>
      </c>
      <c r="D559" s="57" t="s">
        <v>30</v>
      </c>
      <c r="E559" s="61"/>
    </row>
    <row r="560" spans="2:5" s="1" customFormat="1" ht="13.95" customHeight="1" x14ac:dyDescent="0.25">
      <c r="B560" s="57" t="s">
        <v>30</v>
      </c>
      <c r="C560" s="57" t="s">
        <v>30</v>
      </c>
      <c r="D560" s="57" t="s">
        <v>30</v>
      </c>
      <c r="E560" s="61"/>
    </row>
    <row r="561" spans="2:5" s="1" customFormat="1" ht="13.95" customHeight="1" x14ac:dyDescent="0.25">
      <c r="B561" s="57" t="s">
        <v>30</v>
      </c>
      <c r="C561" s="57" t="s">
        <v>30</v>
      </c>
      <c r="D561" s="57" t="s">
        <v>30</v>
      </c>
      <c r="E561" s="61"/>
    </row>
    <row r="562" spans="2:5" s="1" customFormat="1" ht="13.95" customHeight="1" x14ac:dyDescent="0.25">
      <c r="B562" s="57" t="s">
        <v>30</v>
      </c>
      <c r="C562" s="57" t="s">
        <v>30</v>
      </c>
      <c r="D562" s="57" t="s">
        <v>30</v>
      </c>
      <c r="E562" s="61"/>
    </row>
    <row r="563" spans="2:5" s="1" customFormat="1" ht="13.95" customHeight="1" x14ac:dyDescent="0.25">
      <c r="B563" s="57" t="s">
        <v>30</v>
      </c>
      <c r="C563" s="57" t="s">
        <v>30</v>
      </c>
      <c r="D563" s="57" t="s">
        <v>30</v>
      </c>
      <c r="E563" s="61"/>
    </row>
    <row r="564" spans="2:5" s="1" customFormat="1" ht="13.95" customHeight="1" x14ac:dyDescent="0.25">
      <c r="B564" s="57" t="s">
        <v>30</v>
      </c>
      <c r="C564" s="57" t="s">
        <v>30</v>
      </c>
      <c r="D564" s="57" t="s">
        <v>30</v>
      </c>
      <c r="E564" s="61"/>
    </row>
    <row r="565" spans="2:5" s="1" customFormat="1" ht="13.95" customHeight="1" x14ac:dyDescent="0.25">
      <c r="B565" s="57" t="s">
        <v>30</v>
      </c>
      <c r="C565" s="57" t="s">
        <v>30</v>
      </c>
      <c r="D565" s="57" t="s">
        <v>30</v>
      </c>
      <c r="E565" s="61"/>
    </row>
    <row r="566" spans="2:5" s="1" customFormat="1" ht="13.95" customHeight="1" x14ac:dyDescent="0.25">
      <c r="B566" s="57" t="s">
        <v>30</v>
      </c>
      <c r="C566" s="57" t="s">
        <v>30</v>
      </c>
      <c r="D566" s="57" t="s">
        <v>30</v>
      </c>
      <c r="E566" s="61"/>
    </row>
    <row r="567" spans="2:5" s="1" customFormat="1" ht="13.95" customHeight="1" x14ac:dyDescent="0.25">
      <c r="B567" s="57" t="s">
        <v>30</v>
      </c>
      <c r="C567" s="57" t="s">
        <v>30</v>
      </c>
      <c r="D567" s="57" t="s">
        <v>30</v>
      </c>
      <c r="E567" s="61"/>
    </row>
    <row r="568" spans="2:5" s="1" customFormat="1" ht="13.95" customHeight="1" x14ac:dyDescent="0.25">
      <c r="B568" s="57" t="s">
        <v>30</v>
      </c>
      <c r="C568" s="57" t="s">
        <v>30</v>
      </c>
      <c r="D568" s="57" t="s">
        <v>30</v>
      </c>
      <c r="E568" s="61"/>
    </row>
    <row r="569" spans="2:5" s="1" customFormat="1" ht="13.95" customHeight="1" x14ac:dyDescent="0.25">
      <c r="B569" s="57" t="s">
        <v>30</v>
      </c>
      <c r="C569" s="57" t="s">
        <v>30</v>
      </c>
      <c r="D569" s="57" t="s">
        <v>30</v>
      </c>
      <c r="E569" s="61"/>
    </row>
    <row r="570" spans="2:5" s="1" customFormat="1" ht="13.95" customHeight="1" x14ac:dyDescent="0.25">
      <c r="B570" s="57" t="s">
        <v>30</v>
      </c>
      <c r="C570" s="57" t="s">
        <v>30</v>
      </c>
      <c r="D570" s="57" t="s">
        <v>30</v>
      </c>
      <c r="E570" s="61"/>
    </row>
    <row r="571" spans="2:5" s="1" customFormat="1" ht="13.95" customHeight="1" x14ac:dyDescent="0.25">
      <c r="B571" s="57" t="s">
        <v>30</v>
      </c>
      <c r="C571" s="57" t="s">
        <v>30</v>
      </c>
      <c r="D571" s="57" t="s">
        <v>30</v>
      </c>
      <c r="E571" s="61"/>
    </row>
    <row r="572" spans="2:5" s="1" customFormat="1" ht="13.95" customHeight="1" x14ac:dyDescent="0.25">
      <c r="B572" s="57" t="s">
        <v>30</v>
      </c>
      <c r="C572" s="57" t="s">
        <v>30</v>
      </c>
      <c r="D572" s="57" t="s">
        <v>30</v>
      </c>
      <c r="E572" s="61"/>
    </row>
    <row r="573" spans="2:5" s="1" customFormat="1" ht="13.95" customHeight="1" x14ac:dyDescent="0.25">
      <c r="B573" s="57" t="s">
        <v>30</v>
      </c>
      <c r="C573" s="57" t="s">
        <v>30</v>
      </c>
      <c r="D573" s="57" t="s">
        <v>30</v>
      </c>
      <c r="E573" s="61"/>
    </row>
    <row r="574" spans="2:5" s="1" customFormat="1" ht="13.95" customHeight="1" x14ac:dyDescent="0.25">
      <c r="B574" s="57" t="s">
        <v>30</v>
      </c>
      <c r="C574" s="57" t="s">
        <v>30</v>
      </c>
      <c r="D574" s="57" t="s">
        <v>30</v>
      </c>
      <c r="E574" s="61"/>
    </row>
    <row r="575" spans="2:5" s="1" customFormat="1" ht="13.95" customHeight="1" x14ac:dyDescent="0.25">
      <c r="B575" s="57" t="s">
        <v>30</v>
      </c>
      <c r="C575" s="57" t="s">
        <v>30</v>
      </c>
      <c r="D575" s="57" t="s">
        <v>30</v>
      </c>
      <c r="E575" s="61"/>
    </row>
    <row r="576" spans="2:5" s="1" customFormat="1" ht="13.95" customHeight="1" x14ac:dyDescent="0.25">
      <c r="B576" s="57" t="s">
        <v>30</v>
      </c>
      <c r="C576" s="57" t="s">
        <v>30</v>
      </c>
      <c r="D576" s="57" t="s">
        <v>30</v>
      </c>
      <c r="E576" s="61"/>
    </row>
    <row r="577" spans="2:5" s="1" customFormat="1" ht="13.95" customHeight="1" x14ac:dyDescent="0.25">
      <c r="B577" s="57" t="s">
        <v>30</v>
      </c>
      <c r="C577" s="57" t="s">
        <v>30</v>
      </c>
      <c r="D577" s="57" t="s">
        <v>30</v>
      </c>
      <c r="E577" s="61"/>
    </row>
    <row r="578" spans="2:5" s="1" customFormat="1" ht="13.95" customHeight="1" x14ac:dyDescent="0.25">
      <c r="B578" s="57" t="s">
        <v>30</v>
      </c>
      <c r="C578" s="57" t="s">
        <v>30</v>
      </c>
      <c r="D578" s="57" t="s">
        <v>30</v>
      </c>
      <c r="E578" s="61"/>
    </row>
    <row r="579" spans="2:5" s="1" customFormat="1" ht="13.95" customHeight="1" x14ac:dyDescent="0.25">
      <c r="B579" s="57" t="s">
        <v>30</v>
      </c>
      <c r="C579" s="57" t="s">
        <v>30</v>
      </c>
      <c r="D579" s="57" t="s">
        <v>30</v>
      </c>
      <c r="E579" s="61"/>
    </row>
    <row r="580" spans="2:5" s="1" customFormat="1" ht="13.95" customHeight="1" x14ac:dyDescent="0.25">
      <c r="B580" s="57" t="s">
        <v>30</v>
      </c>
      <c r="C580" s="57" t="s">
        <v>30</v>
      </c>
      <c r="D580" s="57" t="s">
        <v>30</v>
      </c>
      <c r="E580" s="61"/>
    </row>
    <row r="581" spans="2:5" s="1" customFormat="1" ht="13.95" customHeight="1" x14ac:dyDescent="0.25">
      <c r="B581" s="57" t="s">
        <v>30</v>
      </c>
      <c r="C581" s="57" t="s">
        <v>30</v>
      </c>
      <c r="D581" s="57" t="s">
        <v>30</v>
      </c>
      <c r="E581" s="61"/>
    </row>
    <row r="582" spans="2:5" s="1" customFormat="1" ht="13.95" customHeight="1" x14ac:dyDescent="0.25">
      <c r="B582" s="57" t="s">
        <v>30</v>
      </c>
      <c r="C582" s="57" t="s">
        <v>30</v>
      </c>
      <c r="D582" s="57" t="s">
        <v>30</v>
      </c>
      <c r="E582" s="61"/>
    </row>
    <row r="583" spans="2:5" s="1" customFormat="1" ht="13.95" customHeight="1" x14ac:dyDescent="0.25">
      <c r="B583" s="57" t="s">
        <v>30</v>
      </c>
      <c r="C583" s="57" t="s">
        <v>30</v>
      </c>
      <c r="D583" s="57" t="s">
        <v>30</v>
      </c>
      <c r="E583" s="61"/>
    </row>
    <row r="584" spans="2:5" s="1" customFormat="1" ht="13.95" customHeight="1" x14ac:dyDescent="0.25">
      <c r="B584" s="57" t="s">
        <v>30</v>
      </c>
      <c r="C584" s="57" t="s">
        <v>30</v>
      </c>
      <c r="D584" s="57" t="s">
        <v>30</v>
      </c>
      <c r="E584" s="61"/>
    </row>
    <row r="585" spans="2:5" s="1" customFormat="1" ht="13.95" customHeight="1" x14ac:dyDescent="0.25">
      <c r="B585" s="57" t="s">
        <v>30</v>
      </c>
      <c r="C585" s="57" t="s">
        <v>30</v>
      </c>
      <c r="D585" s="57" t="s">
        <v>30</v>
      </c>
      <c r="E585" s="61"/>
    </row>
    <row r="586" spans="2:5" s="1" customFormat="1" ht="13.95" customHeight="1" x14ac:dyDescent="0.25">
      <c r="B586" s="57" t="s">
        <v>30</v>
      </c>
      <c r="C586" s="57" t="s">
        <v>30</v>
      </c>
      <c r="D586" s="57" t="s">
        <v>30</v>
      </c>
      <c r="E586" s="61"/>
    </row>
    <row r="587" spans="2:5" s="1" customFormat="1" ht="13.95" customHeight="1" x14ac:dyDescent="0.25">
      <c r="B587" s="57" t="s">
        <v>30</v>
      </c>
      <c r="C587" s="57" t="s">
        <v>30</v>
      </c>
      <c r="D587" s="57" t="s">
        <v>30</v>
      </c>
      <c r="E587" s="61"/>
    </row>
    <row r="588" spans="2:5" s="1" customFormat="1" ht="13.95" customHeight="1" x14ac:dyDescent="0.25">
      <c r="B588" s="57" t="s">
        <v>30</v>
      </c>
      <c r="C588" s="57" t="s">
        <v>30</v>
      </c>
      <c r="D588" s="57" t="s">
        <v>30</v>
      </c>
      <c r="E588" s="61"/>
    </row>
    <row r="589" spans="2:5" s="1" customFormat="1" ht="13.95" customHeight="1" x14ac:dyDescent="0.25">
      <c r="B589" s="57" t="s">
        <v>30</v>
      </c>
      <c r="C589" s="57" t="s">
        <v>30</v>
      </c>
      <c r="D589" s="57" t="s">
        <v>30</v>
      </c>
      <c r="E589" s="61"/>
    </row>
    <row r="590" spans="2:5" s="1" customFormat="1" ht="13.95" customHeight="1" x14ac:dyDescent="0.25">
      <c r="B590" s="57" t="s">
        <v>30</v>
      </c>
      <c r="C590" s="57" t="s">
        <v>30</v>
      </c>
      <c r="D590" s="57" t="s">
        <v>30</v>
      </c>
      <c r="E590" s="61"/>
    </row>
    <row r="591" spans="2:5" s="1" customFormat="1" ht="13.95" customHeight="1" x14ac:dyDescent="0.25">
      <c r="B591" s="57" t="s">
        <v>30</v>
      </c>
      <c r="C591" s="57" t="s">
        <v>30</v>
      </c>
      <c r="D591" s="57" t="s">
        <v>30</v>
      </c>
      <c r="E591" s="61"/>
    </row>
    <row r="592" spans="2:5" s="1" customFormat="1" ht="13.95" customHeight="1" x14ac:dyDescent="0.25">
      <c r="B592" s="57" t="s">
        <v>30</v>
      </c>
      <c r="C592" s="57" t="s">
        <v>30</v>
      </c>
      <c r="D592" s="57" t="s">
        <v>30</v>
      </c>
      <c r="E592" s="61"/>
    </row>
    <row r="593" spans="2:5" s="1" customFormat="1" ht="13.95" customHeight="1" x14ac:dyDescent="0.25">
      <c r="B593" s="57" t="s">
        <v>30</v>
      </c>
      <c r="C593" s="57" t="s">
        <v>30</v>
      </c>
      <c r="D593" s="57" t="s">
        <v>30</v>
      </c>
      <c r="E593" s="61"/>
    </row>
    <row r="594" spans="2:5" s="1" customFormat="1" ht="13.95" customHeight="1" x14ac:dyDescent="0.25">
      <c r="B594" s="57" t="s">
        <v>30</v>
      </c>
      <c r="C594" s="57" t="s">
        <v>30</v>
      </c>
      <c r="D594" s="57" t="s">
        <v>30</v>
      </c>
      <c r="E594" s="61"/>
    </row>
    <row r="595" spans="2:5" s="1" customFormat="1" ht="13.95" customHeight="1" x14ac:dyDescent="0.25">
      <c r="B595" s="57" t="s">
        <v>30</v>
      </c>
      <c r="C595" s="57" t="s">
        <v>30</v>
      </c>
      <c r="D595" s="57" t="s">
        <v>30</v>
      </c>
      <c r="E595" s="61"/>
    </row>
    <row r="596" spans="2:5" s="1" customFormat="1" ht="13.95" customHeight="1" x14ac:dyDescent="0.25">
      <c r="B596" s="57" t="s">
        <v>30</v>
      </c>
      <c r="C596" s="57" t="s">
        <v>30</v>
      </c>
      <c r="D596" s="57" t="s">
        <v>30</v>
      </c>
      <c r="E596" s="61"/>
    </row>
    <row r="597" spans="2:5" s="1" customFormat="1" ht="13.95" customHeight="1" x14ac:dyDescent="0.25">
      <c r="B597" s="57" t="s">
        <v>30</v>
      </c>
      <c r="C597" s="57" t="s">
        <v>30</v>
      </c>
      <c r="D597" s="57" t="s">
        <v>30</v>
      </c>
      <c r="E597" s="61"/>
    </row>
    <row r="598" spans="2:5" s="1" customFormat="1" ht="13.95" customHeight="1" x14ac:dyDescent="0.25">
      <c r="B598" s="57" t="s">
        <v>30</v>
      </c>
      <c r="C598" s="57" t="s">
        <v>30</v>
      </c>
      <c r="D598" s="57" t="s">
        <v>30</v>
      </c>
      <c r="E598" s="61"/>
    </row>
    <row r="599" spans="2:5" s="1" customFormat="1" ht="13.95" customHeight="1" x14ac:dyDescent="0.25">
      <c r="B599" s="57" t="s">
        <v>30</v>
      </c>
      <c r="C599" s="57" t="s">
        <v>30</v>
      </c>
      <c r="D599" s="57" t="s">
        <v>30</v>
      </c>
      <c r="E599" s="61"/>
    </row>
    <row r="600" spans="2:5" s="1" customFormat="1" ht="13.95" customHeight="1" x14ac:dyDescent="0.25">
      <c r="B600" s="57" t="s">
        <v>30</v>
      </c>
      <c r="C600" s="57" t="s">
        <v>30</v>
      </c>
      <c r="D600" s="57" t="s">
        <v>30</v>
      </c>
      <c r="E600" s="61"/>
    </row>
    <row r="601" spans="2:5" s="1" customFormat="1" ht="13.95" customHeight="1" x14ac:dyDescent="0.25">
      <c r="B601" s="57" t="s">
        <v>30</v>
      </c>
      <c r="C601" s="57" t="s">
        <v>30</v>
      </c>
      <c r="D601" s="57" t="s">
        <v>30</v>
      </c>
      <c r="E601" s="61"/>
    </row>
    <row r="602" spans="2:5" s="1" customFormat="1" ht="13.95" customHeight="1" x14ac:dyDescent="0.25">
      <c r="B602" s="57" t="s">
        <v>30</v>
      </c>
      <c r="C602" s="57" t="s">
        <v>30</v>
      </c>
      <c r="D602" s="57" t="s">
        <v>30</v>
      </c>
      <c r="E602" s="61"/>
    </row>
    <row r="603" spans="2:5" s="1" customFormat="1" ht="13.95" customHeight="1" x14ac:dyDescent="0.25">
      <c r="B603" s="57" t="s">
        <v>30</v>
      </c>
      <c r="C603" s="57" t="s">
        <v>30</v>
      </c>
      <c r="D603" s="57" t="s">
        <v>30</v>
      </c>
      <c r="E603" s="61"/>
    </row>
    <row r="604" spans="2:5" s="1" customFormat="1" ht="13.95" customHeight="1" x14ac:dyDescent="0.25">
      <c r="B604" s="57" t="s">
        <v>30</v>
      </c>
      <c r="C604" s="57" t="s">
        <v>30</v>
      </c>
      <c r="D604" s="57" t="s">
        <v>30</v>
      </c>
      <c r="E604" s="61"/>
    </row>
    <row r="605" spans="2:5" s="1" customFormat="1" ht="13.95" customHeight="1" x14ac:dyDescent="0.25">
      <c r="B605" s="57" t="s">
        <v>30</v>
      </c>
      <c r="C605" s="57" t="s">
        <v>30</v>
      </c>
      <c r="D605" s="57" t="s">
        <v>30</v>
      </c>
      <c r="E605" s="61"/>
    </row>
    <row r="606" spans="2:5" s="1" customFormat="1" ht="13.95" customHeight="1" x14ac:dyDescent="0.25">
      <c r="B606" s="57" t="s">
        <v>30</v>
      </c>
      <c r="C606" s="57" t="s">
        <v>30</v>
      </c>
      <c r="D606" s="57" t="s">
        <v>30</v>
      </c>
      <c r="E606" s="61"/>
    </row>
    <row r="607" spans="2:5" s="1" customFormat="1" ht="13.95" customHeight="1" x14ac:dyDescent="0.25">
      <c r="B607" s="57" t="s">
        <v>30</v>
      </c>
      <c r="C607" s="57" t="s">
        <v>30</v>
      </c>
      <c r="D607" s="57" t="s">
        <v>30</v>
      </c>
      <c r="E607" s="61"/>
    </row>
    <row r="608" spans="2:5" s="1" customFormat="1" ht="13.95" customHeight="1" x14ac:dyDescent="0.25">
      <c r="B608" s="57" t="s">
        <v>30</v>
      </c>
      <c r="C608" s="57" t="s">
        <v>30</v>
      </c>
      <c r="D608" s="57" t="s">
        <v>30</v>
      </c>
      <c r="E608" s="61"/>
    </row>
    <row r="609" spans="2:5" s="1" customFormat="1" ht="13.95" customHeight="1" x14ac:dyDescent="0.25">
      <c r="B609" s="57" t="s">
        <v>30</v>
      </c>
      <c r="C609" s="57" t="s">
        <v>30</v>
      </c>
      <c r="D609" s="57" t="s">
        <v>30</v>
      </c>
      <c r="E609" s="61"/>
    </row>
    <row r="610" spans="2:5" s="1" customFormat="1" ht="13.95" customHeight="1" x14ac:dyDescent="0.25">
      <c r="B610" s="57" t="s">
        <v>30</v>
      </c>
      <c r="C610" s="57" t="s">
        <v>30</v>
      </c>
      <c r="D610" s="57" t="s">
        <v>30</v>
      </c>
      <c r="E610" s="61"/>
    </row>
    <row r="611" spans="2:5" s="1" customFormat="1" ht="13.95" customHeight="1" x14ac:dyDescent="0.25">
      <c r="B611" s="57" t="s">
        <v>30</v>
      </c>
      <c r="C611" s="57" t="s">
        <v>30</v>
      </c>
      <c r="D611" s="57" t="s">
        <v>30</v>
      </c>
      <c r="E611" s="61"/>
    </row>
    <row r="612" spans="2:5" s="1" customFormat="1" ht="13.95" customHeight="1" x14ac:dyDescent="0.25">
      <c r="B612" s="57" t="s">
        <v>30</v>
      </c>
      <c r="C612" s="57" t="s">
        <v>30</v>
      </c>
      <c r="D612" s="57" t="s">
        <v>30</v>
      </c>
      <c r="E612" s="61"/>
    </row>
    <row r="613" spans="2:5" s="1" customFormat="1" ht="13.95" customHeight="1" x14ac:dyDescent="0.25">
      <c r="B613" s="57" t="s">
        <v>30</v>
      </c>
      <c r="C613" s="57" t="s">
        <v>30</v>
      </c>
      <c r="D613" s="57" t="s">
        <v>30</v>
      </c>
      <c r="E613" s="61"/>
    </row>
    <row r="614" spans="2:5" s="1" customFormat="1" ht="13.95" customHeight="1" x14ac:dyDescent="0.25">
      <c r="B614" s="57" t="s">
        <v>30</v>
      </c>
      <c r="C614" s="57" t="s">
        <v>30</v>
      </c>
      <c r="D614" s="57" t="s">
        <v>30</v>
      </c>
      <c r="E614" s="61"/>
    </row>
    <row r="615" spans="2:5" s="1" customFormat="1" ht="13.95" customHeight="1" x14ac:dyDescent="0.25">
      <c r="B615" s="57" t="s">
        <v>30</v>
      </c>
      <c r="C615" s="57" t="s">
        <v>30</v>
      </c>
      <c r="D615" s="57" t="s">
        <v>30</v>
      </c>
      <c r="E615" s="61"/>
    </row>
    <row r="616" spans="2:5" s="1" customFormat="1" ht="13.95" customHeight="1" x14ac:dyDescent="0.25">
      <c r="B616" s="57" t="s">
        <v>30</v>
      </c>
      <c r="C616" s="57" t="s">
        <v>30</v>
      </c>
      <c r="D616" s="57" t="s">
        <v>30</v>
      </c>
      <c r="E616" s="61"/>
    </row>
    <row r="617" spans="2:5" s="1" customFormat="1" ht="13.95" customHeight="1" x14ac:dyDescent="0.25">
      <c r="B617" s="57" t="s">
        <v>30</v>
      </c>
      <c r="C617" s="57" t="s">
        <v>30</v>
      </c>
      <c r="D617" s="57" t="s">
        <v>30</v>
      </c>
      <c r="E617" s="61"/>
    </row>
    <row r="618" spans="2:5" s="1" customFormat="1" ht="13.95" customHeight="1" x14ac:dyDescent="0.25">
      <c r="B618" s="57" t="s">
        <v>30</v>
      </c>
      <c r="C618" s="57" t="s">
        <v>30</v>
      </c>
      <c r="D618" s="57" t="s">
        <v>30</v>
      </c>
      <c r="E618" s="61"/>
    </row>
    <row r="619" spans="2:5" s="1" customFormat="1" ht="13.95" customHeight="1" x14ac:dyDescent="0.25">
      <c r="B619" s="57" t="s">
        <v>30</v>
      </c>
      <c r="C619" s="57" t="s">
        <v>30</v>
      </c>
      <c r="D619" s="57" t="s">
        <v>30</v>
      </c>
      <c r="E619" s="61"/>
    </row>
    <row r="620" spans="2:5" s="1" customFormat="1" ht="13.95" customHeight="1" x14ac:dyDescent="0.25">
      <c r="B620" s="57" t="s">
        <v>30</v>
      </c>
      <c r="C620" s="57" t="s">
        <v>30</v>
      </c>
      <c r="D620" s="57" t="s">
        <v>30</v>
      </c>
      <c r="E620" s="61"/>
    </row>
    <row r="621" spans="2:5" s="1" customFormat="1" ht="13.95" customHeight="1" x14ac:dyDescent="0.25">
      <c r="B621" s="57" t="s">
        <v>30</v>
      </c>
      <c r="C621" s="57" t="s">
        <v>30</v>
      </c>
      <c r="D621" s="57" t="s">
        <v>30</v>
      </c>
      <c r="E621" s="61"/>
    </row>
    <row r="622" spans="2:5" s="1" customFormat="1" ht="13.95" customHeight="1" x14ac:dyDescent="0.25">
      <c r="B622" s="57" t="s">
        <v>30</v>
      </c>
      <c r="C622" s="57" t="s">
        <v>30</v>
      </c>
      <c r="D622" s="57" t="s">
        <v>30</v>
      </c>
      <c r="E622" s="61"/>
    </row>
    <row r="623" spans="2:5" s="1" customFormat="1" ht="13.95" customHeight="1" x14ac:dyDescent="0.25">
      <c r="B623" s="57" t="s">
        <v>30</v>
      </c>
      <c r="C623" s="57" t="s">
        <v>30</v>
      </c>
      <c r="D623" s="57" t="s">
        <v>30</v>
      </c>
      <c r="E623" s="61"/>
    </row>
    <row r="624" spans="2:5" s="1" customFormat="1" ht="13.95" customHeight="1" x14ac:dyDescent="0.25">
      <c r="B624" s="57" t="s">
        <v>30</v>
      </c>
      <c r="C624" s="57" t="s">
        <v>30</v>
      </c>
      <c r="D624" s="57" t="s">
        <v>30</v>
      </c>
      <c r="E624" s="61"/>
    </row>
    <row r="625" spans="2:5" s="1" customFormat="1" ht="13.95" customHeight="1" x14ac:dyDescent="0.25">
      <c r="B625" s="57" t="s">
        <v>30</v>
      </c>
      <c r="C625" s="57" t="s">
        <v>30</v>
      </c>
      <c r="D625" s="57" t="s">
        <v>30</v>
      </c>
      <c r="E625" s="61"/>
    </row>
    <row r="626" spans="2:5" s="1" customFormat="1" ht="13.95" customHeight="1" x14ac:dyDescent="0.25">
      <c r="B626" s="57" t="s">
        <v>30</v>
      </c>
      <c r="C626" s="57" t="s">
        <v>30</v>
      </c>
      <c r="D626" s="57" t="s">
        <v>30</v>
      </c>
      <c r="E626" s="61"/>
    </row>
    <row r="627" spans="2:5" s="1" customFormat="1" ht="13.95" customHeight="1" x14ac:dyDescent="0.25">
      <c r="B627" s="57" t="s">
        <v>30</v>
      </c>
      <c r="C627" s="57" t="s">
        <v>30</v>
      </c>
      <c r="D627" s="57" t="s">
        <v>30</v>
      </c>
      <c r="E627" s="61"/>
    </row>
    <row r="628" spans="2:5" s="1" customFormat="1" ht="13.95" customHeight="1" x14ac:dyDescent="0.25">
      <c r="B628" s="57" t="s">
        <v>30</v>
      </c>
      <c r="C628" s="57" t="s">
        <v>30</v>
      </c>
      <c r="D628" s="57" t="s">
        <v>30</v>
      </c>
      <c r="E628" s="61"/>
    </row>
    <row r="629" spans="2:5" s="1" customFormat="1" ht="13.95" customHeight="1" x14ac:dyDescent="0.25">
      <c r="B629" s="57" t="s">
        <v>30</v>
      </c>
      <c r="C629" s="57" t="s">
        <v>30</v>
      </c>
      <c r="D629" s="57" t="s">
        <v>30</v>
      </c>
      <c r="E629" s="61"/>
    </row>
    <row r="630" spans="2:5" s="1" customFormat="1" ht="13.95" customHeight="1" x14ac:dyDescent="0.25">
      <c r="B630" s="57" t="s">
        <v>30</v>
      </c>
      <c r="C630" s="57" t="s">
        <v>30</v>
      </c>
      <c r="D630" s="57" t="s">
        <v>30</v>
      </c>
      <c r="E630" s="61"/>
    </row>
    <row r="631" spans="2:5" s="1" customFormat="1" ht="13.95" customHeight="1" x14ac:dyDescent="0.25">
      <c r="B631" s="57" t="s">
        <v>30</v>
      </c>
      <c r="C631" s="57" t="s">
        <v>30</v>
      </c>
      <c r="D631" s="57" t="s">
        <v>30</v>
      </c>
      <c r="E631" s="61"/>
    </row>
    <row r="632" spans="2:5" s="1" customFormat="1" ht="13.95" customHeight="1" x14ac:dyDescent="0.25">
      <c r="B632" s="57" t="s">
        <v>30</v>
      </c>
      <c r="C632" s="57" t="s">
        <v>30</v>
      </c>
      <c r="D632" s="57" t="s">
        <v>30</v>
      </c>
      <c r="E632" s="61"/>
    </row>
    <row r="633" spans="2:5" s="1" customFormat="1" ht="13.95" customHeight="1" x14ac:dyDescent="0.25">
      <c r="B633" s="57" t="s">
        <v>30</v>
      </c>
      <c r="C633" s="57" t="s">
        <v>30</v>
      </c>
      <c r="D633" s="57" t="s">
        <v>30</v>
      </c>
      <c r="E633" s="61"/>
    </row>
    <row r="634" spans="2:5" s="1" customFormat="1" ht="13.95" customHeight="1" x14ac:dyDescent="0.25">
      <c r="B634" s="57" t="s">
        <v>30</v>
      </c>
      <c r="C634" s="57" t="s">
        <v>30</v>
      </c>
      <c r="D634" s="57" t="s">
        <v>30</v>
      </c>
      <c r="E634" s="61"/>
    </row>
    <row r="635" spans="2:5" s="1" customFormat="1" ht="13.95" customHeight="1" x14ac:dyDescent="0.25">
      <c r="B635" s="57" t="s">
        <v>30</v>
      </c>
      <c r="C635" s="57" t="s">
        <v>30</v>
      </c>
      <c r="D635" s="57" t="s">
        <v>30</v>
      </c>
      <c r="E635" s="61"/>
    </row>
    <row r="636" spans="2:5" s="1" customFormat="1" ht="13.95" customHeight="1" x14ac:dyDescent="0.25">
      <c r="B636" s="57" t="s">
        <v>30</v>
      </c>
      <c r="C636" s="57" t="s">
        <v>30</v>
      </c>
      <c r="D636" s="57" t="s">
        <v>30</v>
      </c>
      <c r="E636" s="61"/>
    </row>
    <row r="637" spans="2:5" s="1" customFormat="1" ht="13.95" customHeight="1" x14ac:dyDescent="0.25">
      <c r="B637" s="57" t="s">
        <v>30</v>
      </c>
      <c r="C637" s="57" t="s">
        <v>30</v>
      </c>
      <c r="D637" s="57" t="s">
        <v>30</v>
      </c>
      <c r="E637" s="61"/>
    </row>
    <row r="638" spans="2:5" s="1" customFormat="1" ht="13.95" customHeight="1" x14ac:dyDescent="0.25">
      <c r="B638" s="57" t="s">
        <v>30</v>
      </c>
      <c r="C638" s="57" t="s">
        <v>30</v>
      </c>
      <c r="D638" s="57" t="s">
        <v>30</v>
      </c>
      <c r="E638" s="61"/>
    </row>
    <row r="639" spans="2:5" s="1" customFormat="1" ht="13.95" customHeight="1" x14ac:dyDescent="0.25">
      <c r="B639" s="57" t="s">
        <v>30</v>
      </c>
      <c r="C639" s="57" t="s">
        <v>30</v>
      </c>
      <c r="D639" s="57" t="s">
        <v>30</v>
      </c>
      <c r="E639" s="61"/>
    </row>
    <row r="640" spans="2:5" s="1" customFormat="1" ht="13.95" customHeight="1" x14ac:dyDescent="0.25">
      <c r="B640" s="57" t="s">
        <v>30</v>
      </c>
      <c r="C640" s="57" t="s">
        <v>30</v>
      </c>
      <c r="D640" s="57" t="s">
        <v>30</v>
      </c>
      <c r="E640" s="61"/>
    </row>
    <row r="641" spans="2:5" s="1" customFormat="1" ht="13.95" customHeight="1" x14ac:dyDescent="0.25">
      <c r="B641" s="57" t="s">
        <v>30</v>
      </c>
      <c r="C641" s="57" t="s">
        <v>30</v>
      </c>
      <c r="D641" s="57" t="s">
        <v>30</v>
      </c>
      <c r="E641" s="61"/>
    </row>
    <row r="642" spans="2:5" s="1" customFormat="1" ht="13.95" customHeight="1" x14ac:dyDescent="0.25">
      <c r="B642" s="57" t="s">
        <v>30</v>
      </c>
      <c r="C642" s="57" t="s">
        <v>30</v>
      </c>
      <c r="D642" s="57" t="s">
        <v>30</v>
      </c>
      <c r="E642" s="61"/>
    </row>
    <row r="643" spans="2:5" s="1" customFormat="1" ht="13.95" customHeight="1" x14ac:dyDescent="0.25">
      <c r="B643" s="57" t="s">
        <v>30</v>
      </c>
      <c r="C643" s="57" t="s">
        <v>30</v>
      </c>
      <c r="D643" s="57" t="s">
        <v>30</v>
      </c>
      <c r="E643" s="61"/>
    </row>
    <row r="644" spans="2:5" s="1" customFormat="1" ht="13.95" customHeight="1" x14ac:dyDescent="0.25">
      <c r="B644" s="57" t="s">
        <v>30</v>
      </c>
      <c r="C644" s="57" t="s">
        <v>30</v>
      </c>
      <c r="D644" s="57" t="s">
        <v>30</v>
      </c>
      <c r="E644" s="61"/>
    </row>
    <row r="645" spans="2:5" s="1" customFormat="1" ht="13.95" customHeight="1" x14ac:dyDescent="0.25">
      <c r="B645" s="57" t="s">
        <v>30</v>
      </c>
      <c r="C645" s="57" t="s">
        <v>30</v>
      </c>
      <c r="D645" s="57" t="s">
        <v>30</v>
      </c>
      <c r="E645" s="61"/>
    </row>
    <row r="646" spans="2:5" s="1" customFormat="1" ht="13.95" customHeight="1" x14ac:dyDescent="0.25">
      <c r="B646" s="57" t="s">
        <v>30</v>
      </c>
      <c r="C646" s="57" t="s">
        <v>30</v>
      </c>
      <c r="D646" s="57" t="s">
        <v>30</v>
      </c>
      <c r="E646" s="61"/>
    </row>
    <row r="647" spans="2:5" s="1" customFormat="1" ht="13.95" customHeight="1" x14ac:dyDescent="0.25">
      <c r="B647" s="57" t="s">
        <v>30</v>
      </c>
      <c r="C647" s="57" t="s">
        <v>30</v>
      </c>
      <c r="D647" s="57" t="s">
        <v>30</v>
      </c>
      <c r="E647" s="61"/>
    </row>
    <row r="648" spans="2:5" s="1" customFormat="1" ht="13.95" customHeight="1" x14ac:dyDescent="0.25">
      <c r="B648" s="57" t="s">
        <v>30</v>
      </c>
      <c r="C648" s="57" t="s">
        <v>30</v>
      </c>
      <c r="D648" s="57" t="s">
        <v>30</v>
      </c>
      <c r="E648" s="61"/>
    </row>
    <row r="649" spans="2:5" s="1" customFormat="1" ht="13.95" customHeight="1" x14ac:dyDescent="0.25">
      <c r="B649" s="57" t="s">
        <v>30</v>
      </c>
      <c r="C649" s="57" t="s">
        <v>30</v>
      </c>
      <c r="D649" s="57" t="s">
        <v>30</v>
      </c>
      <c r="E649" s="61"/>
    </row>
    <row r="650" spans="2:5" s="1" customFormat="1" ht="13.95" customHeight="1" x14ac:dyDescent="0.25">
      <c r="B650" s="57" t="s">
        <v>30</v>
      </c>
      <c r="C650" s="57" t="s">
        <v>30</v>
      </c>
      <c r="D650" s="57" t="s">
        <v>30</v>
      </c>
      <c r="E650" s="61"/>
    </row>
    <row r="651" spans="2:5" s="1" customFormat="1" ht="13.95" customHeight="1" x14ac:dyDescent="0.25">
      <c r="B651" s="57" t="s">
        <v>30</v>
      </c>
      <c r="C651" s="57" t="s">
        <v>30</v>
      </c>
      <c r="D651" s="57" t="s">
        <v>30</v>
      </c>
      <c r="E651" s="61"/>
    </row>
    <row r="652" spans="2:5" s="1" customFormat="1" ht="13.95" customHeight="1" x14ac:dyDescent="0.25">
      <c r="B652" s="57" t="s">
        <v>30</v>
      </c>
      <c r="C652" s="57" t="s">
        <v>30</v>
      </c>
      <c r="D652" s="57" t="s">
        <v>30</v>
      </c>
      <c r="E652" s="61"/>
    </row>
    <row r="653" spans="2:5" s="1" customFormat="1" ht="13.95" customHeight="1" x14ac:dyDescent="0.25">
      <c r="B653" s="57" t="s">
        <v>30</v>
      </c>
      <c r="C653" s="57" t="s">
        <v>30</v>
      </c>
      <c r="D653" s="57" t="s">
        <v>30</v>
      </c>
      <c r="E653" s="61"/>
    </row>
    <row r="654" spans="2:5" s="1" customFormat="1" ht="13.95" customHeight="1" x14ac:dyDescent="0.25">
      <c r="B654" s="57" t="s">
        <v>30</v>
      </c>
      <c r="C654" s="57" t="s">
        <v>30</v>
      </c>
      <c r="D654" s="57" t="s">
        <v>30</v>
      </c>
      <c r="E654" s="61"/>
    </row>
    <row r="655" spans="2:5" s="1" customFormat="1" ht="13.95" customHeight="1" x14ac:dyDescent="0.25">
      <c r="B655" s="57" t="s">
        <v>30</v>
      </c>
      <c r="C655" s="57" t="s">
        <v>30</v>
      </c>
      <c r="D655" s="57" t="s">
        <v>30</v>
      </c>
      <c r="E655" s="61"/>
    </row>
    <row r="656" spans="2:5" s="1" customFormat="1" ht="13.95" customHeight="1" x14ac:dyDescent="0.25">
      <c r="B656" s="57" t="s">
        <v>30</v>
      </c>
      <c r="C656" s="57" t="s">
        <v>30</v>
      </c>
      <c r="D656" s="57" t="s">
        <v>30</v>
      </c>
      <c r="E656" s="61"/>
    </row>
    <row r="657" spans="2:5" s="1" customFormat="1" ht="13.95" customHeight="1" x14ac:dyDescent="0.25">
      <c r="B657" s="57" t="s">
        <v>30</v>
      </c>
      <c r="C657" s="57" t="s">
        <v>30</v>
      </c>
      <c r="D657" s="57" t="s">
        <v>30</v>
      </c>
      <c r="E657" s="61"/>
    </row>
    <row r="658" spans="2:5" s="1" customFormat="1" ht="13.95" customHeight="1" x14ac:dyDescent="0.25">
      <c r="B658" s="57" t="s">
        <v>30</v>
      </c>
      <c r="C658" s="57" t="s">
        <v>30</v>
      </c>
      <c r="D658" s="57" t="s">
        <v>30</v>
      </c>
      <c r="E658" s="61"/>
    </row>
    <row r="659" spans="2:5" s="1" customFormat="1" ht="13.95" customHeight="1" x14ac:dyDescent="0.25">
      <c r="B659" s="57" t="s">
        <v>30</v>
      </c>
      <c r="C659" s="57" t="s">
        <v>30</v>
      </c>
      <c r="D659" s="57" t="s">
        <v>30</v>
      </c>
      <c r="E659" s="61"/>
    </row>
    <row r="660" spans="2:5" s="1" customFormat="1" ht="13.95" customHeight="1" x14ac:dyDescent="0.25">
      <c r="B660" s="57" t="s">
        <v>30</v>
      </c>
      <c r="C660" s="57" t="s">
        <v>30</v>
      </c>
      <c r="D660" s="57" t="s">
        <v>30</v>
      </c>
      <c r="E660" s="61"/>
    </row>
    <row r="661" spans="2:5" s="1" customFormat="1" ht="13.95" customHeight="1" x14ac:dyDescent="0.25">
      <c r="B661" s="57" t="s">
        <v>30</v>
      </c>
      <c r="C661" s="57" t="s">
        <v>30</v>
      </c>
      <c r="D661" s="57" t="s">
        <v>30</v>
      </c>
      <c r="E661" s="61"/>
    </row>
    <row r="662" spans="2:5" s="1" customFormat="1" ht="13.95" customHeight="1" x14ac:dyDescent="0.25">
      <c r="B662" s="57" t="s">
        <v>30</v>
      </c>
      <c r="C662" s="57" t="s">
        <v>30</v>
      </c>
      <c r="D662" s="57" t="s">
        <v>30</v>
      </c>
      <c r="E662" s="61"/>
    </row>
    <row r="663" spans="2:5" s="1" customFormat="1" ht="13.95" customHeight="1" x14ac:dyDescent="0.25">
      <c r="B663" s="57" t="s">
        <v>30</v>
      </c>
      <c r="C663" s="57" t="s">
        <v>30</v>
      </c>
      <c r="D663" s="57" t="s">
        <v>30</v>
      </c>
      <c r="E663" s="61"/>
    </row>
    <row r="664" spans="2:5" s="1" customFormat="1" ht="13.95" customHeight="1" x14ac:dyDescent="0.25">
      <c r="B664" s="57" t="s">
        <v>30</v>
      </c>
      <c r="C664" s="57" t="s">
        <v>30</v>
      </c>
      <c r="D664" s="57" t="s">
        <v>30</v>
      </c>
      <c r="E664" s="61"/>
    </row>
    <row r="665" spans="2:5" s="1" customFormat="1" ht="13.95" customHeight="1" x14ac:dyDescent="0.25">
      <c r="B665" s="57" t="s">
        <v>30</v>
      </c>
      <c r="C665" s="57" t="s">
        <v>30</v>
      </c>
      <c r="D665" s="57" t="s">
        <v>30</v>
      </c>
      <c r="E665" s="61"/>
    </row>
    <row r="666" spans="2:5" s="1" customFormat="1" ht="13.95" customHeight="1" x14ac:dyDescent="0.25">
      <c r="B666" s="57" t="s">
        <v>30</v>
      </c>
      <c r="C666" s="57" t="s">
        <v>30</v>
      </c>
      <c r="D666" s="57" t="s">
        <v>30</v>
      </c>
      <c r="E666" s="61"/>
    </row>
    <row r="667" spans="2:5" s="1" customFormat="1" ht="13.95" customHeight="1" x14ac:dyDescent="0.25">
      <c r="B667" s="57" t="s">
        <v>30</v>
      </c>
      <c r="C667" s="57" t="s">
        <v>30</v>
      </c>
      <c r="D667" s="57" t="s">
        <v>30</v>
      </c>
      <c r="E667" s="61"/>
    </row>
    <row r="668" spans="2:5" s="1" customFormat="1" ht="13.95" customHeight="1" x14ac:dyDescent="0.25">
      <c r="B668" s="57" t="s">
        <v>30</v>
      </c>
      <c r="C668" s="57" t="s">
        <v>30</v>
      </c>
      <c r="D668" s="57" t="s">
        <v>30</v>
      </c>
      <c r="E668" s="61"/>
    </row>
    <row r="669" spans="2:5" s="1" customFormat="1" ht="13.95" customHeight="1" x14ac:dyDescent="0.25">
      <c r="B669" s="57" t="s">
        <v>30</v>
      </c>
      <c r="C669" s="57" t="s">
        <v>30</v>
      </c>
      <c r="D669" s="57" t="s">
        <v>30</v>
      </c>
      <c r="E669" s="61"/>
    </row>
    <row r="670" spans="2:5" s="1" customFormat="1" ht="13.95" customHeight="1" x14ac:dyDescent="0.25">
      <c r="B670" s="57" t="s">
        <v>30</v>
      </c>
      <c r="C670" s="57" t="s">
        <v>30</v>
      </c>
      <c r="D670" s="57" t="s">
        <v>30</v>
      </c>
      <c r="E670" s="61"/>
    </row>
    <row r="671" spans="2:5" s="1" customFormat="1" ht="13.95" customHeight="1" x14ac:dyDescent="0.25">
      <c r="B671" s="57" t="s">
        <v>30</v>
      </c>
      <c r="C671" s="57" t="s">
        <v>30</v>
      </c>
      <c r="D671" s="57" t="s">
        <v>30</v>
      </c>
      <c r="E671" s="61"/>
    </row>
    <row r="672" spans="2:5" s="1" customFormat="1" ht="13.95" customHeight="1" x14ac:dyDescent="0.25">
      <c r="B672" s="57" t="s">
        <v>30</v>
      </c>
      <c r="C672" s="57" t="s">
        <v>30</v>
      </c>
      <c r="D672" s="57" t="s">
        <v>30</v>
      </c>
      <c r="E672" s="61"/>
    </row>
    <row r="673" spans="2:5" s="1" customFormat="1" ht="13.95" customHeight="1" x14ac:dyDescent="0.25">
      <c r="B673" s="57" t="s">
        <v>30</v>
      </c>
      <c r="C673" s="57" t="s">
        <v>30</v>
      </c>
      <c r="D673" s="57" t="s">
        <v>30</v>
      </c>
      <c r="E673" s="61"/>
    </row>
    <row r="674" spans="2:5" s="1" customFormat="1" ht="13.95" customHeight="1" x14ac:dyDescent="0.25">
      <c r="B674" s="57" t="s">
        <v>30</v>
      </c>
      <c r="C674" s="57" t="s">
        <v>30</v>
      </c>
      <c r="D674" s="57" t="s">
        <v>30</v>
      </c>
      <c r="E674" s="61"/>
    </row>
    <row r="675" spans="2:5" s="1" customFormat="1" ht="13.95" customHeight="1" x14ac:dyDescent="0.25">
      <c r="B675" s="57" t="s">
        <v>30</v>
      </c>
      <c r="C675" s="57" t="s">
        <v>30</v>
      </c>
      <c r="D675" s="57" t="s">
        <v>30</v>
      </c>
      <c r="E675" s="61"/>
    </row>
    <row r="676" spans="2:5" s="1" customFormat="1" ht="13.95" customHeight="1" x14ac:dyDescent="0.25">
      <c r="B676" s="57" t="s">
        <v>30</v>
      </c>
      <c r="C676" s="57" t="s">
        <v>30</v>
      </c>
      <c r="D676" s="57" t="s">
        <v>30</v>
      </c>
      <c r="E676" s="61"/>
    </row>
    <row r="677" spans="2:5" s="1" customFormat="1" ht="13.95" customHeight="1" x14ac:dyDescent="0.25">
      <c r="B677" s="57" t="s">
        <v>30</v>
      </c>
      <c r="C677" s="57" t="s">
        <v>30</v>
      </c>
      <c r="D677" s="57" t="s">
        <v>30</v>
      </c>
      <c r="E677" s="61"/>
    </row>
    <row r="678" spans="2:5" s="1" customFormat="1" ht="13.95" customHeight="1" x14ac:dyDescent="0.25">
      <c r="B678" s="57" t="s">
        <v>30</v>
      </c>
      <c r="C678" s="57" t="s">
        <v>30</v>
      </c>
      <c r="D678" s="57" t="s">
        <v>30</v>
      </c>
      <c r="E678" s="61"/>
    </row>
    <row r="679" spans="2:5" s="1" customFormat="1" ht="13.95" customHeight="1" x14ac:dyDescent="0.25">
      <c r="B679" s="57" t="s">
        <v>30</v>
      </c>
      <c r="C679" s="57" t="s">
        <v>30</v>
      </c>
      <c r="D679" s="57" t="s">
        <v>30</v>
      </c>
      <c r="E679" s="61"/>
    </row>
    <row r="680" spans="2:5" s="1" customFormat="1" ht="13.95" customHeight="1" x14ac:dyDescent="0.25">
      <c r="B680" s="57" t="s">
        <v>30</v>
      </c>
      <c r="C680" s="57" t="s">
        <v>30</v>
      </c>
      <c r="D680" s="57" t="s">
        <v>30</v>
      </c>
      <c r="E680" s="61"/>
    </row>
    <row r="681" spans="2:5" s="1" customFormat="1" ht="13.95" customHeight="1" x14ac:dyDescent="0.25">
      <c r="B681" s="57" t="s">
        <v>30</v>
      </c>
      <c r="C681" s="57" t="s">
        <v>30</v>
      </c>
      <c r="D681" s="57" t="s">
        <v>30</v>
      </c>
      <c r="E681" s="61"/>
    </row>
    <row r="682" spans="2:5" s="1" customFormat="1" ht="13.95" customHeight="1" x14ac:dyDescent="0.25">
      <c r="B682" s="57" t="s">
        <v>30</v>
      </c>
      <c r="C682" s="57" t="s">
        <v>30</v>
      </c>
      <c r="D682" s="57" t="s">
        <v>30</v>
      </c>
      <c r="E682" s="61"/>
    </row>
    <row r="683" spans="2:5" s="1" customFormat="1" ht="13.95" customHeight="1" x14ac:dyDescent="0.25">
      <c r="B683" s="57" t="s">
        <v>30</v>
      </c>
      <c r="C683" s="57" t="s">
        <v>30</v>
      </c>
      <c r="D683" s="57" t="s">
        <v>30</v>
      </c>
      <c r="E683" s="61"/>
    </row>
    <row r="684" spans="2:5" s="1" customFormat="1" ht="13.95" customHeight="1" x14ac:dyDescent="0.25">
      <c r="B684" s="57" t="s">
        <v>30</v>
      </c>
      <c r="C684" s="57" t="s">
        <v>30</v>
      </c>
      <c r="D684" s="57" t="s">
        <v>30</v>
      </c>
      <c r="E684" s="61"/>
    </row>
    <row r="685" spans="2:5" s="1" customFormat="1" ht="13.95" customHeight="1" x14ac:dyDescent="0.25">
      <c r="B685" s="57" t="s">
        <v>30</v>
      </c>
      <c r="C685" s="57" t="s">
        <v>30</v>
      </c>
      <c r="D685" s="57" t="s">
        <v>30</v>
      </c>
      <c r="E685" s="61"/>
    </row>
    <row r="686" spans="2:5" s="1" customFormat="1" ht="13.95" customHeight="1" x14ac:dyDescent="0.25">
      <c r="B686" s="57" t="s">
        <v>30</v>
      </c>
      <c r="C686" s="57" t="s">
        <v>30</v>
      </c>
      <c r="D686" s="57" t="s">
        <v>30</v>
      </c>
      <c r="E686" s="61"/>
    </row>
    <row r="687" spans="2:5" s="1" customFormat="1" ht="13.95" customHeight="1" x14ac:dyDescent="0.25">
      <c r="B687" s="57" t="s">
        <v>30</v>
      </c>
      <c r="C687" s="57" t="s">
        <v>30</v>
      </c>
      <c r="D687" s="57" t="s">
        <v>30</v>
      </c>
      <c r="E687" s="61"/>
    </row>
    <row r="688" spans="2:5" s="1" customFormat="1" ht="13.95" customHeight="1" x14ac:dyDescent="0.25">
      <c r="B688" s="57" t="s">
        <v>30</v>
      </c>
      <c r="C688" s="57" t="s">
        <v>30</v>
      </c>
      <c r="D688" s="57" t="s">
        <v>30</v>
      </c>
      <c r="E688" s="61"/>
    </row>
    <row r="689" spans="2:5" s="1" customFormat="1" ht="13.95" customHeight="1" x14ac:dyDescent="0.25">
      <c r="B689" s="57" t="s">
        <v>30</v>
      </c>
      <c r="C689" s="57" t="s">
        <v>30</v>
      </c>
      <c r="D689" s="57" t="s">
        <v>30</v>
      </c>
      <c r="E689" s="61"/>
    </row>
    <row r="690" spans="2:5" s="1" customFormat="1" ht="13.95" customHeight="1" x14ac:dyDescent="0.25">
      <c r="B690" s="57" t="s">
        <v>30</v>
      </c>
      <c r="C690" s="57" t="s">
        <v>30</v>
      </c>
      <c r="D690" s="57" t="s">
        <v>30</v>
      </c>
      <c r="E690" s="61"/>
    </row>
    <row r="691" spans="2:5" s="1" customFormat="1" ht="13.95" customHeight="1" x14ac:dyDescent="0.25">
      <c r="B691" s="57" t="s">
        <v>30</v>
      </c>
      <c r="C691" s="57" t="s">
        <v>30</v>
      </c>
      <c r="D691" s="57" t="s">
        <v>30</v>
      </c>
      <c r="E691" s="61"/>
    </row>
    <row r="692" spans="2:5" s="1" customFormat="1" ht="13.95" customHeight="1" x14ac:dyDescent="0.25">
      <c r="B692" s="57" t="s">
        <v>30</v>
      </c>
      <c r="C692" s="57" t="s">
        <v>30</v>
      </c>
      <c r="D692" s="57" t="s">
        <v>30</v>
      </c>
      <c r="E692" s="61"/>
    </row>
    <row r="693" spans="2:5" s="1" customFormat="1" ht="13.95" customHeight="1" x14ac:dyDescent="0.25">
      <c r="B693" s="57" t="s">
        <v>30</v>
      </c>
      <c r="C693" s="57" t="s">
        <v>30</v>
      </c>
      <c r="D693" s="57" t="s">
        <v>30</v>
      </c>
      <c r="E693" s="61"/>
    </row>
    <row r="694" spans="2:5" s="1" customFormat="1" ht="13.95" customHeight="1" x14ac:dyDescent="0.25">
      <c r="B694" s="57" t="s">
        <v>30</v>
      </c>
      <c r="C694" s="57" t="s">
        <v>30</v>
      </c>
      <c r="D694" s="57" t="s">
        <v>30</v>
      </c>
      <c r="E694" s="61"/>
    </row>
    <row r="695" spans="2:5" s="1" customFormat="1" ht="13.95" customHeight="1" x14ac:dyDescent="0.25">
      <c r="B695" s="57" t="s">
        <v>30</v>
      </c>
      <c r="C695" s="57" t="s">
        <v>30</v>
      </c>
      <c r="D695" s="57" t="s">
        <v>30</v>
      </c>
      <c r="E695" s="61"/>
    </row>
    <row r="696" spans="2:5" s="1" customFormat="1" ht="13.95" customHeight="1" x14ac:dyDescent="0.25">
      <c r="B696" s="57" t="s">
        <v>30</v>
      </c>
      <c r="C696" s="57" t="s">
        <v>30</v>
      </c>
      <c r="D696" s="57" t="s">
        <v>30</v>
      </c>
      <c r="E696" s="61"/>
    </row>
    <row r="697" spans="2:5" s="1" customFormat="1" ht="13.95" customHeight="1" x14ac:dyDescent="0.25">
      <c r="B697" s="57" t="s">
        <v>30</v>
      </c>
      <c r="C697" s="57" t="s">
        <v>30</v>
      </c>
      <c r="D697" s="57" t="s">
        <v>30</v>
      </c>
      <c r="E697" s="61"/>
    </row>
    <row r="698" spans="2:5" s="1" customFormat="1" ht="13.95" customHeight="1" x14ac:dyDescent="0.25">
      <c r="B698" s="57" t="s">
        <v>30</v>
      </c>
      <c r="C698" s="57" t="s">
        <v>30</v>
      </c>
      <c r="D698" s="57" t="s">
        <v>30</v>
      </c>
      <c r="E698" s="61"/>
    </row>
    <row r="699" spans="2:5" s="1" customFormat="1" ht="13.95" customHeight="1" x14ac:dyDescent="0.25">
      <c r="B699" s="57" t="s">
        <v>30</v>
      </c>
      <c r="C699" s="57" t="s">
        <v>30</v>
      </c>
      <c r="D699" s="57" t="s">
        <v>30</v>
      </c>
      <c r="E699" s="61"/>
    </row>
    <row r="700" spans="2:5" s="1" customFormat="1" ht="13.95" customHeight="1" x14ac:dyDescent="0.25">
      <c r="B700" s="57" t="s">
        <v>30</v>
      </c>
      <c r="C700" s="57" t="s">
        <v>30</v>
      </c>
      <c r="D700" s="57" t="s">
        <v>30</v>
      </c>
      <c r="E700" s="61"/>
    </row>
    <row r="701" spans="2:5" s="1" customFormat="1" ht="13.95" customHeight="1" x14ac:dyDescent="0.25">
      <c r="B701" s="57" t="s">
        <v>30</v>
      </c>
      <c r="C701" s="57" t="s">
        <v>30</v>
      </c>
      <c r="D701" s="57" t="s">
        <v>30</v>
      </c>
      <c r="E701" s="61"/>
    </row>
    <row r="702" spans="2:5" s="1" customFormat="1" ht="13.95" customHeight="1" x14ac:dyDescent="0.25">
      <c r="B702" s="57" t="s">
        <v>30</v>
      </c>
      <c r="C702" s="57" t="s">
        <v>30</v>
      </c>
      <c r="D702" s="57" t="s">
        <v>30</v>
      </c>
      <c r="E702" s="61"/>
    </row>
    <row r="703" spans="2:5" s="1" customFormat="1" ht="13.95" customHeight="1" x14ac:dyDescent="0.25">
      <c r="B703" s="57" t="s">
        <v>30</v>
      </c>
      <c r="C703" s="57" t="s">
        <v>30</v>
      </c>
      <c r="D703" s="57" t="s">
        <v>30</v>
      </c>
      <c r="E703" s="61"/>
    </row>
    <row r="704" spans="2:5" s="1" customFormat="1" ht="13.95" customHeight="1" x14ac:dyDescent="0.25">
      <c r="B704" s="57" t="s">
        <v>30</v>
      </c>
      <c r="C704" s="57" t="s">
        <v>30</v>
      </c>
      <c r="D704" s="57" t="s">
        <v>30</v>
      </c>
      <c r="E704" s="61"/>
    </row>
    <row r="705" spans="2:5" s="1" customFormat="1" ht="13.95" customHeight="1" x14ac:dyDescent="0.25">
      <c r="B705" s="57" t="s">
        <v>30</v>
      </c>
      <c r="C705" s="57" t="s">
        <v>30</v>
      </c>
      <c r="D705" s="57" t="s">
        <v>30</v>
      </c>
      <c r="E705" s="61"/>
    </row>
    <row r="706" spans="2:5" s="1" customFormat="1" ht="13.95" customHeight="1" x14ac:dyDescent="0.25">
      <c r="B706" s="57" t="s">
        <v>30</v>
      </c>
      <c r="C706" s="57" t="s">
        <v>30</v>
      </c>
      <c r="D706" s="57" t="s">
        <v>30</v>
      </c>
      <c r="E706" s="61"/>
    </row>
    <row r="707" spans="2:5" s="1" customFormat="1" ht="13.95" customHeight="1" x14ac:dyDescent="0.25">
      <c r="B707" s="57" t="s">
        <v>30</v>
      </c>
      <c r="C707" s="57" t="s">
        <v>30</v>
      </c>
      <c r="D707" s="57" t="s">
        <v>30</v>
      </c>
      <c r="E707" s="61"/>
    </row>
    <row r="708" spans="2:5" s="1" customFormat="1" ht="13.95" customHeight="1" x14ac:dyDescent="0.25">
      <c r="B708" s="57" t="s">
        <v>30</v>
      </c>
      <c r="C708" s="57" t="s">
        <v>30</v>
      </c>
      <c r="D708" s="57" t="s">
        <v>30</v>
      </c>
      <c r="E708" s="61"/>
    </row>
    <row r="709" spans="2:5" s="1" customFormat="1" ht="13.95" customHeight="1" x14ac:dyDescent="0.25">
      <c r="B709" s="57" t="s">
        <v>30</v>
      </c>
      <c r="C709" s="57" t="s">
        <v>30</v>
      </c>
      <c r="D709" s="57" t="s">
        <v>30</v>
      </c>
      <c r="E709" s="61"/>
    </row>
    <row r="710" spans="2:5" s="1" customFormat="1" ht="13.95" customHeight="1" x14ac:dyDescent="0.25">
      <c r="B710" s="57" t="s">
        <v>30</v>
      </c>
      <c r="C710" s="57" t="s">
        <v>30</v>
      </c>
      <c r="D710" s="57" t="s">
        <v>30</v>
      </c>
      <c r="E710" s="61"/>
    </row>
    <row r="711" spans="2:5" s="1" customFormat="1" ht="13.95" customHeight="1" x14ac:dyDescent="0.25">
      <c r="B711" s="57" t="s">
        <v>30</v>
      </c>
      <c r="C711" s="57" t="s">
        <v>30</v>
      </c>
      <c r="D711" s="57" t="s">
        <v>30</v>
      </c>
      <c r="E711" s="61"/>
    </row>
    <row r="712" spans="2:5" s="1" customFormat="1" ht="13.95" customHeight="1" x14ac:dyDescent="0.25">
      <c r="B712" s="57" t="s">
        <v>30</v>
      </c>
      <c r="C712" s="57" t="s">
        <v>30</v>
      </c>
      <c r="D712" s="57" t="s">
        <v>30</v>
      </c>
      <c r="E712" s="61"/>
    </row>
    <row r="713" spans="2:5" s="1" customFormat="1" ht="13.95" customHeight="1" x14ac:dyDescent="0.25">
      <c r="B713" s="57" t="s">
        <v>30</v>
      </c>
      <c r="C713" s="57" t="s">
        <v>30</v>
      </c>
      <c r="D713" s="57" t="s">
        <v>30</v>
      </c>
      <c r="E713" s="61"/>
    </row>
    <row r="714" spans="2:5" s="1" customFormat="1" ht="13.95" customHeight="1" x14ac:dyDescent="0.25">
      <c r="B714" s="57" t="s">
        <v>30</v>
      </c>
      <c r="C714" s="57" t="s">
        <v>30</v>
      </c>
      <c r="D714" s="57" t="s">
        <v>30</v>
      </c>
      <c r="E714" s="61"/>
    </row>
    <row r="715" spans="2:5" s="1" customFormat="1" ht="13.95" customHeight="1" x14ac:dyDescent="0.25">
      <c r="B715" s="57" t="s">
        <v>30</v>
      </c>
      <c r="C715" s="57" t="s">
        <v>30</v>
      </c>
      <c r="D715" s="57" t="s">
        <v>30</v>
      </c>
      <c r="E715" s="61"/>
    </row>
    <row r="716" spans="2:5" s="1" customFormat="1" ht="13.95" customHeight="1" x14ac:dyDescent="0.25">
      <c r="B716" s="57" t="s">
        <v>30</v>
      </c>
      <c r="C716" s="57" t="s">
        <v>30</v>
      </c>
      <c r="D716" s="57" t="s">
        <v>30</v>
      </c>
      <c r="E716" s="61"/>
    </row>
    <row r="717" spans="2:5" s="1" customFormat="1" ht="13.95" customHeight="1" x14ac:dyDescent="0.25">
      <c r="B717" s="57" t="s">
        <v>30</v>
      </c>
      <c r="C717" s="57" t="s">
        <v>30</v>
      </c>
      <c r="D717" s="57" t="s">
        <v>30</v>
      </c>
      <c r="E717" s="61"/>
    </row>
    <row r="718" spans="2:5" s="1" customFormat="1" ht="13.95" customHeight="1" x14ac:dyDescent="0.25">
      <c r="B718" s="57" t="s">
        <v>30</v>
      </c>
      <c r="C718" s="57" t="s">
        <v>30</v>
      </c>
      <c r="D718" s="57" t="s">
        <v>30</v>
      </c>
      <c r="E718" s="61"/>
    </row>
    <row r="719" spans="2:5" s="1" customFormat="1" ht="13.95" customHeight="1" x14ac:dyDescent="0.25">
      <c r="B719" s="57" t="s">
        <v>30</v>
      </c>
      <c r="C719" s="57" t="s">
        <v>30</v>
      </c>
      <c r="D719" s="57" t="s">
        <v>30</v>
      </c>
      <c r="E719" s="61"/>
    </row>
    <row r="720" spans="2:5" s="1" customFormat="1" ht="13.95" customHeight="1" x14ac:dyDescent="0.25">
      <c r="B720" s="57" t="s">
        <v>30</v>
      </c>
      <c r="C720" s="57" t="s">
        <v>30</v>
      </c>
      <c r="D720" s="57" t="s">
        <v>30</v>
      </c>
      <c r="E720" s="61"/>
    </row>
    <row r="721" spans="2:5" s="1" customFormat="1" ht="13.95" customHeight="1" x14ac:dyDescent="0.25">
      <c r="B721" s="57" t="s">
        <v>30</v>
      </c>
      <c r="C721" s="57" t="s">
        <v>30</v>
      </c>
      <c r="D721" s="57" t="s">
        <v>30</v>
      </c>
      <c r="E721" s="61"/>
    </row>
    <row r="722" spans="2:5" s="1" customFormat="1" ht="13.95" customHeight="1" x14ac:dyDescent="0.25">
      <c r="B722" s="57" t="s">
        <v>30</v>
      </c>
      <c r="C722" s="57" t="s">
        <v>30</v>
      </c>
      <c r="D722" s="57" t="s">
        <v>30</v>
      </c>
      <c r="E722" s="61"/>
    </row>
    <row r="723" spans="2:5" s="1" customFormat="1" ht="13.95" customHeight="1" x14ac:dyDescent="0.25">
      <c r="B723" s="57" t="s">
        <v>30</v>
      </c>
      <c r="C723" s="57" t="s">
        <v>30</v>
      </c>
      <c r="D723" s="57" t="s">
        <v>30</v>
      </c>
      <c r="E723" s="61"/>
    </row>
    <row r="724" spans="2:5" s="1" customFormat="1" ht="13.95" customHeight="1" x14ac:dyDescent="0.25">
      <c r="B724" s="57" t="s">
        <v>30</v>
      </c>
      <c r="C724" s="57" t="s">
        <v>30</v>
      </c>
      <c r="D724" s="57" t="s">
        <v>30</v>
      </c>
      <c r="E724" s="61"/>
    </row>
    <row r="725" spans="2:5" s="1" customFormat="1" ht="13.95" customHeight="1" x14ac:dyDescent="0.25">
      <c r="B725" s="57" t="s">
        <v>30</v>
      </c>
      <c r="C725" s="57" t="s">
        <v>30</v>
      </c>
      <c r="D725" s="57" t="s">
        <v>30</v>
      </c>
      <c r="E725" s="61"/>
    </row>
    <row r="726" spans="2:5" s="1" customFormat="1" ht="13.95" customHeight="1" x14ac:dyDescent="0.25">
      <c r="B726" s="57" t="s">
        <v>30</v>
      </c>
      <c r="C726" s="57" t="s">
        <v>30</v>
      </c>
      <c r="D726" s="57" t="s">
        <v>30</v>
      </c>
      <c r="E726" s="61"/>
    </row>
    <row r="727" spans="2:5" s="1" customFormat="1" ht="13.95" customHeight="1" x14ac:dyDescent="0.25">
      <c r="B727" s="57" t="s">
        <v>30</v>
      </c>
      <c r="C727" s="57" t="s">
        <v>30</v>
      </c>
      <c r="D727" s="57" t="s">
        <v>30</v>
      </c>
      <c r="E727" s="61"/>
    </row>
    <row r="728" spans="2:5" s="1" customFormat="1" ht="13.95" customHeight="1" x14ac:dyDescent="0.25">
      <c r="B728" s="57" t="s">
        <v>30</v>
      </c>
      <c r="C728" s="57" t="s">
        <v>30</v>
      </c>
      <c r="D728" s="57" t="s">
        <v>30</v>
      </c>
      <c r="E728" s="61"/>
    </row>
    <row r="729" spans="2:5" s="1" customFormat="1" ht="13.95" customHeight="1" x14ac:dyDescent="0.25">
      <c r="B729" s="57" t="s">
        <v>30</v>
      </c>
      <c r="C729" s="57" t="s">
        <v>30</v>
      </c>
      <c r="D729" s="57" t="s">
        <v>30</v>
      </c>
      <c r="E729" s="61"/>
    </row>
    <row r="730" spans="2:5" s="1" customFormat="1" ht="13.95" customHeight="1" x14ac:dyDescent="0.25">
      <c r="B730" s="57" t="s">
        <v>30</v>
      </c>
      <c r="C730" s="57" t="s">
        <v>30</v>
      </c>
      <c r="D730" s="57" t="s">
        <v>30</v>
      </c>
      <c r="E730" s="61"/>
    </row>
    <row r="731" spans="2:5" s="1" customFormat="1" ht="13.95" customHeight="1" x14ac:dyDescent="0.25">
      <c r="B731" s="57" t="s">
        <v>30</v>
      </c>
      <c r="C731" s="57" t="s">
        <v>30</v>
      </c>
      <c r="D731" s="57" t="s">
        <v>30</v>
      </c>
      <c r="E731" s="61"/>
    </row>
    <row r="732" spans="2:5" s="1" customFormat="1" ht="13.95" customHeight="1" x14ac:dyDescent="0.25">
      <c r="B732" s="57" t="s">
        <v>30</v>
      </c>
      <c r="C732" s="57" t="s">
        <v>30</v>
      </c>
      <c r="D732" s="57" t="s">
        <v>30</v>
      </c>
      <c r="E732" s="61"/>
    </row>
    <row r="733" spans="2:5" s="1" customFormat="1" ht="13.95" customHeight="1" x14ac:dyDescent="0.25">
      <c r="B733" s="57" t="s">
        <v>30</v>
      </c>
      <c r="C733" s="57" t="s">
        <v>30</v>
      </c>
      <c r="D733" s="57" t="s">
        <v>30</v>
      </c>
      <c r="E733" s="61"/>
    </row>
    <row r="734" spans="2:5" s="1" customFormat="1" ht="13.95" customHeight="1" x14ac:dyDescent="0.25">
      <c r="B734" s="57" t="s">
        <v>30</v>
      </c>
      <c r="C734" s="57" t="s">
        <v>30</v>
      </c>
      <c r="D734" s="57" t="s">
        <v>30</v>
      </c>
      <c r="E734" s="61"/>
    </row>
    <row r="735" spans="2:5" s="1" customFormat="1" ht="13.95" customHeight="1" x14ac:dyDescent="0.25">
      <c r="B735" s="57" t="s">
        <v>30</v>
      </c>
      <c r="C735" s="57" t="s">
        <v>30</v>
      </c>
      <c r="D735" s="57" t="s">
        <v>30</v>
      </c>
      <c r="E735" s="61"/>
    </row>
    <row r="736" spans="2:5" s="1" customFormat="1" ht="13.95" customHeight="1" x14ac:dyDescent="0.25">
      <c r="B736" s="57" t="s">
        <v>30</v>
      </c>
      <c r="C736" s="57" t="s">
        <v>30</v>
      </c>
      <c r="D736" s="57" t="s">
        <v>30</v>
      </c>
      <c r="E736" s="61"/>
    </row>
    <row r="737" spans="2:5" s="1" customFormat="1" ht="13.95" customHeight="1" x14ac:dyDescent="0.25">
      <c r="B737" s="57" t="s">
        <v>30</v>
      </c>
      <c r="C737" s="57" t="s">
        <v>30</v>
      </c>
      <c r="D737" s="57" t="s">
        <v>30</v>
      </c>
      <c r="E737" s="61"/>
    </row>
    <row r="738" spans="2:5" s="1" customFormat="1" ht="13.95" customHeight="1" x14ac:dyDescent="0.25">
      <c r="B738" s="57" t="s">
        <v>30</v>
      </c>
      <c r="C738" s="57" t="s">
        <v>30</v>
      </c>
      <c r="D738" s="57" t="s">
        <v>30</v>
      </c>
      <c r="E738" s="61"/>
    </row>
    <row r="739" spans="2:5" s="1" customFormat="1" ht="13.95" customHeight="1" x14ac:dyDescent="0.25">
      <c r="B739" s="57" t="s">
        <v>30</v>
      </c>
      <c r="C739" s="57" t="s">
        <v>30</v>
      </c>
      <c r="D739" s="57" t="s">
        <v>30</v>
      </c>
      <c r="E739" s="61"/>
    </row>
    <row r="740" spans="2:5" s="1" customFormat="1" ht="13.95" customHeight="1" x14ac:dyDescent="0.25">
      <c r="B740" s="57" t="s">
        <v>30</v>
      </c>
      <c r="C740" s="57" t="s">
        <v>30</v>
      </c>
      <c r="D740" s="57" t="s">
        <v>30</v>
      </c>
      <c r="E740" s="61"/>
    </row>
    <row r="741" spans="2:5" s="1" customFormat="1" ht="13.95" customHeight="1" x14ac:dyDescent="0.25">
      <c r="B741" s="57" t="s">
        <v>30</v>
      </c>
      <c r="C741" s="57" t="s">
        <v>30</v>
      </c>
      <c r="D741" s="57" t="s">
        <v>30</v>
      </c>
      <c r="E741" s="61"/>
    </row>
    <row r="742" spans="2:5" s="1" customFormat="1" ht="13.95" customHeight="1" x14ac:dyDescent="0.25">
      <c r="B742" s="57" t="s">
        <v>30</v>
      </c>
      <c r="C742" s="57" t="s">
        <v>30</v>
      </c>
      <c r="D742" s="57" t="s">
        <v>30</v>
      </c>
      <c r="E742" s="61"/>
    </row>
    <row r="743" spans="2:5" s="1" customFormat="1" ht="13.95" customHeight="1" x14ac:dyDescent="0.25">
      <c r="B743" s="57" t="s">
        <v>30</v>
      </c>
      <c r="C743" s="57" t="s">
        <v>30</v>
      </c>
      <c r="D743" s="57" t="s">
        <v>30</v>
      </c>
      <c r="E743" s="61"/>
    </row>
    <row r="744" spans="2:5" s="1" customFormat="1" ht="13.95" customHeight="1" x14ac:dyDescent="0.25">
      <c r="B744" s="57" t="s">
        <v>30</v>
      </c>
      <c r="C744" s="57" t="s">
        <v>30</v>
      </c>
      <c r="D744" s="57" t="s">
        <v>30</v>
      </c>
      <c r="E744" s="61"/>
    </row>
    <row r="745" spans="2:5" s="1" customFormat="1" ht="13.95" customHeight="1" x14ac:dyDescent="0.25">
      <c r="B745" s="57" t="s">
        <v>30</v>
      </c>
      <c r="C745" s="57" t="s">
        <v>30</v>
      </c>
      <c r="D745" s="57" t="s">
        <v>30</v>
      </c>
      <c r="E745" s="61"/>
    </row>
    <row r="746" spans="2:5" s="1" customFormat="1" ht="13.95" customHeight="1" x14ac:dyDescent="0.25">
      <c r="B746" s="57" t="s">
        <v>30</v>
      </c>
      <c r="C746" s="57" t="s">
        <v>30</v>
      </c>
      <c r="D746" s="57" t="s">
        <v>30</v>
      </c>
      <c r="E746" s="61"/>
    </row>
    <row r="747" spans="2:5" s="1" customFormat="1" ht="13.95" customHeight="1" x14ac:dyDescent="0.25">
      <c r="B747" s="57" t="s">
        <v>30</v>
      </c>
      <c r="C747" s="57" t="s">
        <v>30</v>
      </c>
      <c r="D747" s="57" t="s">
        <v>30</v>
      </c>
      <c r="E747" s="61"/>
    </row>
    <row r="748" spans="2:5" s="1" customFormat="1" ht="13.95" customHeight="1" x14ac:dyDescent="0.25">
      <c r="B748" s="57" t="s">
        <v>30</v>
      </c>
      <c r="C748" s="57" t="s">
        <v>30</v>
      </c>
      <c r="D748" s="57" t="s">
        <v>30</v>
      </c>
      <c r="E748" s="61"/>
    </row>
    <row r="749" spans="2:5" s="1" customFormat="1" ht="13.95" customHeight="1" x14ac:dyDescent="0.25">
      <c r="B749" s="57" t="s">
        <v>30</v>
      </c>
      <c r="C749" s="57" t="s">
        <v>30</v>
      </c>
      <c r="D749" s="57" t="s">
        <v>30</v>
      </c>
      <c r="E749" s="61"/>
    </row>
    <row r="750" spans="2:5" s="1" customFormat="1" ht="13.95" customHeight="1" x14ac:dyDescent="0.25">
      <c r="B750" s="57" t="s">
        <v>30</v>
      </c>
      <c r="C750" s="57" t="s">
        <v>30</v>
      </c>
      <c r="D750" s="57" t="s">
        <v>30</v>
      </c>
      <c r="E750" s="61"/>
    </row>
    <row r="751" spans="2:5" s="1" customFormat="1" ht="13.95" customHeight="1" x14ac:dyDescent="0.25">
      <c r="B751" s="57" t="s">
        <v>30</v>
      </c>
      <c r="C751" s="57" t="s">
        <v>30</v>
      </c>
      <c r="D751" s="57" t="s">
        <v>30</v>
      </c>
      <c r="E751" s="61"/>
    </row>
    <row r="752" spans="2:5" s="1" customFormat="1" ht="13.95" customHeight="1" x14ac:dyDescent="0.25">
      <c r="B752" s="57" t="s">
        <v>30</v>
      </c>
      <c r="C752" s="57" t="s">
        <v>30</v>
      </c>
      <c r="D752" s="57" t="s">
        <v>30</v>
      </c>
      <c r="E752" s="61"/>
    </row>
    <row r="753" spans="2:5" s="1" customFormat="1" ht="13.95" customHeight="1" x14ac:dyDescent="0.25">
      <c r="B753" s="57" t="s">
        <v>30</v>
      </c>
      <c r="C753" s="57" t="s">
        <v>30</v>
      </c>
      <c r="D753" s="57" t="s">
        <v>30</v>
      </c>
      <c r="E753" s="61"/>
    </row>
    <row r="754" spans="2:5" s="1" customFormat="1" ht="13.95" customHeight="1" x14ac:dyDescent="0.25">
      <c r="B754" s="57" t="s">
        <v>30</v>
      </c>
      <c r="C754" s="57" t="s">
        <v>30</v>
      </c>
      <c r="D754" s="57" t="s">
        <v>30</v>
      </c>
      <c r="E754" s="61"/>
    </row>
    <row r="755" spans="2:5" s="1" customFormat="1" ht="13.95" customHeight="1" x14ac:dyDescent="0.25">
      <c r="B755" s="57" t="s">
        <v>30</v>
      </c>
      <c r="C755" s="57" t="s">
        <v>30</v>
      </c>
      <c r="D755" s="57" t="s">
        <v>30</v>
      </c>
      <c r="E755" s="61"/>
    </row>
    <row r="756" spans="2:5" s="1" customFormat="1" ht="13.95" customHeight="1" x14ac:dyDescent="0.25">
      <c r="B756" s="57" t="s">
        <v>30</v>
      </c>
      <c r="C756" s="57" t="s">
        <v>30</v>
      </c>
      <c r="D756" s="57" t="s">
        <v>30</v>
      </c>
      <c r="E756" s="61"/>
    </row>
    <row r="757" spans="2:5" s="1" customFormat="1" ht="13.95" customHeight="1" x14ac:dyDescent="0.25">
      <c r="B757" s="57" t="s">
        <v>30</v>
      </c>
      <c r="C757" s="57" t="s">
        <v>30</v>
      </c>
      <c r="D757" s="57" t="s">
        <v>30</v>
      </c>
      <c r="E757" s="61"/>
    </row>
    <row r="758" spans="2:5" s="1" customFormat="1" ht="13.95" customHeight="1" x14ac:dyDescent="0.25">
      <c r="B758" s="57" t="s">
        <v>30</v>
      </c>
      <c r="C758" s="57" t="s">
        <v>30</v>
      </c>
      <c r="D758" s="57" t="s">
        <v>30</v>
      </c>
      <c r="E758" s="61"/>
    </row>
    <row r="759" spans="2:5" s="1" customFormat="1" ht="13.95" customHeight="1" x14ac:dyDescent="0.25">
      <c r="B759" s="57" t="s">
        <v>30</v>
      </c>
      <c r="C759" s="57" t="s">
        <v>30</v>
      </c>
      <c r="D759" s="57" t="s">
        <v>30</v>
      </c>
      <c r="E759" s="61"/>
    </row>
    <row r="760" spans="2:5" s="1" customFormat="1" ht="13.95" customHeight="1" x14ac:dyDescent="0.25">
      <c r="B760" s="57" t="s">
        <v>30</v>
      </c>
      <c r="C760" s="57" t="s">
        <v>30</v>
      </c>
      <c r="D760" s="57" t="s">
        <v>30</v>
      </c>
      <c r="E760" s="61"/>
    </row>
    <row r="761" spans="2:5" s="1" customFormat="1" ht="13.95" customHeight="1" x14ac:dyDescent="0.25">
      <c r="B761" s="57" t="s">
        <v>30</v>
      </c>
      <c r="C761" s="57" t="s">
        <v>30</v>
      </c>
      <c r="D761" s="57" t="s">
        <v>30</v>
      </c>
      <c r="E761" s="61"/>
    </row>
    <row r="762" spans="2:5" s="1" customFormat="1" ht="13.95" customHeight="1" x14ac:dyDescent="0.25">
      <c r="B762" s="57" t="s">
        <v>30</v>
      </c>
      <c r="C762" s="57" t="s">
        <v>30</v>
      </c>
      <c r="D762" s="57" t="s">
        <v>30</v>
      </c>
      <c r="E762" s="61"/>
    </row>
    <row r="763" spans="2:5" s="1" customFormat="1" ht="13.95" customHeight="1" x14ac:dyDescent="0.25">
      <c r="B763" s="57" t="s">
        <v>30</v>
      </c>
      <c r="C763" s="57" t="s">
        <v>30</v>
      </c>
      <c r="D763" s="57" t="s">
        <v>30</v>
      </c>
      <c r="E763" s="61"/>
    </row>
    <row r="764" spans="2:5" s="1" customFormat="1" ht="13.95" customHeight="1" x14ac:dyDescent="0.25">
      <c r="B764" s="57" t="s">
        <v>30</v>
      </c>
      <c r="C764" s="57" t="s">
        <v>30</v>
      </c>
      <c r="D764" s="57" t="s">
        <v>30</v>
      </c>
      <c r="E764" s="61"/>
    </row>
    <row r="765" spans="2:5" s="1" customFormat="1" ht="13.95" customHeight="1" x14ac:dyDescent="0.25">
      <c r="B765" s="57" t="s">
        <v>30</v>
      </c>
      <c r="C765" s="57" t="s">
        <v>30</v>
      </c>
      <c r="D765" s="57" t="s">
        <v>30</v>
      </c>
      <c r="E765" s="61"/>
    </row>
    <row r="766" spans="2:5" s="1" customFormat="1" ht="13.95" customHeight="1" x14ac:dyDescent="0.25">
      <c r="B766" s="57" t="s">
        <v>30</v>
      </c>
      <c r="C766" s="57" t="s">
        <v>30</v>
      </c>
      <c r="D766" s="57" t="s">
        <v>30</v>
      </c>
      <c r="E766" s="61"/>
    </row>
    <row r="767" spans="2:5" s="1" customFormat="1" ht="13.95" customHeight="1" x14ac:dyDescent="0.25">
      <c r="B767" s="57" t="s">
        <v>30</v>
      </c>
      <c r="C767" s="57" t="s">
        <v>30</v>
      </c>
      <c r="D767" s="57" t="s">
        <v>30</v>
      </c>
      <c r="E767" s="61"/>
    </row>
    <row r="768" spans="2:5" s="1" customFormat="1" ht="13.95" customHeight="1" x14ac:dyDescent="0.25">
      <c r="B768" s="57" t="s">
        <v>30</v>
      </c>
      <c r="C768" s="57" t="s">
        <v>30</v>
      </c>
      <c r="D768" s="57" t="s">
        <v>30</v>
      </c>
      <c r="E768" s="61"/>
    </row>
    <row r="769" spans="2:5" s="1" customFormat="1" ht="13.95" customHeight="1" x14ac:dyDescent="0.25">
      <c r="B769" s="57" t="s">
        <v>30</v>
      </c>
      <c r="C769" s="57" t="s">
        <v>30</v>
      </c>
      <c r="D769" s="57" t="s">
        <v>30</v>
      </c>
      <c r="E769" s="61"/>
    </row>
    <row r="770" spans="2:5" s="1" customFormat="1" ht="13.95" customHeight="1" x14ac:dyDescent="0.25">
      <c r="B770" s="57" t="s">
        <v>30</v>
      </c>
      <c r="C770" s="57" t="s">
        <v>30</v>
      </c>
      <c r="D770" s="57" t="s">
        <v>30</v>
      </c>
      <c r="E770" s="61"/>
    </row>
    <row r="771" spans="2:5" s="1" customFormat="1" ht="13.95" customHeight="1" x14ac:dyDescent="0.25">
      <c r="B771" s="57" t="s">
        <v>30</v>
      </c>
      <c r="C771" s="57" t="s">
        <v>30</v>
      </c>
      <c r="D771" s="57" t="s">
        <v>30</v>
      </c>
      <c r="E771" s="61"/>
    </row>
    <row r="772" spans="2:5" s="1" customFormat="1" ht="13.95" customHeight="1" x14ac:dyDescent="0.25">
      <c r="B772" s="57" t="s">
        <v>30</v>
      </c>
      <c r="C772" s="57" t="s">
        <v>30</v>
      </c>
      <c r="D772" s="57" t="s">
        <v>30</v>
      </c>
      <c r="E772" s="61"/>
    </row>
    <row r="773" spans="2:5" s="1" customFormat="1" ht="13.95" customHeight="1" x14ac:dyDescent="0.25">
      <c r="B773" s="57" t="s">
        <v>30</v>
      </c>
      <c r="C773" s="57" t="s">
        <v>30</v>
      </c>
      <c r="D773" s="57" t="s">
        <v>30</v>
      </c>
      <c r="E773" s="61"/>
    </row>
    <row r="774" spans="2:5" s="1" customFormat="1" ht="13.95" customHeight="1" x14ac:dyDescent="0.25">
      <c r="B774" s="57" t="s">
        <v>30</v>
      </c>
      <c r="C774" s="57" t="s">
        <v>30</v>
      </c>
      <c r="D774" s="57" t="s">
        <v>30</v>
      </c>
      <c r="E774" s="61"/>
    </row>
    <row r="775" spans="2:5" s="1" customFormat="1" ht="13.95" customHeight="1" x14ac:dyDescent="0.25">
      <c r="B775" s="57" t="s">
        <v>30</v>
      </c>
      <c r="C775" s="57" t="s">
        <v>30</v>
      </c>
      <c r="D775" s="57" t="s">
        <v>30</v>
      </c>
      <c r="E775" s="61"/>
    </row>
    <row r="776" spans="2:5" s="1" customFormat="1" ht="13.95" customHeight="1" x14ac:dyDescent="0.25">
      <c r="B776" s="57" t="s">
        <v>30</v>
      </c>
      <c r="C776" s="57" t="s">
        <v>30</v>
      </c>
      <c r="D776" s="57" t="s">
        <v>30</v>
      </c>
      <c r="E776" s="61"/>
    </row>
    <row r="777" spans="2:5" s="1" customFormat="1" ht="13.95" customHeight="1" x14ac:dyDescent="0.25">
      <c r="B777" s="57" t="s">
        <v>30</v>
      </c>
      <c r="C777" s="57" t="s">
        <v>30</v>
      </c>
      <c r="D777" s="57" t="s">
        <v>30</v>
      </c>
      <c r="E777" s="61"/>
    </row>
    <row r="778" spans="2:5" s="1" customFormat="1" ht="13.95" customHeight="1" x14ac:dyDescent="0.25">
      <c r="B778" s="57" t="s">
        <v>30</v>
      </c>
      <c r="C778" s="57" t="s">
        <v>30</v>
      </c>
      <c r="D778" s="57" t="s">
        <v>30</v>
      </c>
      <c r="E778" s="61"/>
    </row>
    <row r="779" spans="2:5" s="1" customFormat="1" ht="13.95" customHeight="1" x14ac:dyDescent="0.25">
      <c r="B779" s="57" t="s">
        <v>30</v>
      </c>
      <c r="C779" s="57" t="s">
        <v>30</v>
      </c>
      <c r="D779" s="57" t="s">
        <v>30</v>
      </c>
      <c r="E779" s="61"/>
    </row>
    <row r="780" spans="2:5" s="1" customFormat="1" ht="13.95" customHeight="1" x14ac:dyDescent="0.25">
      <c r="B780" s="57" t="s">
        <v>30</v>
      </c>
      <c r="C780" s="57" t="s">
        <v>30</v>
      </c>
      <c r="D780" s="57" t="s">
        <v>30</v>
      </c>
      <c r="E780" s="61"/>
    </row>
    <row r="781" spans="2:5" s="1" customFormat="1" ht="13.95" customHeight="1" x14ac:dyDescent="0.25">
      <c r="B781" s="57" t="s">
        <v>30</v>
      </c>
      <c r="C781" s="57" t="s">
        <v>30</v>
      </c>
      <c r="D781" s="57" t="s">
        <v>30</v>
      </c>
      <c r="E781" s="61"/>
    </row>
    <row r="782" spans="2:5" s="1" customFormat="1" ht="13.95" customHeight="1" x14ac:dyDescent="0.25">
      <c r="B782" s="57" t="s">
        <v>30</v>
      </c>
      <c r="C782" s="57" t="s">
        <v>30</v>
      </c>
      <c r="D782" s="57" t="s">
        <v>30</v>
      </c>
      <c r="E782" s="61"/>
    </row>
    <row r="783" spans="2:5" s="1" customFormat="1" ht="13.95" customHeight="1" x14ac:dyDescent="0.25">
      <c r="B783" s="57" t="s">
        <v>30</v>
      </c>
      <c r="C783" s="57" t="s">
        <v>30</v>
      </c>
      <c r="D783" s="57" t="s">
        <v>30</v>
      </c>
      <c r="E783" s="61"/>
    </row>
    <row r="784" spans="2:5" s="1" customFormat="1" ht="13.95" customHeight="1" x14ac:dyDescent="0.25">
      <c r="B784" s="57" t="s">
        <v>30</v>
      </c>
      <c r="C784" s="57" t="s">
        <v>30</v>
      </c>
      <c r="D784" s="57" t="s">
        <v>30</v>
      </c>
      <c r="E784" s="61"/>
    </row>
    <row r="785" spans="2:5" s="1" customFormat="1" ht="13.95" customHeight="1" x14ac:dyDescent="0.25">
      <c r="B785" s="57" t="s">
        <v>30</v>
      </c>
      <c r="C785" s="57" t="s">
        <v>30</v>
      </c>
      <c r="D785" s="57" t="s">
        <v>30</v>
      </c>
      <c r="E785" s="61"/>
    </row>
    <row r="786" spans="2:5" s="1" customFormat="1" ht="13.95" customHeight="1" x14ac:dyDescent="0.25">
      <c r="B786" s="57" t="s">
        <v>30</v>
      </c>
      <c r="C786" s="57" t="s">
        <v>30</v>
      </c>
      <c r="D786" s="57" t="s">
        <v>30</v>
      </c>
      <c r="E786" s="61"/>
    </row>
    <row r="787" spans="2:5" s="1" customFormat="1" ht="13.95" customHeight="1" x14ac:dyDescent="0.25">
      <c r="B787" s="57" t="s">
        <v>30</v>
      </c>
      <c r="C787" s="57" t="s">
        <v>30</v>
      </c>
      <c r="D787" s="57" t="s">
        <v>30</v>
      </c>
      <c r="E787" s="61"/>
    </row>
    <row r="788" spans="2:5" s="1" customFormat="1" ht="13.95" customHeight="1" x14ac:dyDescent="0.25">
      <c r="B788" s="57" t="s">
        <v>30</v>
      </c>
      <c r="C788" s="57" t="s">
        <v>30</v>
      </c>
      <c r="D788" s="57" t="s">
        <v>30</v>
      </c>
      <c r="E788" s="61"/>
    </row>
    <row r="789" spans="2:5" s="1" customFormat="1" ht="13.95" customHeight="1" x14ac:dyDescent="0.25">
      <c r="B789" s="57" t="s">
        <v>30</v>
      </c>
      <c r="C789" s="57" t="s">
        <v>30</v>
      </c>
      <c r="D789" s="57" t="s">
        <v>30</v>
      </c>
      <c r="E789" s="61"/>
    </row>
    <row r="790" spans="2:5" s="1" customFormat="1" ht="13.95" customHeight="1" x14ac:dyDescent="0.25">
      <c r="B790" s="57" t="s">
        <v>30</v>
      </c>
      <c r="C790" s="57" t="s">
        <v>30</v>
      </c>
      <c r="D790" s="57" t="s">
        <v>30</v>
      </c>
      <c r="E790" s="61"/>
    </row>
    <row r="791" spans="2:5" s="1" customFormat="1" ht="13.95" customHeight="1" x14ac:dyDescent="0.25">
      <c r="B791" s="57" t="s">
        <v>30</v>
      </c>
      <c r="C791" s="57" t="s">
        <v>30</v>
      </c>
      <c r="D791" s="57" t="s">
        <v>30</v>
      </c>
      <c r="E791" s="61"/>
    </row>
    <row r="792" spans="2:5" s="1" customFormat="1" ht="13.95" customHeight="1" x14ac:dyDescent="0.25">
      <c r="B792" s="57" t="s">
        <v>30</v>
      </c>
      <c r="C792" s="57" t="s">
        <v>30</v>
      </c>
      <c r="D792" s="57" t="s">
        <v>30</v>
      </c>
      <c r="E792" s="61"/>
    </row>
    <row r="793" spans="2:5" s="1" customFormat="1" ht="13.95" customHeight="1" x14ac:dyDescent="0.25">
      <c r="B793" s="57" t="s">
        <v>30</v>
      </c>
      <c r="C793" s="57" t="s">
        <v>30</v>
      </c>
      <c r="D793" s="57" t="s">
        <v>30</v>
      </c>
      <c r="E793" s="61"/>
    </row>
    <row r="794" spans="2:5" s="1" customFormat="1" ht="13.95" customHeight="1" x14ac:dyDescent="0.25">
      <c r="B794" s="57" t="s">
        <v>30</v>
      </c>
      <c r="C794" s="57" t="s">
        <v>30</v>
      </c>
      <c r="D794" s="57" t="s">
        <v>30</v>
      </c>
      <c r="E794" s="61"/>
    </row>
    <row r="795" spans="2:5" s="1" customFormat="1" ht="13.95" customHeight="1" x14ac:dyDescent="0.25">
      <c r="B795" s="57" t="s">
        <v>30</v>
      </c>
      <c r="C795" s="57" t="s">
        <v>30</v>
      </c>
      <c r="D795" s="57" t="s">
        <v>30</v>
      </c>
      <c r="E795" s="61"/>
    </row>
    <row r="796" spans="2:5" s="1" customFormat="1" ht="13.95" customHeight="1" x14ac:dyDescent="0.25">
      <c r="B796" s="57" t="s">
        <v>30</v>
      </c>
      <c r="C796" s="57" t="s">
        <v>30</v>
      </c>
      <c r="D796" s="57" t="s">
        <v>30</v>
      </c>
      <c r="E796" s="61"/>
    </row>
    <row r="797" spans="2:5" s="1" customFormat="1" ht="13.95" customHeight="1" x14ac:dyDescent="0.25">
      <c r="B797" s="57" t="s">
        <v>30</v>
      </c>
      <c r="C797" s="57" t="s">
        <v>30</v>
      </c>
      <c r="D797" s="57" t="s">
        <v>30</v>
      </c>
      <c r="E797" s="61"/>
    </row>
    <row r="798" spans="2:5" s="1" customFormat="1" ht="13.95" customHeight="1" x14ac:dyDescent="0.25">
      <c r="B798" s="57" t="s">
        <v>30</v>
      </c>
      <c r="C798" s="57" t="s">
        <v>30</v>
      </c>
      <c r="D798" s="57" t="s">
        <v>30</v>
      </c>
      <c r="E798" s="61"/>
    </row>
    <row r="799" spans="2:5" s="1" customFormat="1" ht="13.95" customHeight="1" x14ac:dyDescent="0.25">
      <c r="B799" s="57" t="s">
        <v>30</v>
      </c>
      <c r="C799" s="57" t="s">
        <v>30</v>
      </c>
      <c r="D799" s="57" t="s">
        <v>30</v>
      </c>
      <c r="E799" s="61"/>
    </row>
    <row r="800" spans="2:5" s="1" customFormat="1" ht="13.95" customHeight="1" x14ac:dyDescent="0.25">
      <c r="B800" s="57" t="s">
        <v>30</v>
      </c>
      <c r="C800" s="57" t="s">
        <v>30</v>
      </c>
      <c r="D800" s="57" t="s">
        <v>30</v>
      </c>
      <c r="E800" s="61"/>
    </row>
    <row r="801" spans="2:5" s="1" customFormat="1" ht="13.95" customHeight="1" x14ac:dyDescent="0.25">
      <c r="B801" s="57" t="s">
        <v>30</v>
      </c>
      <c r="C801" s="57" t="s">
        <v>30</v>
      </c>
      <c r="D801" s="57" t="s">
        <v>30</v>
      </c>
      <c r="E801" s="61"/>
    </row>
    <row r="802" spans="2:5" s="1" customFormat="1" ht="13.95" customHeight="1" x14ac:dyDescent="0.25">
      <c r="B802" s="57" t="s">
        <v>30</v>
      </c>
      <c r="C802" s="57" t="s">
        <v>30</v>
      </c>
      <c r="D802" s="57" t="s">
        <v>30</v>
      </c>
      <c r="E802" s="61"/>
    </row>
    <row r="803" spans="2:5" s="1" customFormat="1" ht="13.95" customHeight="1" x14ac:dyDescent="0.25">
      <c r="B803" s="57" t="s">
        <v>30</v>
      </c>
      <c r="C803" s="57" t="s">
        <v>30</v>
      </c>
      <c r="D803" s="57" t="s">
        <v>30</v>
      </c>
      <c r="E803" s="61"/>
    </row>
    <row r="804" spans="2:5" s="1" customFormat="1" ht="13.95" customHeight="1" x14ac:dyDescent="0.25">
      <c r="B804" s="57" t="s">
        <v>30</v>
      </c>
      <c r="C804" s="57" t="s">
        <v>30</v>
      </c>
      <c r="D804" s="57" t="s">
        <v>30</v>
      </c>
      <c r="E804" s="61"/>
    </row>
    <row r="805" spans="2:5" s="1" customFormat="1" ht="13.95" customHeight="1" x14ac:dyDescent="0.25">
      <c r="B805" s="57" t="s">
        <v>30</v>
      </c>
      <c r="C805" s="57" t="s">
        <v>30</v>
      </c>
      <c r="D805" s="57" t="s">
        <v>30</v>
      </c>
      <c r="E805" s="61"/>
    </row>
    <row r="806" spans="2:5" s="1" customFormat="1" ht="13.95" customHeight="1" x14ac:dyDescent="0.25">
      <c r="B806" s="57" t="s">
        <v>30</v>
      </c>
      <c r="C806" s="57" t="s">
        <v>30</v>
      </c>
      <c r="D806" s="57" t="s">
        <v>30</v>
      </c>
      <c r="E806" s="61"/>
    </row>
    <row r="807" spans="2:5" s="1" customFormat="1" ht="13.95" customHeight="1" x14ac:dyDescent="0.25">
      <c r="B807" s="57" t="s">
        <v>30</v>
      </c>
      <c r="C807" s="57" t="s">
        <v>30</v>
      </c>
      <c r="D807" s="57" t="s">
        <v>30</v>
      </c>
      <c r="E807" s="61"/>
    </row>
    <row r="808" spans="2:5" s="1" customFormat="1" ht="13.95" customHeight="1" x14ac:dyDescent="0.25">
      <c r="B808" s="57" t="s">
        <v>30</v>
      </c>
      <c r="C808" s="57" t="s">
        <v>30</v>
      </c>
      <c r="D808" s="57" t="s">
        <v>30</v>
      </c>
      <c r="E808" s="61"/>
    </row>
    <row r="809" spans="2:5" s="1" customFormat="1" ht="13.95" customHeight="1" x14ac:dyDescent="0.25">
      <c r="B809" s="57" t="s">
        <v>30</v>
      </c>
      <c r="C809" s="57" t="s">
        <v>30</v>
      </c>
      <c r="D809" s="57" t="s">
        <v>30</v>
      </c>
      <c r="E809" s="61"/>
    </row>
    <row r="810" spans="2:5" s="1" customFormat="1" ht="13.95" customHeight="1" x14ac:dyDescent="0.25">
      <c r="B810" s="57" t="s">
        <v>30</v>
      </c>
      <c r="C810" s="57" t="s">
        <v>30</v>
      </c>
      <c r="D810" s="57" t="s">
        <v>30</v>
      </c>
      <c r="E810" s="61"/>
    </row>
    <row r="811" spans="2:5" s="1" customFormat="1" ht="13.95" customHeight="1" x14ac:dyDescent="0.25">
      <c r="B811" s="57" t="s">
        <v>30</v>
      </c>
      <c r="C811" s="57" t="s">
        <v>30</v>
      </c>
      <c r="D811" s="57" t="s">
        <v>30</v>
      </c>
      <c r="E811" s="61"/>
    </row>
    <row r="812" spans="2:5" s="1" customFormat="1" ht="13.95" customHeight="1" x14ac:dyDescent="0.25">
      <c r="B812" s="57" t="s">
        <v>30</v>
      </c>
      <c r="C812" s="57" t="s">
        <v>30</v>
      </c>
      <c r="D812" s="57" t="s">
        <v>30</v>
      </c>
      <c r="E812" s="61"/>
    </row>
    <row r="813" spans="2:5" s="1" customFormat="1" ht="13.95" customHeight="1" x14ac:dyDescent="0.25">
      <c r="B813" s="57" t="s">
        <v>30</v>
      </c>
      <c r="C813" s="57" t="s">
        <v>30</v>
      </c>
      <c r="D813" s="57" t="s">
        <v>30</v>
      </c>
      <c r="E813" s="61"/>
    </row>
    <row r="814" spans="2:5" s="1" customFormat="1" ht="13.95" customHeight="1" x14ac:dyDescent="0.25">
      <c r="B814" s="57" t="s">
        <v>30</v>
      </c>
      <c r="C814" s="57" t="s">
        <v>30</v>
      </c>
      <c r="D814" s="57" t="s">
        <v>30</v>
      </c>
      <c r="E814" s="61"/>
    </row>
    <row r="815" spans="2:5" s="1" customFormat="1" ht="13.95" customHeight="1" x14ac:dyDescent="0.25">
      <c r="B815" s="57" t="s">
        <v>30</v>
      </c>
      <c r="C815" s="57" t="s">
        <v>30</v>
      </c>
      <c r="D815" s="57" t="s">
        <v>30</v>
      </c>
      <c r="E815" s="61"/>
    </row>
    <row r="816" spans="2:5" s="1" customFormat="1" ht="13.95" customHeight="1" x14ac:dyDescent="0.25">
      <c r="B816" s="57" t="s">
        <v>30</v>
      </c>
      <c r="C816" s="57" t="s">
        <v>30</v>
      </c>
      <c r="D816" s="57" t="s">
        <v>30</v>
      </c>
      <c r="E816" s="61"/>
    </row>
    <row r="817" spans="2:5" s="1" customFormat="1" ht="13.95" customHeight="1" x14ac:dyDescent="0.25">
      <c r="B817" s="57" t="s">
        <v>30</v>
      </c>
      <c r="C817" s="57" t="s">
        <v>30</v>
      </c>
      <c r="D817" s="57" t="s">
        <v>30</v>
      </c>
      <c r="E817" s="61"/>
    </row>
    <row r="818" spans="2:5" s="1" customFormat="1" ht="13.95" customHeight="1" x14ac:dyDescent="0.25">
      <c r="B818" s="57" t="s">
        <v>30</v>
      </c>
      <c r="C818" s="57" t="s">
        <v>30</v>
      </c>
      <c r="D818" s="57" t="s">
        <v>30</v>
      </c>
      <c r="E818" s="61"/>
    </row>
    <row r="819" spans="2:5" s="1" customFormat="1" ht="13.95" customHeight="1" x14ac:dyDescent="0.25">
      <c r="B819" s="57" t="s">
        <v>30</v>
      </c>
      <c r="C819" s="57" t="s">
        <v>30</v>
      </c>
      <c r="D819" s="57" t="s">
        <v>30</v>
      </c>
      <c r="E819" s="61"/>
    </row>
    <row r="820" spans="2:5" s="1" customFormat="1" ht="13.95" customHeight="1" x14ac:dyDescent="0.25">
      <c r="B820" s="57" t="s">
        <v>30</v>
      </c>
      <c r="C820" s="57" t="s">
        <v>30</v>
      </c>
      <c r="D820" s="57" t="s">
        <v>30</v>
      </c>
      <c r="E820" s="61"/>
    </row>
    <row r="821" spans="2:5" s="1" customFormat="1" ht="13.95" customHeight="1" x14ac:dyDescent="0.25">
      <c r="B821" s="57" t="s">
        <v>30</v>
      </c>
      <c r="C821" s="57" t="s">
        <v>30</v>
      </c>
      <c r="D821" s="57" t="s">
        <v>30</v>
      </c>
      <c r="E821" s="61"/>
    </row>
    <row r="822" spans="2:5" s="1" customFormat="1" ht="13.95" customHeight="1" x14ac:dyDescent="0.25">
      <c r="B822" s="57" t="s">
        <v>30</v>
      </c>
      <c r="C822" s="57" t="s">
        <v>30</v>
      </c>
      <c r="D822" s="57" t="s">
        <v>30</v>
      </c>
      <c r="E822" s="61"/>
    </row>
    <row r="823" spans="2:5" s="1" customFormat="1" ht="13.95" customHeight="1" x14ac:dyDescent="0.25">
      <c r="B823" s="57" t="s">
        <v>30</v>
      </c>
      <c r="C823" s="57" t="s">
        <v>30</v>
      </c>
      <c r="D823" s="57" t="s">
        <v>30</v>
      </c>
      <c r="E823" s="61"/>
    </row>
    <row r="824" spans="2:5" s="1" customFormat="1" ht="13.95" customHeight="1" x14ac:dyDescent="0.25">
      <c r="B824" s="57" t="s">
        <v>30</v>
      </c>
      <c r="C824" s="57" t="s">
        <v>30</v>
      </c>
      <c r="D824" s="57" t="s">
        <v>30</v>
      </c>
      <c r="E824" s="61"/>
    </row>
    <row r="825" spans="2:5" s="1" customFormat="1" ht="13.95" customHeight="1" x14ac:dyDescent="0.25">
      <c r="B825" s="57" t="s">
        <v>30</v>
      </c>
      <c r="C825" s="57" t="s">
        <v>30</v>
      </c>
      <c r="D825" s="57" t="s">
        <v>30</v>
      </c>
      <c r="E825" s="61"/>
    </row>
    <row r="826" spans="2:5" s="1" customFormat="1" ht="13.95" customHeight="1" x14ac:dyDescent="0.25">
      <c r="B826" s="57" t="s">
        <v>30</v>
      </c>
      <c r="C826" s="57" t="s">
        <v>30</v>
      </c>
      <c r="D826" s="57" t="s">
        <v>30</v>
      </c>
      <c r="E826" s="61"/>
    </row>
    <row r="827" spans="2:5" s="1" customFormat="1" ht="13.95" customHeight="1" x14ac:dyDescent="0.25">
      <c r="B827" s="57" t="s">
        <v>30</v>
      </c>
      <c r="C827" s="57" t="s">
        <v>30</v>
      </c>
      <c r="D827" s="57" t="s">
        <v>30</v>
      </c>
      <c r="E827" s="61"/>
    </row>
    <row r="828" spans="2:5" s="1" customFormat="1" ht="13.95" customHeight="1" x14ac:dyDescent="0.25">
      <c r="B828" s="57" t="s">
        <v>30</v>
      </c>
      <c r="C828" s="57" t="s">
        <v>30</v>
      </c>
      <c r="D828" s="57" t="s">
        <v>30</v>
      </c>
      <c r="E828" s="61"/>
    </row>
    <row r="829" spans="2:5" s="1" customFormat="1" ht="13.95" customHeight="1" x14ac:dyDescent="0.25">
      <c r="B829" s="57" t="s">
        <v>30</v>
      </c>
      <c r="C829" s="57" t="s">
        <v>30</v>
      </c>
      <c r="D829" s="57" t="s">
        <v>30</v>
      </c>
      <c r="E829" s="61"/>
    </row>
    <row r="830" spans="2:5" s="1" customFormat="1" ht="13.95" customHeight="1" x14ac:dyDescent="0.25">
      <c r="B830" s="57" t="s">
        <v>30</v>
      </c>
      <c r="C830" s="57" t="s">
        <v>30</v>
      </c>
      <c r="D830" s="57" t="s">
        <v>30</v>
      </c>
      <c r="E830" s="61"/>
    </row>
    <row r="831" spans="2:5" s="1" customFormat="1" ht="13.95" customHeight="1" x14ac:dyDescent="0.25">
      <c r="B831" s="57" t="s">
        <v>30</v>
      </c>
      <c r="C831" s="57" t="s">
        <v>30</v>
      </c>
      <c r="D831" s="57" t="s">
        <v>30</v>
      </c>
      <c r="E831" s="61"/>
    </row>
    <row r="832" spans="2:5" s="1" customFormat="1" ht="13.95" customHeight="1" x14ac:dyDescent="0.25">
      <c r="B832" s="57" t="s">
        <v>30</v>
      </c>
      <c r="C832" s="57" t="s">
        <v>30</v>
      </c>
      <c r="D832" s="57" t="s">
        <v>30</v>
      </c>
      <c r="E832" s="61"/>
    </row>
    <row r="833" spans="2:5" s="1" customFormat="1" ht="13.95" customHeight="1" x14ac:dyDescent="0.25">
      <c r="B833" s="57" t="s">
        <v>30</v>
      </c>
      <c r="C833" s="57" t="s">
        <v>30</v>
      </c>
      <c r="D833" s="57" t="s">
        <v>30</v>
      </c>
      <c r="E833" s="61"/>
    </row>
    <row r="834" spans="2:5" s="1" customFormat="1" ht="13.95" customHeight="1" x14ac:dyDescent="0.25">
      <c r="B834" s="57" t="s">
        <v>30</v>
      </c>
      <c r="C834" s="57" t="s">
        <v>30</v>
      </c>
      <c r="D834" s="57" t="s">
        <v>30</v>
      </c>
      <c r="E834" s="61"/>
    </row>
    <row r="835" spans="2:5" s="1" customFormat="1" ht="13.95" customHeight="1" x14ac:dyDescent="0.25">
      <c r="B835" s="57" t="s">
        <v>30</v>
      </c>
      <c r="C835" s="57" t="s">
        <v>30</v>
      </c>
      <c r="D835" s="57" t="s">
        <v>30</v>
      </c>
      <c r="E835" s="61"/>
    </row>
    <row r="836" spans="2:5" s="1" customFormat="1" ht="13.95" customHeight="1" x14ac:dyDescent="0.25">
      <c r="B836" s="57" t="s">
        <v>30</v>
      </c>
      <c r="C836" s="57" t="s">
        <v>30</v>
      </c>
      <c r="D836" s="57" t="s">
        <v>30</v>
      </c>
      <c r="E836" s="61"/>
    </row>
    <row r="837" spans="2:5" s="1" customFormat="1" ht="13.95" customHeight="1" x14ac:dyDescent="0.25">
      <c r="B837" s="57" t="s">
        <v>30</v>
      </c>
      <c r="C837" s="57" t="s">
        <v>30</v>
      </c>
      <c r="D837" s="57" t="s">
        <v>30</v>
      </c>
      <c r="E837" s="61"/>
    </row>
    <row r="838" spans="2:5" s="1" customFormat="1" ht="13.95" customHeight="1" x14ac:dyDescent="0.25">
      <c r="B838" s="57" t="s">
        <v>30</v>
      </c>
      <c r="C838" s="57" t="s">
        <v>30</v>
      </c>
      <c r="D838" s="57" t="s">
        <v>30</v>
      </c>
      <c r="E838" s="61"/>
    </row>
    <row r="839" spans="2:5" s="1" customFormat="1" ht="13.95" customHeight="1" x14ac:dyDescent="0.25">
      <c r="B839" s="57" t="s">
        <v>30</v>
      </c>
      <c r="C839" s="57" t="s">
        <v>30</v>
      </c>
      <c r="D839" s="57" t="s">
        <v>30</v>
      </c>
      <c r="E839" s="61"/>
    </row>
    <row r="840" spans="2:5" s="1" customFormat="1" ht="13.95" customHeight="1" x14ac:dyDescent="0.25">
      <c r="B840" s="57" t="s">
        <v>30</v>
      </c>
      <c r="C840" s="57" t="s">
        <v>30</v>
      </c>
      <c r="D840" s="57" t="s">
        <v>30</v>
      </c>
      <c r="E840" s="61"/>
    </row>
    <row r="841" spans="2:5" s="1" customFormat="1" ht="13.95" customHeight="1" x14ac:dyDescent="0.25">
      <c r="B841" s="57" t="s">
        <v>30</v>
      </c>
      <c r="C841" s="57" t="s">
        <v>30</v>
      </c>
      <c r="D841" s="57" t="s">
        <v>30</v>
      </c>
      <c r="E841" s="61"/>
    </row>
    <row r="842" spans="2:5" s="1" customFormat="1" ht="13.95" customHeight="1" x14ac:dyDescent="0.25">
      <c r="B842" s="57" t="s">
        <v>30</v>
      </c>
      <c r="C842" s="57" t="s">
        <v>30</v>
      </c>
      <c r="D842" s="57" t="s">
        <v>30</v>
      </c>
      <c r="E842" s="61"/>
    </row>
    <row r="843" spans="2:5" s="1" customFormat="1" ht="13.95" customHeight="1" x14ac:dyDescent="0.25">
      <c r="B843" s="57" t="s">
        <v>30</v>
      </c>
      <c r="C843" s="57" t="s">
        <v>30</v>
      </c>
      <c r="D843" s="57" t="s">
        <v>30</v>
      </c>
      <c r="E843" s="61"/>
    </row>
    <row r="844" spans="2:5" s="1" customFormat="1" ht="13.95" customHeight="1" x14ac:dyDescent="0.25">
      <c r="B844" s="57" t="s">
        <v>30</v>
      </c>
      <c r="C844" s="57" t="s">
        <v>30</v>
      </c>
      <c r="D844" s="57" t="s">
        <v>30</v>
      </c>
      <c r="E844" s="61"/>
    </row>
    <row r="845" spans="2:5" s="1" customFormat="1" ht="13.95" customHeight="1" x14ac:dyDescent="0.25">
      <c r="B845" s="57" t="s">
        <v>30</v>
      </c>
      <c r="C845" s="57" t="s">
        <v>30</v>
      </c>
      <c r="D845" s="57" t="s">
        <v>30</v>
      </c>
      <c r="E845" s="61"/>
    </row>
    <row r="846" spans="2:5" s="1" customFormat="1" ht="13.95" customHeight="1" x14ac:dyDescent="0.25">
      <c r="B846" s="57" t="s">
        <v>30</v>
      </c>
      <c r="C846" s="57" t="s">
        <v>30</v>
      </c>
      <c r="D846" s="57" t="s">
        <v>30</v>
      </c>
      <c r="E846" s="61"/>
    </row>
    <row r="847" spans="2:5" s="1" customFormat="1" ht="13.95" customHeight="1" x14ac:dyDescent="0.25">
      <c r="B847" s="57" t="s">
        <v>30</v>
      </c>
      <c r="C847" s="57" t="s">
        <v>30</v>
      </c>
      <c r="D847" s="57" t="s">
        <v>30</v>
      </c>
      <c r="E847" s="61"/>
    </row>
    <row r="848" spans="2:5" s="1" customFormat="1" ht="13.95" customHeight="1" x14ac:dyDescent="0.25">
      <c r="B848" s="57" t="s">
        <v>30</v>
      </c>
      <c r="C848" s="57" t="s">
        <v>30</v>
      </c>
      <c r="D848" s="57" t="s">
        <v>30</v>
      </c>
      <c r="E848" s="61"/>
    </row>
    <row r="849" spans="2:5" s="1" customFormat="1" ht="13.95" customHeight="1" x14ac:dyDescent="0.25">
      <c r="B849" s="57" t="s">
        <v>30</v>
      </c>
      <c r="C849" s="57" t="s">
        <v>30</v>
      </c>
      <c r="D849" s="57" t="s">
        <v>30</v>
      </c>
      <c r="E849" s="61"/>
    </row>
    <row r="850" spans="2:5" s="1" customFormat="1" ht="13.95" customHeight="1" x14ac:dyDescent="0.25">
      <c r="B850" s="57" t="s">
        <v>30</v>
      </c>
      <c r="C850" s="57" t="s">
        <v>30</v>
      </c>
      <c r="D850" s="57" t="s">
        <v>30</v>
      </c>
      <c r="E850" s="61"/>
    </row>
    <row r="851" spans="2:5" s="1" customFormat="1" ht="13.95" customHeight="1" x14ac:dyDescent="0.25">
      <c r="B851" s="57" t="s">
        <v>30</v>
      </c>
      <c r="C851" s="57" t="s">
        <v>30</v>
      </c>
      <c r="D851" s="57" t="s">
        <v>30</v>
      </c>
      <c r="E851" s="61"/>
    </row>
    <row r="852" spans="2:5" s="1" customFormat="1" ht="13.95" customHeight="1" x14ac:dyDescent="0.25">
      <c r="B852" s="57" t="s">
        <v>30</v>
      </c>
      <c r="C852" s="57" t="s">
        <v>30</v>
      </c>
      <c r="D852" s="57" t="s">
        <v>30</v>
      </c>
      <c r="E852" s="61"/>
    </row>
    <row r="853" spans="2:5" s="1" customFormat="1" ht="13.95" customHeight="1" x14ac:dyDescent="0.25">
      <c r="B853" s="57" t="s">
        <v>30</v>
      </c>
      <c r="C853" s="57" t="s">
        <v>30</v>
      </c>
      <c r="D853" s="57" t="s">
        <v>30</v>
      </c>
      <c r="E853" s="61"/>
    </row>
    <row r="854" spans="2:5" s="1" customFormat="1" ht="13.95" customHeight="1" x14ac:dyDescent="0.25">
      <c r="B854" s="57" t="s">
        <v>30</v>
      </c>
      <c r="C854" s="57" t="s">
        <v>30</v>
      </c>
      <c r="D854" s="57" t="s">
        <v>30</v>
      </c>
      <c r="E854" s="61"/>
    </row>
    <row r="855" spans="2:5" s="1" customFormat="1" ht="13.95" customHeight="1" x14ac:dyDescent="0.25">
      <c r="B855" s="57" t="s">
        <v>30</v>
      </c>
      <c r="C855" s="57" t="s">
        <v>30</v>
      </c>
      <c r="D855" s="57" t="s">
        <v>30</v>
      </c>
      <c r="E855" s="61"/>
    </row>
    <row r="856" spans="2:5" s="1" customFormat="1" ht="13.95" customHeight="1" x14ac:dyDescent="0.25">
      <c r="B856" s="57" t="s">
        <v>30</v>
      </c>
      <c r="C856" s="57" t="s">
        <v>30</v>
      </c>
      <c r="D856" s="57" t="s">
        <v>30</v>
      </c>
      <c r="E856" s="61"/>
    </row>
    <row r="857" spans="2:5" s="1" customFormat="1" ht="13.95" customHeight="1" x14ac:dyDescent="0.25">
      <c r="B857" s="57" t="s">
        <v>30</v>
      </c>
      <c r="C857" s="57" t="s">
        <v>30</v>
      </c>
      <c r="D857" s="57" t="s">
        <v>30</v>
      </c>
      <c r="E857" s="61"/>
    </row>
    <row r="858" spans="2:5" s="1" customFormat="1" ht="13.95" customHeight="1" x14ac:dyDescent="0.25">
      <c r="B858" s="57" t="s">
        <v>30</v>
      </c>
      <c r="C858" s="57" t="s">
        <v>30</v>
      </c>
      <c r="D858" s="57" t="s">
        <v>30</v>
      </c>
      <c r="E858" s="61"/>
    </row>
    <row r="859" spans="2:5" s="1" customFormat="1" ht="13.95" customHeight="1" x14ac:dyDescent="0.25">
      <c r="B859" s="57" t="s">
        <v>30</v>
      </c>
      <c r="C859" s="57" t="s">
        <v>30</v>
      </c>
      <c r="D859" s="57" t="s">
        <v>30</v>
      </c>
      <c r="E859" s="61"/>
    </row>
    <row r="860" spans="2:5" s="1" customFormat="1" ht="13.95" customHeight="1" x14ac:dyDescent="0.25">
      <c r="B860" s="57" t="s">
        <v>30</v>
      </c>
      <c r="C860" s="57" t="s">
        <v>30</v>
      </c>
      <c r="D860" s="57" t="s">
        <v>30</v>
      </c>
      <c r="E860" s="61"/>
    </row>
    <row r="861" spans="2:5" s="1" customFormat="1" ht="13.95" customHeight="1" x14ac:dyDescent="0.25">
      <c r="B861" s="57" t="s">
        <v>30</v>
      </c>
      <c r="C861" s="57" t="s">
        <v>30</v>
      </c>
      <c r="D861" s="57" t="s">
        <v>30</v>
      </c>
      <c r="E861" s="61"/>
    </row>
    <row r="862" spans="2:5" s="1" customFormat="1" ht="13.95" customHeight="1" x14ac:dyDescent="0.25">
      <c r="B862" s="57" t="s">
        <v>30</v>
      </c>
      <c r="C862" s="57" t="s">
        <v>30</v>
      </c>
      <c r="D862" s="57" t="s">
        <v>30</v>
      </c>
      <c r="E862" s="61"/>
    </row>
    <row r="863" spans="2:5" s="1" customFormat="1" ht="13.95" customHeight="1" x14ac:dyDescent="0.25">
      <c r="B863" s="57" t="s">
        <v>30</v>
      </c>
      <c r="C863" s="57" t="s">
        <v>30</v>
      </c>
      <c r="D863" s="57" t="s">
        <v>30</v>
      </c>
      <c r="E863" s="61"/>
    </row>
    <row r="864" spans="2:5" s="1" customFormat="1" ht="13.95" customHeight="1" x14ac:dyDescent="0.25">
      <c r="B864" s="57" t="s">
        <v>30</v>
      </c>
      <c r="C864" s="57" t="s">
        <v>30</v>
      </c>
      <c r="D864" s="57" t="s">
        <v>30</v>
      </c>
      <c r="E864" s="61"/>
    </row>
    <row r="865" spans="2:5" s="1" customFormat="1" ht="13.95" customHeight="1" x14ac:dyDescent="0.25">
      <c r="B865" s="57" t="s">
        <v>30</v>
      </c>
      <c r="C865" s="57" t="s">
        <v>30</v>
      </c>
      <c r="D865" s="57" t="s">
        <v>30</v>
      </c>
      <c r="E865" s="61"/>
    </row>
    <row r="866" spans="2:5" s="1" customFormat="1" ht="13.95" customHeight="1" x14ac:dyDescent="0.25">
      <c r="B866" s="57" t="s">
        <v>30</v>
      </c>
      <c r="C866" s="57" t="s">
        <v>30</v>
      </c>
      <c r="D866" s="57" t="s">
        <v>30</v>
      </c>
      <c r="E866" s="61"/>
    </row>
    <row r="867" spans="2:5" s="1" customFormat="1" ht="13.95" customHeight="1" x14ac:dyDescent="0.25">
      <c r="B867" s="57" t="s">
        <v>30</v>
      </c>
      <c r="C867" s="57" t="s">
        <v>30</v>
      </c>
      <c r="D867" s="57" t="s">
        <v>30</v>
      </c>
      <c r="E867" s="61"/>
    </row>
    <row r="868" spans="2:5" s="1" customFormat="1" ht="13.95" customHeight="1" x14ac:dyDescent="0.25">
      <c r="B868" s="57" t="s">
        <v>30</v>
      </c>
      <c r="C868" s="57" t="s">
        <v>30</v>
      </c>
      <c r="D868" s="57" t="s">
        <v>30</v>
      </c>
      <c r="E868" s="61"/>
    </row>
    <row r="869" spans="2:5" s="1" customFormat="1" ht="13.95" customHeight="1" x14ac:dyDescent="0.25">
      <c r="B869" s="57" t="s">
        <v>30</v>
      </c>
      <c r="C869" s="57" t="s">
        <v>30</v>
      </c>
      <c r="D869" s="57" t="s">
        <v>30</v>
      </c>
      <c r="E869" s="61"/>
    </row>
    <row r="870" spans="2:5" s="1" customFormat="1" ht="13.95" customHeight="1" x14ac:dyDescent="0.25">
      <c r="B870" s="57" t="s">
        <v>30</v>
      </c>
      <c r="C870" s="57" t="s">
        <v>30</v>
      </c>
      <c r="D870" s="57" t="s">
        <v>30</v>
      </c>
      <c r="E870" s="61"/>
    </row>
    <row r="871" spans="2:5" s="1" customFormat="1" ht="13.95" customHeight="1" x14ac:dyDescent="0.25">
      <c r="B871" s="57" t="s">
        <v>30</v>
      </c>
      <c r="C871" s="57" t="s">
        <v>30</v>
      </c>
      <c r="D871" s="57" t="s">
        <v>30</v>
      </c>
      <c r="E871" s="61"/>
    </row>
    <row r="872" spans="2:5" s="1" customFormat="1" ht="13.95" customHeight="1" x14ac:dyDescent="0.25">
      <c r="B872" s="57" t="s">
        <v>30</v>
      </c>
      <c r="C872" s="57" t="s">
        <v>30</v>
      </c>
      <c r="D872" s="57" t="s">
        <v>30</v>
      </c>
      <c r="E872" s="61"/>
    </row>
    <row r="873" spans="2:5" s="1" customFormat="1" ht="13.95" customHeight="1" x14ac:dyDescent="0.25">
      <c r="B873" s="57" t="s">
        <v>30</v>
      </c>
      <c r="C873" s="57" t="s">
        <v>30</v>
      </c>
      <c r="D873" s="57" t="s">
        <v>30</v>
      </c>
      <c r="E873" s="61"/>
    </row>
    <row r="874" spans="2:5" s="1" customFormat="1" ht="13.95" customHeight="1" x14ac:dyDescent="0.25">
      <c r="B874" s="57" t="s">
        <v>30</v>
      </c>
      <c r="C874" s="57" t="s">
        <v>30</v>
      </c>
      <c r="D874" s="57" t="s">
        <v>30</v>
      </c>
      <c r="E874" s="61"/>
    </row>
    <row r="875" spans="2:5" s="1" customFormat="1" ht="13.95" customHeight="1" x14ac:dyDescent="0.25">
      <c r="B875" s="57" t="s">
        <v>30</v>
      </c>
      <c r="C875" s="57" t="s">
        <v>30</v>
      </c>
      <c r="D875" s="57" t="s">
        <v>30</v>
      </c>
      <c r="E875" s="61"/>
    </row>
    <row r="876" spans="2:5" s="1" customFormat="1" ht="13.95" customHeight="1" x14ac:dyDescent="0.25">
      <c r="B876" s="57" t="s">
        <v>30</v>
      </c>
      <c r="C876" s="57" t="s">
        <v>30</v>
      </c>
      <c r="D876" s="57" t="s">
        <v>30</v>
      </c>
      <c r="E876" s="61"/>
    </row>
    <row r="877" spans="2:5" s="1" customFormat="1" ht="13.95" customHeight="1" x14ac:dyDescent="0.25">
      <c r="B877" s="57" t="s">
        <v>30</v>
      </c>
      <c r="C877" s="57" t="s">
        <v>30</v>
      </c>
      <c r="D877" s="57" t="s">
        <v>30</v>
      </c>
      <c r="E877" s="61"/>
    </row>
    <row r="878" spans="2:5" s="1" customFormat="1" ht="13.95" customHeight="1" x14ac:dyDescent="0.25">
      <c r="B878" s="57" t="s">
        <v>30</v>
      </c>
      <c r="C878" s="57" t="s">
        <v>30</v>
      </c>
      <c r="D878" s="57" t="s">
        <v>30</v>
      </c>
      <c r="E878" s="61"/>
    </row>
    <row r="879" spans="2:5" s="1" customFormat="1" ht="13.95" customHeight="1" x14ac:dyDescent="0.25">
      <c r="B879" s="57" t="s">
        <v>30</v>
      </c>
      <c r="C879" s="57" t="s">
        <v>30</v>
      </c>
      <c r="D879" s="57" t="s">
        <v>30</v>
      </c>
      <c r="E879" s="61"/>
    </row>
    <row r="880" spans="2:5" s="1" customFormat="1" ht="13.95" customHeight="1" x14ac:dyDescent="0.25">
      <c r="B880" s="57" t="s">
        <v>30</v>
      </c>
      <c r="C880" s="57" t="s">
        <v>30</v>
      </c>
      <c r="D880" s="57" t="s">
        <v>30</v>
      </c>
      <c r="E880" s="61"/>
    </row>
    <row r="881" spans="2:5" s="1" customFormat="1" ht="13.95" customHeight="1" x14ac:dyDescent="0.25">
      <c r="B881" s="57" t="s">
        <v>30</v>
      </c>
      <c r="C881" s="57" t="s">
        <v>30</v>
      </c>
      <c r="D881" s="57" t="s">
        <v>30</v>
      </c>
      <c r="E881" s="61"/>
    </row>
    <row r="882" spans="2:5" s="1" customFormat="1" ht="13.95" customHeight="1" x14ac:dyDescent="0.25">
      <c r="B882" s="57" t="s">
        <v>30</v>
      </c>
      <c r="C882" s="57" t="s">
        <v>30</v>
      </c>
      <c r="D882" s="57" t="s">
        <v>30</v>
      </c>
      <c r="E882" s="61"/>
    </row>
    <row r="883" spans="2:5" s="1" customFormat="1" ht="13.95" customHeight="1" x14ac:dyDescent="0.25">
      <c r="B883" s="57" t="s">
        <v>30</v>
      </c>
      <c r="C883" s="57" t="s">
        <v>30</v>
      </c>
      <c r="D883" s="57" t="s">
        <v>30</v>
      </c>
      <c r="E883" s="61"/>
    </row>
    <row r="884" spans="2:5" s="1" customFormat="1" ht="13.95" customHeight="1" x14ac:dyDescent="0.25">
      <c r="B884" s="57" t="s">
        <v>30</v>
      </c>
      <c r="C884" s="57" t="s">
        <v>30</v>
      </c>
      <c r="D884" s="57" t="s">
        <v>30</v>
      </c>
      <c r="E884" s="61"/>
    </row>
    <row r="885" spans="2:5" s="1" customFormat="1" ht="13.95" customHeight="1" x14ac:dyDescent="0.25">
      <c r="B885" s="57" t="s">
        <v>30</v>
      </c>
      <c r="C885" s="57" t="s">
        <v>30</v>
      </c>
      <c r="D885" s="57" t="s">
        <v>30</v>
      </c>
      <c r="E885" s="61"/>
    </row>
    <row r="886" spans="2:5" s="1" customFormat="1" ht="13.95" customHeight="1" x14ac:dyDescent="0.25">
      <c r="B886" s="57" t="s">
        <v>30</v>
      </c>
      <c r="C886" s="57" t="s">
        <v>30</v>
      </c>
      <c r="D886" s="57" t="s">
        <v>30</v>
      </c>
      <c r="E886" s="61"/>
    </row>
    <row r="887" spans="2:5" s="1" customFormat="1" ht="13.95" customHeight="1" x14ac:dyDescent="0.25">
      <c r="B887" s="57" t="s">
        <v>30</v>
      </c>
      <c r="C887" s="57" t="s">
        <v>30</v>
      </c>
      <c r="D887" s="57" t="s">
        <v>30</v>
      </c>
      <c r="E887" s="61"/>
    </row>
    <row r="888" spans="2:5" s="1" customFormat="1" ht="13.95" customHeight="1" x14ac:dyDescent="0.25">
      <c r="B888" s="57" t="s">
        <v>30</v>
      </c>
      <c r="C888" s="57" t="s">
        <v>30</v>
      </c>
      <c r="D888" s="57" t="s">
        <v>30</v>
      </c>
      <c r="E888" s="61"/>
    </row>
    <row r="889" spans="2:5" s="1" customFormat="1" ht="13.95" customHeight="1" x14ac:dyDescent="0.25">
      <c r="B889" s="57" t="s">
        <v>30</v>
      </c>
      <c r="C889" s="57" t="s">
        <v>30</v>
      </c>
      <c r="D889" s="57" t="s">
        <v>30</v>
      </c>
      <c r="E889" s="61"/>
    </row>
    <row r="890" spans="2:5" s="1" customFormat="1" ht="13.95" customHeight="1" x14ac:dyDescent="0.25">
      <c r="B890" s="57" t="s">
        <v>30</v>
      </c>
      <c r="C890" s="57" t="s">
        <v>30</v>
      </c>
      <c r="D890" s="57" t="s">
        <v>30</v>
      </c>
      <c r="E890" s="61"/>
    </row>
    <row r="891" spans="2:5" s="1" customFormat="1" ht="13.95" customHeight="1" x14ac:dyDescent="0.25">
      <c r="B891" s="57" t="s">
        <v>30</v>
      </c>
      <c r="C891" s="57" t="s">
        <v>30</v>
      </c>
      <c r="D891" s="57" t="s">
        <v>30</v>
      </c>
      <c r="E891" s="61"/>
    </row>
    <row r="892" spans="2:5" s="1" customFormat="1" ht="13.95" customHeight="1" x14ac:dyDescent="0.25">
      <c r="B892" s="57" t="s">
        <v>30</v>
      </c>
      <c r="C892" s="57" t="s">
        <v>30</v>
      </c>
      <c r="D892" s="57" t="s">
        <v>30</v>
      </c>
      <c r="E892" s="61"/>
    </row>
    <row r="893" spans="2:5" s="1" customFormat="1" ht="13.95" customHeight="1" x14ac:dyDescent="0.25">
      <c r="B893" s="57" t="s">
        <v>30</v>
      </c>
      <c r="C893" s="57" t="s">
        <v>30</v>
      </c>
      <c r="D893" s="57" t="s">
        <v>30</v>
      </c>
      <c r="E893" s="61"/>
    </row>
    <row r="894" spans="2:5" s="1" customFormat="1" ht="13.95" customHeight="1" x14ac:dyDescent="0.25">
      <c r="B894" s="57" t="s">
        <v>30</v>
      </c>
      <c r="C894" s="57" t="s">
        <v>30</v>
      </c>
      <c r="D894" s="57" t="s">
        <v>30</v>
      </c>
      <c r="E894" s="61"/>
    </row>
    <row r="895" spans="2:5" s="1" customFormat="1" ht="13.95" customHeight="1" x14ac:dyDescent="0.25">
      <c r="B895" s="57" t="s">
        <v>30</v>
      </c>
      <c r="C895" s="57" t="s">
        <v>30</v>
      </c>
      <c r="D895" s="57" t="s">
        <v>30</v>
      </c>
      <c r="E895" s="61"/>
    </row>
    <row r="896" spans="2:5" s="1" customFormat="1" ht="13.95" customHeight="1" x14ac:dyDescent="0.25">
      <c r="B896" s="57" t="s">
        <v>30</v>
      </c>
      <c r="C896" s="57" t="s">
        <v>30</v>
      </c>
      <c r="D896" s="57" t="s">
        <v>30</v>
      </c>
      <c r="E896" s="61"/>
    </row>
    <row r="897" spans="2:5" s="1" customFormat="1" ht="13.95" customHeight="1" x14ac:dyDescent="0.25">
      <c r="B897" s="57" t="s">
        <v>30</v>
      </c>
      <c r="C897" s="57" t="s">
        <v>30</v>
      </c>
      <c r="D897" s="57" t="s">
        <v>30</v>
      </c>
      <c r="E897" s="61"/>
    </row>
    <row r="898" spans="2:5" s="1" customFormat="1" ht="13.95" customHeight="1" x14ac:dyDescent="0.25">
      <c r="B898" s="57" t="s">
        <v>30</v>
      </c>
      <c r="C898" s="57" t="s">
        <v>30</v>
      </c>
      <c r="D898" s="57" t="s">
        <v>30</v>
      </c>
      <c r="E898" s="61"/>
    </row>
    <row r="899" spans="2:5" s="1" customFormat="1" ht="13.95" customHeight="1" x14ac:dyDescent="0.25">
      <c r="B899" s="57" t="s">
        <v>30</v>
      </c>
      <c r="C899" s="57" t="s">
        <v>30</v>
      </c>
      <c r="D899" s="57" t="s">
        <v>30</v>
      </c>
      <c r="E899" s="61"/>
    </row>
    <row r="900" spans="2:5" s="1" customFormat="1" ht="13.95" customHeight="1" x14ac:dyDescent="0.25">
      <c r="B900" s="57" t="s">
        <v>30</v>
      </c>
      <c r="C900" s="57" t="s">
        <v>30</v>
      </c>
      <c r="D900" s="57" t="s">
        <v>30</v>
      </c>
      <c r="E900" s="61"/>
    </row>
    <row r="901" spans="2:5" s="1" customFormat="1" ht="13.95" customHeight="1" x14ac:dyDescent="0.25">
      <c r="B901" s="57" t="s">
        <v>30</v>
      </c>
      <c r="C901" s="57" t="s">
        <v>30</v>
      </c>
      <c r="D901" s="57" t="s">
        <v>30</v>
      </c>
      <c r="E901" s="61"/>
    </row>
    <row r="902" spans="2:5" s="1" customFormat="1" ht="13.95" customHeight="1" x14ac:dyDescent="0.25">
      <c r="B902" s="57" t="s">
        <v>30</v>
      </c>
      <c r="C902" s="57" t="s">
        <v>30</v>
      </c>
      <c r="D902" s="57" t="s">
        <v>30</v>
      </c>
      <c r="E902" s="61"/>
    </row>
    <row r="903" spans="2:5" s="1" customFormat="1" ht="13.95" customHeight="1" x14ac:dyDescent="0.25">
      <c r="B903" s="57" t="s">
        <v>30</v>
      </c>
      <c r="C903" s="57" t="s">
        <v>30</v>
      </c>
      <c r="D903" s="57" t="s">
        <v>30</v>
      </c>
      <c r="E903" s="61"/>
    </row>
    <row r="904" spans="2:5" s="1" customFormat="1" ht="13.95" customHeight="1" x14ac:dyDescent="0.25">
      <c r="B904" s="57" t="s">
        <v>30</v>
      </c>
      <c r="C904" s="57" t="s">
        <v>30</v>
      </c>
      <c r="D904" s="57" t="s">
        <v>30</v>
      </c>
      <c r="E904" s="61"/>
    </row>
    <row r="905" spans="2:5" s="1" customFormat="1" ht="13.95" customHeight="1" x14ac:dyDescent="0.25">
      <c r="B905" s="57" t="s">
        <v>30</v>
      </c>
      <c r="C905" s="57" t="s">
        <v>30</v>
      </c>
      <c r="D905" s="57" t="s">
        <v>30</v>
      </c>
      <c r="E905" s="61"/>
    </row>
    <row r="906" spans="2:5" s="1" customFormat="1" ht="13.95" customHeight="1" x14ac:dyDescent="0.25">
      <c r="B906" s="57" t="s">
        <v>30</v>
      </c>
      <c r="C906" s="57" t="s">
        <v>30</v>
      </c>
      <c r="D906" s="57" t="s">
        <v>30</v>
      </c>
      <c r="E906" s="61"/>
    </row>
    <row r="907" spans="2:5" s="1" customFormat="1" ht="13.95" customHeight="1" x14ac:dyDescent="0.25">
      <c r="B907" s="57" t="s">
        <v>30</v>
      </c>
      <c r="C907" s="57" t="s">
        <v>30</v>
      </c>
      <c r="D907" s="57" t="s">
        <v>30</v>
      </c>
      <c r="E907" s="61"/>
    </row>
    <row r="908" spans="2:5" s="1" customFormat="1" ht="13.95" customHeight="1" x14ac:dyDescent="0.25">
      <c r="B908" s="57" t="s">
        <v>30</v>
      </c>
      <c r="C908" s="57" t="s">
        <v>30</v>
      </c>
      <c r="D908" s="57" t="s">
        <v>30</v>
      </c>
      <c r="E908" s="61"/>
    </row>
    <row r="909" spans="2:5" s="1" customFormat="1" ht="13.95" customHeight="1" x14ac:dyDescent="0.25">
      <c r="B909" s="57" t="s">
        <v>30</v>
      </c>
      <c r="C909" s="57" t="s">
        <v>30</v>
      </c>
      <c r="D909" s="57" t="s">
        <v>30</v>
      </c>
      <c r="E909" s="61"/>
    </row>
    <row r="910" spans="2:5" s="1" customFormat="1" ht="13.95" customHeight="1" x14ac:dyDescent="0.25">
      <c r="B910" s="57" t="s">
        <v>30</v>
      </c>
      <c r="C910" s="57" t="s">
        <v>30</v>
      </c>
      <c r="D910" s="57" t="s">
        <v>30</v>
      </c>
      <c r="E910" s="61"/>
    </row>
    <row r="911" spans="2:5" s="1" customFormat="1" ht="13.95" customHeight="1" x14ac:dyDescent="0.25">
      <c r="B911" s="57" t="s">
        <v>30</v>
      </c>
      <c r="C911" s="57" t="s">
        <v>30</v>
      </c>
      <c r="D911" s="57" t="s">
        <v>30</v>
      </c>
      <c r="E911" s="61"/>
    </row>
    <row r="912" spans="2:5" s="1" customFormat="1" ht="13.95" customHeight="1" x14ac:dyDescent="0.25">
      <c r="B912" s="57" t="s">
        <v>30</v>
      </c>
      <c r="C912" s="57" t="s">
        <v>30</v>
      </c>
      <c r="D912" s="57" t="s">
        <v>30</v>
      </c>
      <c r="E912" s="61"/>
    </row>
    <row r="913" spans="2:5" s="1" customFormat="1" ht="13.95" customHeight="1" x14ac:dyDescent="0.25">
      <c r="B913" s="57" t="s">
        <v>30</v>
      </c>
      <c r="C913" s="57" t="s">
        <v>30</v>
      </c>
      <c r="D913" s="57" t="s">
        <v>30</v>
      </c>
      <c r="E913" s="61"/>
    </row>
    <row r="914" spans="2:5" s="1" customFormat="1" ht="13.95" customHeight="1" x14ac:dyDescent="0.25">
      <c r="B914" s="57" t="s">
        <v>30</v>
      </c>
      <c r="C914" s="57" t="s">
        <v>30</v>
      </c>
      <c r="D914" s="57" t="s">
        <v>30</v>
      </c>
      <c r="E914" s="61"/>
    </row>
    <row r="915" spans="2:5" s="1" customFormat="1" ht="13.95" customHeight="1" x14ac:dyDescent="0.25">
      <c r="B915" s="57" t="s">
        <v>30</v>
      </c>
      <c r="C915" s="57" t="s">
        <v>30</v>
      </c>
      <c r="D915" s="57" t="s">
        <v>30</v>
      </c>
      <c r="E915" s="61"/>
    </row>
    <row r="916" spans="2:5" s="1" customFormat="1" ht="13.95" customHeight="1" x14ac:dyDescent="0.25">
      <c r="B916" s="57" t="s">
        <v>30</v>
      </c>
      <c r="C916" s="57" t="s">
        <v>30</v>
      </c>
      <c r="D916" s="57" t="s">
        <v>30</v>
      </c>
      <c r="E916" s="61"/>
    </row>
    <row r="917" spans="2:5" s="1" customFormat="1" ht="13.95" customHeight="1" x14ac:dyDescent="0.25">
      <c r="B917" s="57" t="s">
        <v>30</v>
      </c>
      <c r="C917" s="57" t="s">
        <v>30</v>
      </c>
      <c r="D917" s="57" t="s">
        <v>30</v>
      </c>
      <c r="E917" s="61"/>
    </row>
    <row r="918" spans="2:5" s="1" customFormat="1" ht="13.95" customHeight="1" x14ac:dyDescent="0.25">
      <c r="B918" s="57" t="s">
        <v>30</v>
      </c>
      <c r="C918" s="57" t="s">
        <v>30</v>
      </c>
      <c r="D918" s="57" t="s">
        <v>30</v>
      </c>
      <c r="E918" s="61"/>
    </row>
    <row r="919" spans="2:5" s="1" customFormat="1" ht="13.95" customHeight="1" x14ac:dyDescent="0.25">
      <c r="B919" s="57" t="s">
        <v>30</v>
      </c>
      <c r="C919" s="57" t="s">
        <v>30</v>
      </c>
      <c r="D919" s="57" t="s">
        <v>30</v>
      </c>
      <c r="E919" s="61"/>
    </row>
    <row r="920" spans="2:5" s="1" customFormat="1" ht="13.95" customHeight="1" x14ac:dyDescent="0.25">
      <c r="B920" s="57" t="s">
        <v>30</v>
      </c>
      <c r="C920" s="57" t="s">
        <v>30</v>
      </c>
      <c r="D920" s="57" t="s">
        <v>30</v>
      </c>
      <c r="E920" s="61"/>
    </row>
    <row r="921" spans="2:5" s="1" customFormat="1" ht="13.95" customHeight="1" x14ac:dyDescent="0.25">
      <c r="B921" s="57" t="s">
        <v>30</v>
      </c>
      <c r="C921" s="57" t="s">
        <v>30</v>
      </c>
      <c r="D921" s="57" t="s">
        <v>30</v>
      </c>
      <c r="E921" s="61"/>
    </row>
    <row r="922" spans="2:5" s="1" customFormat="1" ht="13.95" customHeight="1" x14ac:dyDescent="0.25">
      <c r="B922" s="57" t="s">
        <v>30</v>
      </c>
      <c r="C922" s="57" t="s">
        <v>30</v>
      </c>
      <c r="D922" s="57" t="s">
        <v>30</v>
      </c>
      <c r="E922" s="61"/>
    </row>
    <row r="923" spans="2:5" s="1" customFormat="1" ht="13.95" customHeight="1" x14ac:dyDescent="0.25">
      <c r="B923" s="57" t="s">
        <v>30</v>
      </c>
      <c r="C923" s="57" t="s">
        <v>30</v>
      </c>
      <c r="D923" s="57" t="s">
        <v>30</v>
      </c>
      <c r="E923" s="61"/>
    </row>
    <row r="924" spans="2:5" s="1" customFormat="1" ht="13.95" customHeight="1" x14ac:dyDescent="0.25">
      <c r="B924" s="57" t="s">
        <v>30</v>
      </c>
      <c r="C924" s="57" t="s">
        <v>30</v>
      </c>
      <c r="D924" s="57" t="s">
        <v>30</v>
      </c>
      <c r="E924" s="61"/>
    </row>
    <row r="925" spans="2:5" s="1" customFormat="1" ht="13.95" customHeight="1" x14ac:dyDescent="0.25">
      <c r="B925" s="57" t="s">
        <v>30</v>
      </c>
      <c r="C925" s="57" t="s">
        <v>30</v>
      </c>
      <c r="D925" s="57" t="s">
        <v>30</v>
      </c>
      <c r="E925" s="61"/>
    </row>
    <row r="926" spans="2:5" s="1" customFormat="1" ht="13.95" customHeight="1" x14ac:dyDescent="0.25">
      <c r="B926" s="57" t="s">
        <v>30</v>
      </c>
      <c r="C926" s="57" t="s">
        <v>30</v>
      </c>
      <c r="D926" s="57" t="s">
        <v>30</v>
      </c>
      <c r="E926" s="61"/>
    </row>
    <row r="927" spans="2:5" s="1" customFormat="1" ht="13.95" customHeight="1" x14ac:dyDescent="0.25">
      <c r="B927" s="57" t="s">
        <v>30</v>
      </c>
      <c r="C927" s="57" t="s">
        <v>30</v>
      </c>
      <c r="D927" s="57" t="s">
        <v>30</v>
      </c>
      <c r="E927" s="61"/>
    </row>
    <row r="928" spans="2:5" s="1" customFormat="1" ht="13.95" customHeight="1" x14ac:dyDescent="0.25">
      <c r="B928" s="57" t="s">
        <v>30</v>
      </c>
      <c r="C928" s="57" t="s">
        <v>30</v>
      </c>
      <c r="D928" s="57" t="s">
        <v>30</v>
      </c>
      <c r="E928" s="61"/>
    </row>
    <row r="929" spans="2:5" s="1" customFormat="1" ht="13.95" customHeight="1" x14ac:dyDescent="0.25">
      <c r="B929" s="57" t="s">
        <v>30</v>
      </c>
      <c r="C929" s="57" t="s">
        <v>30</v>
      </c>
      <c r="D929" s="57" t="s">
        <v>30</v>
      </c>
      <c r="E929" s="61"/>
    </row>
    <row r="930" spans="2:5" s="1" customFormat="1" ht="13.95" customHeight="1" x14ac:dyDescent="0.25">
      <c r="B930" s="57" t="s">
        <v>30</v>
      </c>
      <c r="C930" s="57" t="s">
        <v>30</v>
      </c>
      <c r="D930" s="57" t="s">
        <v>30</v>
      </c>
      <c r="E930" s="61"/>
    </row>
    <row r="931" spans="2:5" s="1" customFormat="1" ht="13.95" customHeight="1" x14ac:dyDescent="0.25">
      <c r="B931" s="57" t="s">
        <v>30</v>
      </c>
      <c r="C931" s="57" t="s">
        <v>30</v>
      </c>
      <c r="D931" s="57" t="s">
        <v>30</v>
      </c>
      <c r="E931" s="61"/>
    </row>
    <row r="932" spans="2:5" s="1" customFormat="1" ht="13.95" customHeight="1" x14ac:dyDescent="0.25">
      <c r="B932" s="57" t="s">
        <v>30</v>
      </c>
      <c r="C932" s="57" t="s">
        <v>30</v>
      </c>
      <c r="D932" s="57" t="s">
        <v>30</v>
      </c>
      <c r="E932" s="61"/>
    </row>
    <row r="933" spans="2:5" s="1" customFormat="1" ht="13.95" customHeight="1" x14ac:dyDescent="0.25">
      <c r="B933" s="57" t="s">
        <v>30</v>
      </c>
      <c r="C933" s="57" t="s">
        <v>30</v>
      </c>
      <c r="D933" s="57" t="s">
        <v>30</v>
      </c>
      <c r="E933" s="61"/>
    </row>
    <row r="934" spans="2:5" s="1" customFormat="1" ht="13.95" customHeight="1" x14ac:dyDescent="0.25">
      <c r="B934" s="57" t="s">
        <v>30</v>
      </c>
      <c r="C934" s="57" t="s">
        <v>30</v>
      </c>
      <c r="D934" s="57" t="s">
        <v>30</v>
      </c>
      <c r="E934" s="61"/>
    </row>
    <row r="935" spans="2:5" s="1" customFormat="1" ht="13.95" customHeight="1" x14ac:dyDescent="0.25">
      <c r="B935" s="57" t="s">
        <v>30</v>
      </c>
      <c r="C935" s="57" t="s">
        <v>30</v>
      </c>
      <c r="D935" s="57" t="s">
        <v>30</v>
      </c>
      <c r="E935" s="61"/>
    </row>
    <row r="936" spans="2:5" s="1" customFormat="1" ht="13.95" customHeight="1" x14ac:dyDescent="0.25">
      <c r="B936" s="57" t="s">
        <v>30</v>
      </c>
      <c r="C936" s="57" t="s">
        <v>30</v>
      </c>
      <c r="D936" s="57" t="s">
        <v>30</v>
      </c>
      <c r="E936" s="61"/>
    </row>
    <row r="937" spans="2:5" s="1" customFormat="1" ht="13.95" customHeight="1" x14ac:dyDescent="0.25">
      <c r="B937" s="57" t="s">
        <v>30</v>
      </c>
      <c r="C937" s="57" t="s">
        <v>30</v>
      </c>
      <c r="D937" s="57" t="s">
        <v>30</v>
      </c>
      <c r="E937" s="61"/>
    </row>
    <row r="938" spans="2:5" s="1" customFormat="1" ht="13.95" customHeight="1" x14ac:dyDescent="0.25">
      <c r="B938" s="57" t="s">
        <v>30</v>
      </c>
      <c r="C938" s="57" t="s">
        <v>30</v>
      </c>
      <c r="D938" s="57" t="s">
        <v>30</v>
      </c>
      <c r="E938" s="61"/>
    </row>
    <row r="939" spans="2:5" s="1" customFormat="1" ht="13.95" customHeight="1" x14ac:dyDescent="0.25">
      <c r="B939" s="57" t="s">
        <v>30</v>
      </c>
      <c r="C939" s="57" t="s">
        <v>30</v>
      </c>
      <c r="D939" s="57" t="s">
        <v>30</v>
      </c>
      <c r="E939" s="61"/>
    </row>
    <row r="940" spans="2:5" s="1" customFormat="1" ht="13.95" customHeight="1" x14ac:dyDescent="0.25">
      <c r="B940" s="57" t="s">
        <v>30</v>
      </c>
      <c r="C940" s="57" t="s">
        <v>30</v>
      </c>
      <c r="D940" s="57" t="s">
        <v>30</v>
      </c>
      <c r="E940" s="61"/>
    </row>
    <row r="941" spans="2:5" s="1" customFormat="1" ht="13.95" customHeight="1" x14ac:dyDescent="0.25">
      <c r="B941" s="57" t="s">
        <v>30</v>
      </c>
      <c r="C941" s="57" t="s">
        <v>30</v>
      </c>
      <c r="D941" s="57" t="s">
        <v>30</v>
      </c>
      <c r="E941" s="61"/>
    </row>
    <row r="942" spans="2:5" s="1" customFormat="1" ht="13.95" customHeight="1" x14ac:dyDescent="0.25">
      <c r="B942" s="57" t="s">
        <v>30</v>
      </c>
      <c r="C942" s="57" t="s">
        <v>30</v>
      </c>
      <c r="D942" s="57" t="s">
        <v>30</v>
      </c>
      <c r="E942" s="61"/>
    </row>
    <row r="943" spans="2:5" s="1" customFormat="1" ht="13.95" customHeight="1" x14ac:dyDescent="0.25">
      <c r="B943" s="57" t="s">
        <v>30</v>
      </c>
      <c r="C943" s="57" t="s">
        <v>30</v>
      </c>
      <c r="D943" s="57" t="s">
        <v>30</v>
      </c>
      <c r="E943" s="61"/>
    </row>
    <row r="944" spans="2:5" s="1" customFormat="1" ht="13.95" customHeight="1" x14ac:dyDescent="0.25">
      <c r="B944" s="57" t="s">
        <v>30</v>
      </c>
      <c r="C944" s="57" t="s">
        <v>30</v>
      </c>
      <c r="D944" s="57" t="s">
        <v>30</v>
      </c>
      <c r="E944" s="61"/>
    </row>
    <row r="945" spans="2:5" s="1" customFormat="1" ht="13.95" customHeight="1" x14ac:dyDescent="0.25">
      <c r="B945" s="57" t="s">
        <v>30</v>
      </c>
      <c r="C945" s="57" t="s">
        <v>30</v>
      </c>
      <c r="D945" s="57" t="s">
        <v>30</v>
      </c>
      <c r="E945" s="61"/>
    </row>
    <row r="946" spans="2:5" s="1" customFormat="1" ht="13.95" customHeight="1" x14ac:dyDescent="0.25">
      <c r="B946" s="57" t="s">
        <v>30</v>
      </c>
      <c r="C946" s="57" t="s">
        <v>30</v>
      </c>
      <c r="D946" s="57" t="s">
        <v>30</v>
      </c>
      <c r="E946" s="61"/>
    </row>
    <row r="947" spans="2:5" s="1" customFormat="1" ht="13.95" customHeight="1" x14ac:dyDescent="0.25">
      <c r="B947" s="57" t="s">
        <v>30</v>
      </c>
      <c r="C947" s="57" t="s">
        <v>30</v>
      </c>
      <c r="D947" s="57" t="s">
        <v>30</v>
      </c>
      <c r="E947" s="61"/>
    </row>
    <row r="948" spans="2:5" s="1" customFormat="1" ht="13.95" customHeight="1" x14ac:dyDescent="0.25">
      <c r="B948" s="57" t="s">
        <v>30</v>
      </c>
      <c r="C948" s="57" t="s">
        <v>30</v>
      </c>
      <c r="D948" s="57" t="s">
        <v>30</v>
      </c>
      <c r="E948" s="61"/>
    </row>
    <row r="949" spans="2:5" s="1" customFormat="1" ht="13.95" customHeight="1" x14ac:dyDescent="0.25">
      <c r="B949" s="57" t="s">
        <v>30</v>
      </c>
      <c r="C949" s="57" t="s">
        <v>30</v>
      </c>
      <c r="D949" s="57" t="s">
        <v>30</v>
      </c>
      <c r="E949" s="61"/>
    </row>
    <row r="950" spans="2:5" s="1" customFormat="1" ht="13.95" customHeight="1" x14ac:dyDescent="0.25">
      <c r="B950" s="57" t="s">
        <v>30</v>
      </c>
      <c r="C950" s="57" t="s">
        <v>30</v>
      </c>
      <c r="D950" s="57" t="s">
        <v>30</v>
      </c>
      <c r="E950" s="61"/>
    </row>
    <row r="951" spans="2:5" s="1" customFormat="1" ht="13.95" customHeight="1" x14ac:dyDescent="0.25">
      <c r="B951" s="57" t="s">
        <v>30</v>
      </c>
      <c r="C951" s="57" t="s">
        <v>30</v>
      </c>
      <c r="D951" s="57" t="s">
        <v>30</v>
      </c>
      <c r="E951" s="61"/>
    </row>
    <row r="952" spans="2:5" s="1" customFormat="1" ht="13.95" customHeight="1" x14ac:dyDescent="0.25">
      <c r="B952" s="57" t="s">
        <v>30</v>
      </c>
      <c r="C952" s="57" t="s">
        <v>30</v>
      </c>
      <c r="D952" s="57" t="s">
        <v>30</v>
      </c>
      <c r="E952" s="61"/>
    </row>
    <row r="953" spans="2:5" s="1" customFormat="1" ht="13.95" customHeight="1" x14ac:dyDescent="0.25">
      <c r="B953" s="57" t="s">
        <v>30</v>
      </c>
      <c r="C953" s="57" t="s">
        <v>30</v>
      </c>
      <c r="D953" s="57" t="s">
        <v>30</v>
      </c>
      <c r="E953" s="61"/>
    </row>
    <row r="954" spans="2:5" s="1" customFormat="1" ht="13.95" customHeight="1" x14ac:dyDescent="0.25">
      <c r="B954" s="57" t="s">
        <v>30</v>
      </c>
      <c r="C954" s="57" t="s">
        <v>30</v>
      </c>
      <c r="D954" s="57" t="s">
        <v>30</v>
      </c>
      <c r="E954" s="61"/>
    </row>
    <row r="955" spans="2:5" s="1" customFormat="1" ht="13.95" customHeight="1" x14ac:dyDescent="0.25">
      <c r="B955" s="57" t="s">
        <v>30</v>
      </c>
      <c r="C955" s="57" t="s">
        <v>30</v>
      </c>
      <c r="D955" s="57" t="s">
        <v>30</v>
      </c>
      <c r="E955" s="61"/>
    </row>
    <row r="956" spans="2:5" s="1" customFormat="1" ht="13.95" customHeight="1" x14ac:dyDescent="0.25">
      <c r="B956" s="57" t="s">
        <v>30</v>
      </c>
      <c r="C956" s="57" t="s">
        <v>30</v>
      </c>
      <c r="D956" s="57" t="s">
        <v>30</v>
      </c>
      <c r="E956" s="61"/>
    </row>
    <row r="957" spans="2:5" s="1" customFormat="1" ht="13.95" customHeight="1" x14ac:dyDescent="0.25">
      <c r="B957" s="57" t="s">
        <v>30</v>
      </c>
      <c r="C957" s="57" t="s">
        <v>30</v>
      </c>
      <c r="D957" s="57" t="s">
        <v>30</v>
      </c>
      <c r="E957" s="61"/>
    </row>
    <row r="958" spans="2:5" s="1" customFormat="1" ht="13.95" customHeight="1" x14ac:dyDescent="0.25">
      <c r="B958" s="57" t="s">
        <v>30</v>
      </c>
      <c r="C958" s="57" t="s">
        <v>30</v>
      </c>
      <c r="D958" s="57" t="s">
        <v>30</v>
      </c>
      <c r="E958" s="61"/>
    </row>
    <row r="959" spans="2:5" s="1" customFormat="1" ht="13.95" customHeight="1" x14ac:dyDescent="0.25">
      <c r="B959" s="57" t="s">
        <v>30</v>
      </c>
      <c r="C959" s="57" t="s">
        <v>30</v>
      </c>
      <c r="D959" s="57" t="s">
        <v>30</v>
      </c>
      <c r="E959" s="61"/>
    </row>
    <row r="960" spans="2:5" s="1" customFormat="1" ht="13.95" customHeight="1" x14ac:dyDescent="0.25">
      <c r="B960" s="57" t="s">
        <v>30</v>
      </c>
      <c r="C960" s="57" t="s">
        <v>30</v>
      </c>
      <c r="D960" s="57" t="s">
        <v>30</v>
      </c>
      <c r="E960" s="61"/>
    </row>
    <row r="961" spans="2:5" s="1" customFormat="1" ht="13.95" customHeight="1" x14ac:dyDescent="0.25">
      <c r="B961" s="57" t="s">
        <v>30</v>
      </c>
      <c r="C961" s="57" t="s">
        <v>30</v>
      </c>
      <c r="D961" s="57" t="s">
        <v>30</v>
      </c>
      <c r="E961" s="61"/>
    </row>
    <row r="962" spans="2:5" s="1" customFormat="1" ht="13.95" customHeight="1" x14ac:dyDescent="0.25">
      <c r="B962" s="57" t="s">
        <v>30</v>
      </c>
      <c r="C962" s="57" t="s">
        <v>30</v>
      </c>
      <c r="D962" s="57" t="s">
        <v>30</v>
      </c>
      <c r="E962" s="61"/>
    </row>
    <row r="963" spans="2:5" s="1" customFormat="1" ht="13.95" customHeight="1" x14ac:dyDescent="0.25">
      <c r="B963" s="57" t="s">
        <v>30</v>
      </c>
      <c r="C963" s="57" t="s">
        <v>30</v>
      </c>
      <c r="D963" s="57" t="s">
        <v>30</v>
      </c>
      <c r="E963" s="61"/>
    </row>
    <row r="964" spans="2:5" s="1" customFormat="1" ht="13.95" customHeight="1" x14ac:dyDescent="0.25">
      <c r="B964" s="57" t="s">
        <v>30</v>
      </c>
      <c r="C964" s="57" t="s">
        <v>30</v>
      </c>
      <c r="D964" s="57" t="s">
        <v>30</v>
      </c>
      <c r="E964" s="61"/>
    </row>
    <row r="965" spans="2:5" s="1" customFormat="1" ht="13.95" customHeight="1" x14ac:dyDescent="0.25">
      <c r="B965" s="57" t="s">
        <v>30</v>
      </c>
      <c r="C965" s="57" t="s">
        <v>30</v>
      </c>
      <c r="D965" s="57" t="s">
        <v>30</v>
      </c>
      <c r="E965" s="61"/>
    </row>
    <row r="966" spans="2:5" s="1" customFormat="1" ht="13.95" customHeight="1" x14ac:dyDescent="0.25">
      <c r="B966" s="57" t="s">
        <v>30</v>
      </c>
      <c r="C966" s="57" t="s">
        <v>30</v>
      </c>
      <c r="D966" s="57" t="s">
        <v>30</v>
      </c>
      <c r="E966" s="61"/>
    </row>
    <row r="967" spans="2:5" s="1" customFormat="1" ht="13.95" customHeight="1" x14ac:dyDescent="0.25">
      <c r="B967" s="57" t="s">
        <v>30</v>
      </c>
      <c r="C967" s="57" t="s">
        <v>30</v>
      </c>
      <c r="D967" s="57" t="s">
        <v>30</v>
      </c>
      <c r="E967" s="61"/>
    </row>
    <row r="968" spans="2:5" s="1" customFormat="1" ht="13.95" customHeight="1" x14ac:dyDescent="0.25">
      <c r="B968" s="57" t="s">
        <v>30</v>
      </c>
      <c r="C968" s="57" t="s">
        <v>30</v>
      </c>
      <c r="D968" s="57" t="s">
        <v>30</v>
      </c>
      <c r="E968" s="61"/>
    </row>
    <row r="969" spans="2:5" s="1" customFormat="1" ht="13.95" customHeight="1" x14ac:dyDescent="0.25">
      <c r="B969" s="57" t="s">
        <v>30</v>
      </c>
      <c r="C969" s="57" t="s">
        <v>30</v>
      </c>
      <c r="D969" s="57" t="s">
        <v>30</v>
      </c>
      <c r="E969" s="61"/>
    </row>
    <row r="970" spans="2:5" s="1" customFormat="1" ht="13.95" customHeight="1" x14ac:dyDescent="0.25">
      <c r="B970" s="57" t="s">
        <v>30</v>
      </c>
      <c r="C970" s="57" t="s">
        <v>30</v>
      </c>
      <c r="D970" s="57" t="s">
        <v>30</v>
      </c>
      <c r="E970" s="61"/>
    </row>
    <row r="971" spans="2:5" s="1" customFormat="1" ht="13.95" customHeight="1" x14ac:dyDescent="0.25">
      <c r="B971" s="57" t="s">
        <v>30</v>
      </c>
      <c r="C971" s="57" t="s">
        <v>30</v>
      </c>
      <c r="D971" s="57" t="s">
        <v>30</v>
      </c>
      <c r="E971" s="61"/>
    </row>
    <row r="972" spans="2:5" s="1" customFormat="1" ht="13.95" customHeight="1" x14ac:dyDescent="0.25">
      <c r="B972" s="57" t="s">
        <v>30</v>
      </c>
      <c r="C972" s="57" t="s">
        <v>30</v>
      </c>
      <c r="D972" s="57" t="s">
        <v>30</v>
      </c>
      <c r="E972" s="61"/>
    </row>
    <row r="973" spans="2:5" s="1" customFormat="1" ht="13.95" customHeight="1" x14ac:dyDescent="0.25">
      <c r="B973" s="57" t="s">
        <v>30</v>
      </c>
      <c r="C973" s="57" t="s">
        <v>30</v>
      </c>
      <c r="D973" s="57" t="s">
        <v>30</v>
      </c>
      <c r="E973" s="61"/>
    </row>
    <row r="974" spans="2:5" s="1" customFormat="1" ht="13.95" customHeight="1" x14ac:dyDescent="0.25">
      <c r="B974" s="57" t="s">
        <v>30</v>
      </c>
      <c r="C974" s="57" t="s">
        <v>30</v>
      </c>
      <c r="D974" s="57" t="s">
        <v>30</v>
      </c>
      <c r="E974" s="61"/>
    </row>
    <row r="975" spans="2:5" s="1" customFormat="1" ht="13.95" customHeight="1" x14ac:dyDescent="0.25">
      <c r="B975" s="57" t="s">
        <v>30</v>
      </c>
      <c r="C975" s="57" t="s">
        <v>30</v>
      </c>
      <c r="D975" s="57" t="s">
        <v>30</v>
      </c>
      <c r="E975" s="61"/>
    </row>
    <row r="976" spans="2:5" s="1" customFormat="1" ht="13.95" customHeight="1" x14ac:dyDescent="0.25">
      <c r="B976" s="57" t="s">
        <v>30</v>
      </c>
      <c r="C976" s="57" t="s">
        <v>30</v>
      </c>
      <c r="D976" s="57" t="s">
        <v>30</v>
      </c>
      <c r="E976" s="61"/>
    </row>
    <row r="977" spans="2:5" s="1" customFormat="1" ht="13.95" customHeight="1" x14ac:dyDescent="0.25">
      <c r="B977" s="57" t="s">
        <v>30</v>
      </c>
      <c r="C977" s="57" t="s">
        <v>30</v>
      </c>
      <c r="D977" s="57" t="s">
        <v>30</v>
      </c>
      <c r="E977" s="61"/>
    </row>
    <row r="978" spans="2:5" s="1" customFormat="1" ht="13.95" customHeight="1" x14ac:dyDescent="0.25">
      <c r="B978" s="57" t="s">
        <v>30</v>
      </c>
      <c r="C978" s="57" t="s">
        <v>30</v>
      </c>
      <c r="D978" s="57" t="s">
        <v>30</v>
      </c>
      <c r="E978" s="61"/>
    </row>
    <row r="979" spans="2:5" s="1" customFormat="1" ht="13.95" customHeight="1" x14ac:dyDescent="0.25">
      <c r="B979" s="57" t="s">
        <v>30</v>
      </c>
      <c r="C979" s="57" t="s">
        <v>30</v>
      </c>
      <c r="D979" s="57" t="s">
        <v>30</v>
      </c>
      <c r="E979" s="61"/>
    </row>
    <row r="980" spans="2:5" s="1" customFormat="1" ht="13.95" customHeight="1" x14ac:dyDescent="0.25">
      <c r="B980" s="57" t="s">
        <v>30</v>
      </c>
      <c r="C980" s="57" t="s">
        <v>30</v>
      </c>
      <c r="D980" s="57" t="s">
        <v>30</v>
      </c>
      <c r="E980" s="61"/>
    </row>
    <row r="981" spans="2:5" s="1" customFormat="1" ht="13.95" customHeight="1" x14ac:dyDescent="0.25">
      <c r="B981" s="57" t="s">
        <v>30</v>
      </c>
      <c r="C981" s="57" t="s">
        <v>30</v>
      </c>
      <c r="D981" s="57" t="s">
        <v>30</v>
      </c>
      <c r="E981" s="61"/>
    </row>
    <row r="982" spans="2:5" s="1" customFormat="1" ht="13.95" customHeight="1" x14ac:dyDescent="0.25">
      <c r="B982" s="57" t="s">
        <v>30</v>
      </c>
      <c r="C982" s="57" t="s">
        <v>30</v>
      </c>
      <c r="D982" s="57" t="s">
        <v>30</v>
      </c>
      <c r="E982" s="61"/>
    </row>
    <row r="983" spans="2:5" s="1" customFormat="1" ht="13.95" customHeight="1" x14ac:dyDescent="0.25">
      <c r="B983" s="57" t="s">
        <v>30</v>
      </c>
      <c r="C983" s="57" t="s">
        <v>30</v>
      </c>
      <c r="D983" s="57" t="s">
        <v>30</v>
      </c>
      <c r="E983" s="61"/>
    </row>
    <row r="984" spans="2:5" s="1" customFormat="1" ht="13.95" customHeight="1" x14ac:dyDescent="0.25">
      <c r="B984" s="57" t="s">
        <v>30</v>
      </c>
      <c r="C984" s="57" t="s">
        <v>30</v>
      </c>
      <c r="D984" s="57" t="s">
        <v>30</v>
      </c>
      <c r="E984" s="61"/>
    </row>
    <row r="985" spans="2:5" s="1" customFormat="1" ht="13.95" customHeight="1" x14ac:dyDescent="0.25">
      <c r="B985" s="57" t="s">
        <v>30</v>
      </c>
      <c r="C985" s="57" t="s">
        <v>30</v>
      </c>
      <c r="D985" s="57" t="s">
        <v>30</v>
      </c>
      <c r="E985" s="61"/>
    </row>
    <row r="986" spans="2:5" s="1" customFormat="1" ht="13.95" customHeight="1" x14ac:dyDescent="0.25">
      <c r="B986" s="57" t="s">
        <v>30</v>
      </c>
      <c r="C986" s="57" t="s">
        <v>30</v>
      </c>
      <c r="D986" s="57" t="s">
        <v>30</v>
      </c>
      <c r="E986" s="61"/>
    </row>
    <row r="987" spans="2:5" s="1" customFormat="1" ht="13.95" customHeight="1" x14ac:dyDescent="0.25">
      <c r="B987" s="57" t="s">
        <v>30</v>
      </c>
      <c r="C987" s="57" t="s">
        <v>30</v>
      </c>
      <c r="D987" s="57" t="s">
        <v>30</v>
      </c>
      <c r="E987" s="61"/>
    </row>
    <row r="988" spans="2:5" s="1" customFormat="1" ht="13.95" customHeight="1" x14ac:dyDescent="0.25">
      <c r="B988" s="57" t="s">
        <v>30</v>
      </c>
      <c r="C988" s="57" t="s">
        <v>30</v>
      </c>
      <c r="D988" s="57" t="s">
        <v>30</v>
      </c>
      <c r="E988" s="61"/>
    </row>
    <row r="989" spans="2:5" s="1" customFormat="1" ht="13.95" customHeight="1" x14ac:dyDescent="0.25">
      <c r="B989" s="57" t="s">
        <v>30</v>
      </c>
      <c r="C989" s="57" t="s">
        <v>30</v>
      </c>
      <c r="D989" s="57" t="s">
        <v>30</v>
      </c>
      <c r="E989" s="61"/>
    </row>
    <row r="990" spans="2:5" s="1" customFormat="1" ht="13.95" customHeight="1" x14ac:dyDescent="0.25">
      <c r="B990" s="57" t="s">
        <v>30</v>
      </c>
      <c r="C990" s="57" t="s">
        <v>30</v>
      </c>
      <c r="D990" s="57" t="s">
        <v>30</v>
      </c>
      <c r="E990" s="61"/>
    </row>
    <row r="991" spans="2:5" s="1" customFormat="1" ht="13.95" customHeight="1" x14ac:dyDescent="0.25">
      <c r="B991" s="57" t="s">
        <v>30</v>
      </c>
      <c r="C991" s="57" t="s">
        <v>30</v>
      </c>
      <c r="D991" s="57" t="s">
        <v>30</v>
      </c>
      <c r="E991" s="61"/>
    </row>
    <row r="992" spans="2:5" s="1" customFormat="1" ht="13.95" customHeight="1" x14ac:dyDescent="0.25">
      <c r="B992" s="57" t="s">
        <v>30</v>
      </c>
      <c r="C992" s="57" t="s">
        <v>30</v>
      </c>
      <c r="D992" s="57" t="s">
        <v>30</v>
      </c>
      <c r="E992" s="61"/>
    </row>
    <row r="993" spans="2:5" s="1" customFormat="1" ht="13.95" customHeight="1" x14ac:dyDescent="0.25">
      <c r="B993" s="57" t="s">
        <v>30</v>
      </c>
      <c r="C993" s="57" t="s">
        <v>30</v>
      </c>
      <c r="D993" s="57" t="s">
        <v>30</v>
      </c>
      <c r="E993" s="61"/>
    </row>
    <row r="994" spans="2:5" s="1" customFormat="1" ht="13.95" customHeight="1" x14ac:dyDescent="0.25">
      <c r="B994" s="57" t="s">
        <v>30</v>
      </c>
      <c r="C994" s="57" t="s">
        <v>30</v>
      </c>
      <c r="D994" s="57" t="s">
        <v>30</v>
      </c>
      <c r="E994" s="61"/>
    </row>
    <row r="995" spans="2:5" s="1" customFormat="1" ht="13.95" customHeight="1" x14ac:dyDescent="0.25">
      <c r="B995" s="57" t="s">
        <v>30</v>
      </c>
      <c r="C995" s="57" t="s">
        <v>30</v>
      </c>
      <c r="D995" s="57" t="s">
        <v>30</v>
      </c>
      <c r="E995" s="61"/>
    </row>
    <row r="996" spans="2:5" s="1" customFormat="1" ht="13.95" customHeight="1" x14ac:dyDescent="0.25">
      <c r="B996" s="57" t="s">
        <v>30</v>
      </c>
      <c r="C996" s="57" t="s">
        <v>30</v>
      </c>
      <c r="D996" s="57" t="s">
        <v>30</v>
      </c>
      <c r="E996" s="61"/>
    </row>
    <row r="997" spans="2:5" s="1" customFormat="1" ht="13.95" customHeight="1" x14ac:dyDescent="0.25">
      <c r="B997" s="57" t="s">
        <v>30</v>
      </c>
      <c r="C997" s="57" t="s">
        <v>30</v>
      </c>
      <c r="D997" s="57" t="s">
        <v>30</v>
      </c>
      <c r="E997" s="61"/>
    </row>
    <row r="998" spans="2:5" s="1" customFormat="1" ht="13.95" customHeight="1" x14ac:dyDescent="0.25">
      <c r="B998" s="57" t="s">
        <v>30</v>
      </c>
      <c r="C998" s="57" t="s">
        <v>30</v>
      </c>
      <c r="D998" s="57" t="s">
        <v>30</v>
      </c>
      <c r="E998" s="61"/>
    </row>
    <row r="999" spans="2:5" s="1" customFormat="1" ht="13.95" customHeight="1" x14ac:dyDescent="0.25">
      <c r="B999" s="57" t="s">
        <v>30</v>
      </c>
      <c r="C999" s="57" t="s">
        <v>30</v>
      </c>
      <c r="D999" s="57" t="s">
        <v>30</v>
      </c>
      <c r="E999" s="61"/>
    </row>
    <row r="1000" spans="2:5" s="1" customFormat="1" ht="13.95" customHeight="1" x14ac:dyDescent="0.25">
      <c r="B1000" s="57" t="s">
        <v>30</v>
      </c>
      <c r="C1000" s="57" t="s">
        <v>30</v>
      </c>
      <c r="D1000" s="57" t="s">
        <v>30</v>
      </c>
      <c r="E1000" s="61"/>
    </row>
    <row r="1001" spans="2:5" s="1" customFormat="1" ht="13.95" customHeight="1" x14ac:dyDescent="0.25">
      <c r="B1001" s="57" t="s">
        <v>30</v>
      </c>
      <c r="C1001" s="57" t="s">
        <v>30</v>
      </c>
      <c r="D1001" s="57" t="s">
        <v>30</v>
      </c>
      <c r="E1001" s="61"/>
    </row>
    <row r="1002" spans="2:5" s="1" customFormat="1" ht="13.95" customHeight="1" x14ac:dyDescent="0.25">
      <c r="B1002" s="57" t="s">
        <v>30</v>
      </c>
      <c r="C1002" s="57" t="s">
        <v>30</v>
      </c>
      <c r="D1002" s="57" t="s">
        <v>30</v>
      </c>
      <c r="E1002" s="61"/>
    </row>
    <row r="1003" spans="2:5" s="1" customFormat="1" ht="13.95" customHeight="1" x14ac:dyDescent="0.25">
      <c r="B1003" s="57" t="s">
        <v>30</v>
      </c>
      <c r="C1003" s="57" t="s">
        <v>30</v>
      </c>
      <c r="D1003" s="57" t="s">
        <v>30</v>
      </c>
      <c r="E1003" s="61"/>
    </row>
    <row r="1004" spans="2:5" s="1" customFormat="1" ht="13.95" customHeight="1" x14ac:dyDescent="0.25">
      <c r="B1004" s="57" t="s">
        <v>30</v>
      </c>
      <c r="C1004" s="57" t="s">
        <v>30</v>
      </c>
      <c r="D1004" s="57" t="s">
        <v>30</v>
      </c>
      <c r="E1004" s="61"/>
    </row>
    <row r="1005" spans="2:5" s="1" customFormat="1" ht="13.95" customHeight="1" x14ac:dyDescent="0.25">
      <c r="B1005" s="57" t="s">
        <v>30</v>
      </c>
      <c r="C1005" s="57" t="s">
        <v>30</v>
      </c>
      <c r="D1005" s="57" t="s">
        <v>30</v>
      </c>
      <c r="E1005" s="61"/>
    </row>
    <row r="1006" spans="2:5" s="1" customFormat="1" ht="13.95" customHeight="1" x14ac:dyDescent="0.25">
      <c r="B1006" s="57" t="s">
        <v>30</v>
      </c>
      <c r="C1006" s="57" t="s">
        <v>30</v>
      </c>
      <c r="D1006" s="57" t="s">
        <v>30</v>
      </c>
      <c r="E1006" s="61"/>
    </row>
    <row r="1007" spans="2:5" s="1" customFormat="1" ht="13.95" customHeight="1" x14ac:dyDescent="0.25">
      <c r="B1007" s="57" t="s">
        <v>30</v>
      </c>
      <c r="C1007" s="57" t="s">
        <v>30</v>
      </c>
      <c r="D1007" s="57" t="s">
        <v>30</v>
      </c>
      <c r="E1007" s="61"/>
    </row>
    <row r="1008" spans="2:5" s="1" customFormat="1" ht="13.95" customHeight="1" x14ac:dyDescent="0.25">
      <c r="B1008" s="57" t="s">
        <v>30</v>
      </c>
      <c r="C1008" s="57" t="s">
        <v>30</v>
      </c>
      <c r="D1008" s="57" t="s">
        <v>30</v>
      </c>
      <c r="E1008" s="61"/>
    </row>
    <row r="1009" spans="2:5" s="1" customFormat="1" ht="13.95" customHeight="1" x14ac:dyDescent="0.25">
      <c r="B1009" s="57" t="s">
        <v>30</v>
      </c>
      <c r="C1009" s="57" t="s">
        <v>30</v>
      </c>
      <c r="D1009" s="57" t="s">
        <v>30</v>
      </c>
      <c r="E1009" s="61"/>
    </row>
    <row r="1010" spans="2:5" s="1" customFormat="1" ht="13.95" customHeight="1" x14ac:dyDescent="0.25">
      <c r="B1010" s="57" t="s">
        <v>30</v>
      </c>
      <c r="C1010" s="57" t="s">
        <v>30</v>
      </c>
      <c r="D1010" s="57" t="s">
        <v>30</v>
      </c>
      <c r="E1010" s="61"/>
    </row>
    <row r="1011" spans="2:5" s="1" customFormat="1" ht="13.95" customHeight="1" x14ac:dyDescent="0.25">
      <c r="B1011" s="57" t="s">
        <v>30</v>
      </c>
      <c r="C1011" s="57" t="s">
        <v>30</v>
      </c>
      <c r="D1011" s="57" t="s">
        <v>30</v>
      </c>
      <c r="E1011" s="61"/>
    </row>
    <row r="1012" spans="2:5" s="1" customFormat="1" ht="13.95" customHeight="1" x14ac:dyDescent="0.25">
      <c r="B1012" s="57" t="s">
        <v>30</v>
      </c>
      <c r="C1012" s="57" t="s">
        <v>30</v>
      </c>
      <c r="D1012" s="57" t="s">
        <v>30</v>
      </c>
      <c r="E1012" s="61"/>
    </row>
    <row r="1013" spans="2:5" s="1" customFormat="1" ht="13.95" customHeight="1" x14ac:dyDescent="0.25">
      <c r="B1013" s="57" t="s">
        <v>30</v>
      </c>
      <c r="C1013" s="57" t="s">
        <v>30</v>
      </c>
      <c r="D1013" s="57" t="s">
        <v>30</v>
      </c>
      <c r="E1013" s="61"/>
    </row>
    <row r="1014" spans="2:5" s="1" customFormat="1" ht="13.95" customHeight="1" x14ac:dyDescent="0.25">
      <c r="B1014" s="57" t="s">
        <v>30</v>
      </c>
      <c r="C1014" s="57" t="s">
        <v>30</v>
      </c>
      <c r="D1014" s="57" t="s">
        <v>30</v>
      </c>
      <c r="E1014" s="61"/>
    </row>
    <row r="1015" spans="2:5" s="1" customFormat="1" ht="13.95" customHeight="1" x14ac:dyDescent="0.25">
      <c r="B1015" s="57" t="s">
        <v>30</v>
      </c>
      <c r="C1015" s="57" t="s">
        <v>30</v>
      </c>
      <c r="D1015" s="57" t="s">
        <v>30</v>
      </c>
      <c r="E1015" s="61"/>
    </row>
    <row r="1016" spans="2:5" s="1" customFormat="1" ht="13.95" customHeight="1" x14ac:dyDescent="0.25">
      <c r="B1016" s="57" t="s">
        <v>30</v>
      </c>
      <c r="C1016" s="57" t="s">
        <v>30</v>
      </c>
      <c r="D1016" s="57" t="s">
        <v>30</v>
      </c>
      <c r="E1016" s="61"/>
    </row>
    <row r="1017" spans="2:5" s="1" customFormat="1" ht="13.95" customHeight="1" x14ac:dyDescent="0.25">
      <c r="B1017" s="57" t="s">
        <v>30</v>
      </c>
      <c r="C1017" s="57" t="s">
        <v>30</v>
      </c>
      <c r="D1017" s="57" t="s">
        <v>30</v>
      </c>
      <c r="E1017" s="61"/>
    </row>
    <row r="1018" spans="2:5" s="1" customFormat="1" ht="13.95" customHeight="1" x14ac:dyDescent="0.25">
      <c r="B1018" s="57" t="s">
        <v>30</v>
      </c>
      <c r="C1018" s="57" t="s">
        <v>30</v>
      </c>
      <c r="D1018" s="57" t="s">
        <v>30</v>
      </c>
      <c r="E1018" s="61"/>
    </row>
    <row r="1019" spans="2:5" s="1" customFormat="1" ht="13.95" customHeight="1" x14ac:dyDescent="0.25">
      <c r="B1019" s="57" t="s">
        <v>30</v>
      </c>
      <c r="C1019" s="57" t="s">
        <v>30</v>
      </c>
      <c r="D1019" s="57" t="s">
        <v>30</v>
      </c>
      <c r="E1019" s="61"/>
    </row>
    <row r="1020" spans="2:5" s="1" customFormat="1" ht="13.95" customHeight="1" x14ac:dyDescent="0.25">
      <c r="B1020" s="57" t="s">
        <v>30</v>
      </c>
      <c r="C1020" s="57" t="s">
        <v>30</v>
      </c>
      <c r="D1020" s="57" t="s">
        <v>30</v>
      </c>
      <c r="E1020" s="61"/>
    </row>
    <row r="1021" spans="2:5" s="1" customFormat="1" ht="13.95" customHeight="1" x14ac:dyDescent="0.25">
      <c r="B1021" s="57" t="s">
        <v>30</v>
      </c>
      <c r="C1021" s="57" t="s">
        <v>30</v>
      </c>
      <c r="D1021" s="57" t="s">
        <v>30</v>
      </c>
      <c r="E1021" s="61"/>
    </row>
    <row r="1022" spans="2:5" s="1" customFormat="1" ht="13.95" customHeight="1" x14ac:dyDescent="0.25">
      <c r="B1022" s="57" t="s">
        <v>30</v>
      </c>
      <c r="C1022" s="57" t="s">
        <v>30</v>
      </c>
      <c r="D1022" s="57" t="s">
        <v>30</v>
      </c>
      <c r="E1022" s="61"/>
    </row>
    <row r="1023" spans="2:5" s="1" customFormat="1" ht="13.95" customHeight="1" x14ac:dyDescent="0.25">
      <c r="B1023" s="57" t="s">
        <v>30</v>
      </c>
      <c r="C1023" s="57" t="s">
        <v>30</v>
      </c>
      <c r="D1023" s="57" t="s">
        <v>30</v>
      </c>
      <c r="E1023" s="61"/>
    </row>
    <row r="1024" spans="2:5" s="1" customFormat="1" ht="13.95" customHeight="1" x14ac:dyDescent="0.25">
      <c r="B1024" s="57" t="s">
        <v>30</v>
      </c>
      <c r="C1024" s="57" t="s">
        <v>30</v>
      </c>
      <c r="D1024" s="57" t="s">
        <v>30</v>
      </c>
      <c r="E1024" s="61"/>
    </row>
    <row r="1025" spans="2:5" s="1" customFormat="1" ht="13.95" customHeight="1" x14ac:dyDescent="0.25">
      <c r="B1025" s="57" t="s">
        <v>30</v>
      </c>
      <c r="C1025" s="57" t="s">
        <v>30</v>
      </c>
      <c r="D1025" s="57" t="s">
        <v>30</v>
      </c>
      <c r="E1025" s="61"/>
    </row>
    <row r="1026" spans="2:5" s="1" customFormat="1" ht="13.95" customHeight="1" x14ac:dyDescent="0.25">
      <c r="B1026" s="57" t="s">
        <v>30</v>
      </c>
      <c r="C1026" s="57" t="s">
        <v>30</v>
      </c>
      <c r="D1026" s="57" t="s">
        <v>30</v>
      </c>
      <c r="E1026" s="61"/>
    </row>
    <row r="1027" spans="2:5" s="1" customFormat="1" ht="13.95" customHeight="1" x14ac:dyDescent="0.25">
      <c r="B1027" s="57" t="s">
        <v>30</v>
      </c>
      <c r="C1027" s="57" t="s">
        <v>30</v>
      </c>
      <c r="D1027" s="57" t="s">
        <v>30</v>
      </c>
      <c r="E1027" s="61"/>
    </row>
    <row r="1028" spans="2:5" s="1" customFormat="1" ht="13.95" customHeight="1" x14ac:dyDescent="0.25">
      <c r="B1028" s="57" t="s">
        <v>30</v>
      </c>
      <c r="C1028" s="57" t="s">
        <v>30</v>
      </c>
      <c r="D1028" s="57" t="s">
        <v>30</v>
      </c>
      <c r="E1028" s="61"/>
    </row>
    <row r="1029" spans="2:5" s="1" customFormat="1" ht="13.95" customHeight="1" x14ac:dyDescent="0.25">
      <c r="B1029" s="57" t="s">
        <v>30</v>
      </c>
      <c r="C1029" s="57" t="s">
        <v>30</v>
      </c>
      <c r="D1029" s="57" t="s">
        <v>30</v>
      </c>
      <c r="E1029" s="61"/>
    </row>
    <row r="1030" spans="2:5" s="1" customFormat="1" ht="13.95" customHeight="1" x14ac:dyDescent="0.25">
      <c r="B1030" s="57" t="s">
        <v>30</v>
      </c>
      <c r="C1030" s="57" t="s">
        <v>30</v>
      </c>
      <c r="D1030" s="57" t="s">
        <v>30</v>
      </c>
      <c r="E1030" s="61"/>
    </row>
    <row r="1031" spans="2:5" s="1" customFormat="1" ht="13.95" customHeight="1" x14ac:dyDescent="0.25">
      <c r="B1031" s="57" t="s">
        <v>30</v>
      </c>
      <c r="C1031" s="57" t="s">
        <v>30</v>
      </c>
      <c r="D1031" s="57" t="s">
        <v>30</v>
      </c>
      <c r="E1031" s="61"/>
    </row>
    <row r="1032" spans="2:5" s="1" customFormat="1" ht="13.95" customHeight="1" x14ac:dyDescent="0.25">
      <c r="B1032" s="57" t="s">
        <v>30</v>
      </c>
      <c r="C1032" s="57" t="s">
        <v>30</v>
      </c>
      <c r="D1032" s="57" t="s">
        <v>30</v>
      </c>
      <c r="E1032" s="61"/>
    </row>
    <row r="1033" spans="2:5" s="1" customFormat="1" ht="13.95" customHeight="1" x14ac:dyDescent="0.25">
      <c r="B1033" s="57" t="s">
        <v>30</v>
      </c>
      <c r="C1033" s="57" t="s">
        <v>30</v>
      </c>
      <c r="D1033" s="57" t="s">
        <v>30</v>
      </c>
      <c r="E1033" s="61"/>
    </row>
    <row r="1034" spans="2:5" s="1" customFormat="1" ht="13.95" customHeight="1" x14ac:dyDescent="0.25">
      <c r="B1034" s="57" t="s">
        <v>30</v>
      </c>
      <c r="C1034" s="57" t="s">
        <v>30</v>
      </c>
      <c r="D1034" s="57" t="s">
        <v>30</v>
      </c>
      <c r="E1034" s="61"/>
    </row>
    <row r="1035" spans="2:5" s="1" customFormat="1" ht="13.95" customHeight="1" x14ac:dyDescent="0.25">
      <c r="B1035" s="57" t="s">
        <v>30</v>
      </c>
      <c r="C1035" s="57" t="s">
        <v>30</v>
      </c>
      <c r="D1035" s="57" t="s">
        <v>30</v>
      </c>
      <c r="E1035" s="61"/>
    </row>
    <row r="1036" spans="2:5" s="1" customFormat="1" ht="13.95" customHeight="1" x14ac:dyDescent="0.25">
      <c r="B1036" s="57" t="s">
        <v>30</v>
      </c>
      <c r="C1036" s="57" t="s">
        <v>30</v>
      </c>
      <c r="D1036" s="57" t="s">
        <v>30</v>
      </c>
      <c r="E1036" s="61"/>
    </row>
    <row r="1037" spans="2:5" s="1" customFormat="1" ht="13.95" customHeight="1" x14ac:dyDescent="0.25">
      <c r="B1037" s="57" t="s">
        <v>30</v>
      </c>
      <c r="C1037" s="57" t="s">
        <v>30</v>
      </c>
      <c r="D1037" s="57" t="s">
        <v>30</v>
      </c>
      <c r="E1037" s="61"/>
    </row>
    <row r="1038" spans="2:5" s="1" customFormat="1" ht="13.95" customHeight="1" x14ac:dyDescent="0.25">
      <c r="B1038" s="57" t="s">
        <v>30</v>
      </c>
      <c r="C1038" s="57" t="s">
        <v>30</v>
      </c>
      <c r="D1038" s="57" t="s">
        <v>30</v>
      </c>
      <c r="E1038" s="61"/>
    </row>
    <row r="1039" spans="2:5" s="1" customFormat="1" ht="13.95" customHeight="1" x14ac:dyDescent="0.25">
      <c r="B1039" s="57" t="s">
        <v>30</v>
      </c>
      <c r="C1039" s="57" t="s">
        <v>30</v>
      </c>
      <c r="D1039" s="57" t="s">
        <v>30</v>
      </c>
      <c r="E1039" s="61"/>
    </row>
    <row r="1040" spans="2:5" s="1" customFormat="1" ht="13.95" customHeight="1" x14ac:dyDescent="0.25">
      <c r="B1040" s="57" t="s">
        <v>30</v>
      </c>
      <c r="C1040" s="57" t="s">
        <v>30</v>
      </c>
      <c r="D1040" s="57" t="s">
        <v>30</v>
      </c>
      <c r="E1040" s="61"/>
    </row>
    <row r="1041" spans="2:5" s="1" customFormat="1" ht="13.95" customHeight="1" x14ac:dyDescent="0.25">
      <c r="B1041" s="57" t="s">
        <v>30</v>
      </c>
      <c r="C1041" s="57" t="s">
        <v>30</v>
      </c>
      <c r="D1041" s="57" t="s">
        <v>30</v>
      </c>
      <c r="E1041" s="61"/>
    </row>
    <row r="1042" spans="2:5" s="1" customFormat="1" ht="13.95" customHeight="1" x14ac:dyDescent="0.25">
      <c r="B1042" s="57" t="s">
        <v>30</v>
      </c>
      <c r="C1042" s="57" t="s">
        <v>30</v>
      </c>
      <c r="D1042" s="57" t="s">
        <v>30</v>
      </c>
      <c r="E1042" s="61"/>
    </row>
    <row r="1043" spans="2:5" s="1" customFormat="1" ht="13.95" customHeight="1" x14ac:dyDescent="0.25">
      <c r="B1043" s="57" t="s">
        <v>30</v>
      </c>
      <c r="C1043" s="57" t="s">
        <v>30</v>
      </c>
      <c r="D1043" s="57" t="s">
        <v>30</v>
      </c>
      <c r="E1043" s="61"/>
    </row>
    <row r="1044" spans="2:5" s="1" customFormat="1" ht="13.95" customHeight="1" x14ac:dyDescent="0.25">
      <c r="B1044" s="57" t="s">
        <v>30</v>
      </c>
      <c r="C1044" s="57" t="s">
        <v>30</v>
      </c>
      <c r="D1044" s="57" t="s">
        <v>30</v>
      </c>
      <c r="E1044" s="61"/>
    </row>
    <row r="1045" spans="2:5" s="1" customFormat="1" ht="13.95" customHeight="1" x14ac:dyDescent="0.25">
      <c r="B1045" s="57" t="s">
        <v>30</v>
      </c>
      <c r="C1045" s="57" t="s">
        <v>30</v>
      </c>
      <c r="D1045" s="57" t="s">
        <v>30</v>
      </c>
      <c r="E1045" s="61"/>
    </row>
    <row r="1046" spans="2:5" s="1" customFormat="1" ht="13.95" customHeight="1" x14ac:dyDescent="0.25">
      <c r="B1046" s="57" t="s">
        <v>30</v>
      </c>
      <c r="C1046" s="57" t="s">
        <v>30</v>
      </c>
      <c r="D1046" s="57" t="s">
        <v>30</v>
      </c>
      <c r="E1046" s="61"/>
    </row>
    <row r="1047" spans="2:5" s="1" customFormat="1" ht="13.95" customHeight="1" x14ac:dyDescent="0.25">
      <c r="B1047" s="57" t="s">
        <v>30</v>
      </c>
      <c r="C1047" s="57" t="s">
        <v>30</v>
      </c>
      <c r="D1047" s="57" t="s">
        <v>30</v>
      </c>
      <c r="E1047" s="61"/>
    </row>
    <row r="1048" spans="2:5" s="1" customFormat="1" ht="13.95" customHeight="1" x14ac:dyDescent="0.25">
      <c r="B1048" s="57" t="s">
        <v>30</v>
      </c>
      <c r="C1048" s="57" t="s">
        <v>30</v>
      </c>
      <c r="D1048" s="57" t="s">
        <v>30</v>
      </c>
      <c r="E1048" s="61"/>
    </row>
    <row r="1049" spans="2:5" s="1" customFormat="1" ht="13.95" customHeight="1" x14ac:dyDescent="0.25">
      <c r="B1049" s="57" t="s">
        <v>30</v>
      </c>
      <c r="C1049" s="57" t="s">
        <v>30</v>
      </c>
      <c r="D1049" s="57" t="s">
        <v>30</v>
      </c>
      <c r="E1049" s="61"/>
    </row>
    <row r="1050" spans="2:5" s="1" customFormat="1" ht="13.95" customHeight="1" x14ac:dyDescent="0.25">
      <c r="B1050" s="57" t="s">
        <v>30</v>
      </c>
      <c r="C1050" s="57" t="s">
        <v>30</v>
      </c>
      <c r="D1050" s="57" t="s">
        <v>30</v>
      </c>
      <c r="E1050" s="61"/>
    </row>
    <row r="1051" spans="2:5" s="1" customFormat="1" ht="13.95" customHeight="1" x14ac:dyDescent="0.25">
      <c r="B1051" s="57" t="s">
        <v>30</v>
      </c>
      <c r="C1051" s="57" t="s">
        <v>30</v>
      </c>
      <c r="D1051" s="57" t="s">
        <v>30</v>
      </c>
      <c r="E1051" s="61"/>
    </row>
    <row r="1052" spans="2:5" s="1" customFormat="1" ht="13.95" customHeight="1" x14ac:dyDescent="0.25">
      <c r="B1052" s="57" t="s">
        <v>30</v>
      </c>
      <c r="C1052" s="57" t="s">
        <v>30</v>
      </c>
      <c r="D1052" s="57" t="s">
        <v>30</v>
      </c>
      <c r="E1052" s="61"/>
    </row>
    <row r="1053" spans="2:5" s="1" customFormat="1" ht="13.95" customHeight="1" x14ac:dyDescent="0.25">
      <c r="B1053" s="57" t="s">
        <v>30</v>
      </c>
      <c r="C1053" s="57" t="s">
        <v>30</v>
      </c>
      <c r="D1053" s="57" t="s">
        <v>30</v>
      </c>
      <c r="E1053" s="61"/>
    </row>
    <row r="1054" spans="2:5" s="1" customFormat="1" ht="13.95" customHeight="1" x14ac:dyDescent="0.25">
      <c r="B1054" s="57" t="s">
        <v>30</v>
      </c>
      <c r="C1054" s="57" t="s">
        <v>30</v>
      </c>
      <c r="D1054" s="57" t="s">
        <v>30</v>
      </c>
      <c r="E1054" s="61"/>
    </row>
    <row r="1055" spans="2:5" s="1" customFormat="1" ht="13.95" customHeight="1" x14ac:dyDescent="0.25">
      <c r="B1055" s="57" t="s">
        <v>30</v>
      </c>
      <c r="C1055" s="57" t="s">
        <v>30</v>
      </c>
      <c r="D1055" s="57" t="s">
        <v>30</v>
      </c>
      <c r="E1055" s="61"/>
    </row>
    <row r="1056" spans="2:5" s="1" customFormat="1" ht="13.95" customHeight="1" x14ac:dyDescent="0.25">
      <c r="B1056" s="57" t="s">
        <v>30</v>
      </c>
      <c r="C1056" s="57" t="s">
        <v>30</v>
      </c>
      <c r="D1056" s="57" t="s">
        <v>30</v>
      </c>
      <c r="E1056" s="61"/>
    </row>
    <row r="1057" spans="2:5" s="1" customFormat="1" ht="13.95" customHeight="1" x14ac:dyDescent="0.25">
      <c r="B1057" s="57" t="s">
        <v>30</v>
      </c>
      <c r="C1057" s="57" t="s">
        <v>30</v>
      </c>
      <c r="D1057" s="57" t="s">
        <v>30</v>
      </c>
      <c r="E1057" s="61"/>
    </row>
    <row r="1058" spans="2:5" s="1" customFormat="1" ht="13.95" customHeight="1" x14ac:dyDescent="0.25">
      <c r="B1058" s="57" t="s">
        <v>30</v>
      </c>
      <c r="C1058" s="57" t="s">
        <v>30</v>
      </c>
      <c r="D1058" s="57" t="s">
        <v>30</v>
      </c>
      <c r="E1058" s="61"/>
    </row>
    <row r="1059" spans="2:5" s="1" customFormat="1" ht="13.95" customHeight="1" x14ac:dyDescent="0.25">
      <c r="B1059" s="57" t="s">
        <v>30</v>
      </c>
      <c r="C1059" s="57" t="s">
        <v>30</v>
      </c>
      <c r="D1059" s="57" t="s">
        <v>30</v>
      </c>
      <c r="E1059" s="61"/>
    </row>
    <row r="1060" spans="2:5" s="1" customFormat="1" ht="13.95" customHeight="1" x14ac:dyDescent="0.25">
      <c r="B1060" s="57" t="s">
        <v>30</v>
      </c>
      <c r="C1060" s="57" t="s">
        <v>30</v>
      </c>
      <c r="D1060" s="57" t="s">
        <v>30</v>
      </c>
      <c r="E1060" s="61"/>
    </row>
    <row r="1061" spans="2:5" s="1" customFormat="1" ht="13.95" customHeight="1" x14ac:dyDescent="0.25">
      <c r="B1061" s="57" t="s">
        <v>30</v>
      </c>
      <c r="C1061" s="57" t="s">
        <v>30</v>
      </c>
      <c r="D1061" s="57" t="s">
        <v>30</v>
      </c>
      <c r="E1061" s="61"/>
    </row>
    <row r="1062" spans="2:5" s="1" customFormat="1" ht="13.95" customHeight="1" x14ac:dyDescent="0.25">
      <c r="B1062" s="57" t="s">
        <v>30</v>
      </c>
      <c r="C1062" s="57" t="s">
        <v>30</v>
      </c>
      <c r="D1062" s="57" t="s">
        <v>30</v>
      </c>
      <c r="E1062" s="61"/>
    </row>
    <row r="1063" spans="2:5" s="1" customFormat="1" ht="13.95" customHeight="1" x14ac:dyDescent="0.25">
      <c r="B1063" s="57" t="s">
        <v>30</v>
      </c>
      <c r="C1063" s="57" t="s">
        <v>30</v>
      </c>
      <c r="D1063" s="57" t="s">
        <v>30</v>
      </c>
      <c r="E1063" s="61"/>
    </row>
    <row r="1064" spans="2:5" s="1" customFormat="1" ht="13.95" customHeight="1" x14ac:dyDescent="0.25">
      <c r="B1064" s="57" t="s">
        <v>30</v>
      </c>
      <c r="C1064" s="57" t="s">
        <v>30</v>
      </c>
      <c r="D1064" s="57" t="s">
        <v>30</v>
      </c>
      <c r="E1064" s="61"/>
    </row>
    <row r="1065" spans="2:5" s="1" customFormat="1" ht="13.95" customHeight="1" x14ac:dyDescent="0.25">
      <c r="B1065" s="57" t="s">
        <v>30</v>
      </c>
      <c r="C1065" s="57" t="s">
        <v>30</v>
      </c>
      <c r="D1065" s="57" t="s">
        <v>30</v>
      </c>
      <c r="E1065" s="61"/>
    </row>
    <row r="1066" spans="2:5" s="1" customFormat="1" ht="13.95" customHeight="1" x14ac:dyDescent="0.25">
      <c r="B1066" s="57" t="s">
        <v>30</v>
      </c>
      <c r="C1066" s="57" t="s">
        <v>30</v>
      </c>
      <c r="D1066" s="57" t="s">
        <v>30</v>
      </c>
      <c r="E1066" s="61"/>
    </row>
    <row r="1067" spans="2:5" s="1" customFormat="1" ht="13.95" customHeight="1" x14ac:dyDescent="0.25">
      <c r="B1067" s="57" t="s">
        <v>30</v>
      </c>
      <c r="C1067" s="57" t="s">
        <v>30</v>
      </c>
      <c r="D1067" s="57" t="s">
        <v>30</v>
      </c>
      <c r="E1067" s="61"/>
    </row>
    <row r="1068" spans="2:5" s="1" customFormat="1" ht="13.95" customHeight="1" x14ac:dyDescent="0.25">
      <c r="B1068" s="57" t="s">
        <v>30</v>
      </c>
      <c r="C1068" s="57" t="s">
        <v>30</v>
      </c>
      <c r="D1068" s="57" t="s">
        <v>30</v>
      </c>
      <c r="E1068" s="61"/>
    </row>
    <row r="1069" spans="2:5" s="1" customFormat="1" ht="13.95" customHeight="1" x14ac:dyDescent="0.25">
      <c r="B1069" s="57" t="s">
        <v>30</v>
      </c>
      <c r="C1069" s="57" t="s">
        <v>30</v>
      </c>
      <c r="D1069" s="57" t="s">
        <v>30</v>
      </c>
      <c r="E1069" s="61"/>
    </row>
    <row r="1070" spans="2:5" s="1" customFormat="1" ht="13.95" customHeight="1" x14ac:dyDescent="0.25">
      <c r="B1070" s="57" t="s">
        <v>30</v>
      </c>
      <c r="C1070" s="57" t="s">
        <v>30</v>
      </c>
      <c r="D1070" s="57" t="s">
        <v>30</v>
      </c>
      <c r="E1070" s="61"/>
    </row>
    <row r="1071" spans="2:5" s="1" customFormat="1" ht="13.95" customHeight="1" x14ac:dyDescent="0.25">
      <c r="B1071" s="57" t="s">
        <v>30</v>
      </c>
      <c r="C1071" s="57" t="s">
        <v>30</v>
      </c>
      <c r="D1071" s="57" t="s">
        <v>30</v>
      </c>
      <c r="E1071" s="61"/>
    </row>
    <row r="1072" spans="2:5" s="1" customFormat="1" ht="13.95" customHeight="1" x14ac:dyDescent="0.25">
      <c r="B1072" s="57" t="s">
        <v>30</v>
      </c>
      <c r="C1072" s="57" t="s">
        <v>30</v>
      </c>
      <c r="D1072" s="57" t="s">
        <v>30</v>
      </c>
      <c r="E1072" s="61"/>
    </row>
    <row r="1073" spans="2:5" s="1" customFormat="1" ht="13.95" customHeight="1" x14ac:dyDescent="0.25">
      <c r="B1073" s="57" t="s">
        <v>30</v>
      </c>
      <c r="C1073" s="57" t="s">
        <v>30</v>
      </c>
      <c r="D1073" s="57" t="s">
        <v>30</v>
      </c>
      <c r="E1073" s="61"/>
    </row>
    <row r="1074" spans="2:5" s="1" customFormat="1" ht="13.95" customHeight="1" x14ac:dyDescent="0.25">
      <c r="B1074" s="57" t="s">
        <v>30</v>
      </c>
      <c r="C1074" s="57" t="s">
        <v>30</v>
      </c>
      <c r="D1074" s="57" t="s">
        <v>30</v>
      </c>
      <c r="E1074" s="61"/>
    </row>
    <row r="1075" spans="2:5" s="1" customFormat="1" ht="13.95" customHeight="1" x14ac:dyDescent="0.25">
      <c r="B1075" s="57" t="s">
        <v>30</v>
      </c>
      <c r="C1075" s="57" t="s">
        <v>30</v>
      </c>
      <c r="D1075" s="57" t="s">
        <v>30</v>
      </c>
      <c r="E1075" s="61"/>
    </row>
    <row r="1076" spans="2:5" s="1" customFormat="1" ht="13.95" customHeight="1" x14ac:dyDescent="0.25">
      <c r="B1076" s="57" t="s">
        <v>30</v>
      </c>
      <c r="C1076" s="57" t="s">
        <v>30</v>
      </c>
      <c r="D1076" s="57" t="s">
        <v>30</v>
      </c>
      <c r="E1076" s="61"/>
    </row>
    <row r="1077" spans="2:5" s="1" customFormat="1" ht="13.95" customHeight="1" x14ac:dyDescent="0.25">
      <c r="B1077" s="57" t="s">
        <v>30</v>
      </c>
      <c r="C1077" s="57" t="s">
        <v>30</v>
      </c>
      <c r="D1077" s="57" t="s">
        <v>30</v>
      </c>
      <c r="E1077" s="61"/>
    </row>
    <row r="1078" spans="2:5" s="1" customFormat="1" ht="13.95" customHeight="1" x14ac:dyDescent="0.25">
      <c r="B1078" s="57" t="s">
        <v>30</v>
      </c>
      <c r="C1078" s="57" t="s">
        <v>30</v>
      </c>
      <c r="D1078" s="57" t="s">
        <v>30</v>
      </c>
      <c r="E1078" s="61"/>
    </row>
    <row r="1079" spans="2:5" s="1" customFormat="1" ht="13.95" customHeight="1" x14ac:dyDescent="0.25">
      <c r="B1079" s="57" t="s">
        <v>30</v>
      </c>
      <c r="C1079" s="57" t="s">
        <v>30</v>
      </c>
      <c r="D1079" s="57" t="s">
        <v>30</v>
      </c>
      <c r="E1079" s="61"/>
    </row>
    <row r="1080" spans="2:5" s="1" customFormat="1" ht="13.95" customHeight="1" x14ac:dyDescent="0.25">
      <c r="B1080" s="57" t="s">
        <v>30</v>
      </c>
      <c r="C1080" s="57" t="s">
        <v>30</v>
      </c>
      <c r="D1080" s="57" t="s">
        <v>30</v>
      </c>
      <c r="E1080" s="61"/>
    </row>
    <row r="1081" spans="2:5" s="1" customFormat="1" ht="13.95" customHeight="1" x14ac:dyDescent="0.25">
      <c r="B1081" s="57" t="s">
        <v>30</v>
      </c>
      <c r="C1081" s="57" t="s">
        <v>30</v>
      </c>
      <c r="D1081" s="57" t="s">
        <v>30</v>
      </c>
      <c r="E1081" s="61"/>
    </row>
    <row r="1082" spans="2:5" s="1" customFormat="1" ht="13.95" customHeight="1" x14ac:dyDescent="0.25">
      <c r="B1082" s="57" t="s">
        <v>30</v>
      </c>
      <c r="C1082" s="57" t="s">
        <v>30</v>
      </c>
      <c r="D1082" s="57" t="s">
        <v>30</v>
      </c>
      <c r="E1082" s="61"/>
    </row>
    <row r="1083" spans="2:5" s="1" customFormat="1" ht="13.95" customHeight="1" x14ac:dyDescent="0.25">
      <c r="B1083" s="57" t="s">
        <v>30</v>
      </c>
      <c r="C1083" s="57" t="s">
        <v>30</v>
      </c>
      <c r="D1083" s="57" t="s">
        <v>30</v>
      </c>
      <c r="E1083" s="61"/>
    </row>
    <row r="1084" spans="2:5" s="1" customFormat="1" ht="13.95" customHeight="1" x14ac:dyDescent="0.25">
      <c r="B1084" s="57" t="s">
        <v>30</v>
      </c>
      <c r="C1084" s="57" t="s">
        <v>30</v>
      </c>
      <c r="D1084" s="57" t="s">
        <v>30</v>
      </c>
      <c r="E1084" s="61"/>
    </row>
    <row r="1085" spans="2:5" s="1" customFormat="1" ht="13.95" customHeight="1" x14ac:dyDescent="0.25">
      <c r="B1085" s="57" t="s">
        <v>30</v>
      </c>
      <c r="C1085" s="57" t="s">
        <v>30</v>
      </c>
      <c r="D1085" s="57" t="s">
        <v>30</v>
      </c>
      <c r="E1085" s="61"/>
    </row>
    <row r="1086" spans="2:5" s="1" customFormat="1" ht="13.95" customHeight="1" x14ac:dyDescent="0.25">
      <c r="B1086" s="57" t="s">
        <v>30</v>
      </c>
      <c r="C1086" s="57" t="s">
        <v>30</v>
      </c>
      <c r="D1086" s="57" t="s">
        <v>30</v>
      </c>
      <c r="E1086" s="61"/>
    </row>
    <row r="1087" spans="2:5" s="1" customFormat="1" ht="13.95" customHeight="1" x14ac:dyDescent="0.25">
      <c r="B1087" s="57" t="s">
        <v>30</v>
      </c>
      <c r="C1087" s="57" t="s">
        <v>30</v>
      </c>
      <c r="D1087" s="57" t="s">
        <v>30</v>
      </c>
      <c r="E1087" s="61"/>
    </row>
    <row r="1088" spans="2:5" s="1" customFormat="1" ht="13.95" customHeight="1" x14ac:dyDescent="0.25">
      <c r="B1088" s="57" t="s">
        <v>30</v>
      </c>
      <c r="C1088" s="57" t="s">
        <v>30</v>
      </c>
      <c r="D1088" s="57" t="s">
        <v>30</v>
      </c>
      <c r="E1088" s="61"/>
    </row>
    <row r="1089" spans="2:5" s="1" customFormat="1" ht="13.95" customHeight="1" x14ac:dyDescent="0.25">
      <c r="B1089" s="57" t="s">
        <v>30</v>
      </c>
      <c r="C1089" s="57" t="s">
        <v>30</v>
      </c>
      <c r="D1089" s="57" t="s">
        <v>30</v>
      </c>
      <c r="E1089" s="61"/>
    </row>
    <row r="1090" spans="2:5" s="1" customFormat="1" ht="13.95" customHeight="1" x14ac:dyDescent="0.25">
      <c r="B1090" s="57" t="s">
        <v>30</v>
      </c>
      <c r="C1090" s="57" t="s">
        <v>30</v>
      </c>
      <c r="D1090" s="57" t="s">
        <v>30</v>
      </c>
      <c r="E1090" s="61"/>
    </row>
    <row r="1091" spans="2:5" s="1" customFormat="1" ht="13.95" customHeight="1" x14ac:dyDescent="0.25">
      <c r="B1091" s="57" t="s">
        <v>30</v>
      </c>
      <c r="C1091" s="57" t="s">
        <v>30</v>
      </c>
      <c r="D1091" s="57" t="s">
        <v>30</v>
      </c>
      <c r="E1091" s="61"/>
    </row>
    <row r="1092" spans="2:5" s="1" customFormat="1" ht="13.95" customHeight="1" x14ac:dyDescent="0.25">
      <c r="B1092" s="57" t="s">
        <v>30</v>
      </c>
      <c r="C1092" s="57" t="s">
        <v>30</v>
      </c>
      <c r="D1092" s="57" t="s">
        <v>30</v>
      </c>
      <c r="E1092" s="61"/>
    </row>
    <row r="1093" spans="2:5" s="1" customFormat="1" ht="13.95" customHeight="1" x14ac:dyDescent="0.25">
      <c r="B1093" s="57" t="s">
        <v>30</v>
      </c>
      <c r="C1093" s="57" t="s">
        <v>30</v>
      </c>
      <c r="D1093" s="57" t="s">
        <v>30</v>
      </c>
      <c r="E1093" s="61"/>
    </row>
    <row r="1094" spans="2:5" s="1" customFormat="1" ht="13.95" customHeight="1" x14ac:dyDescent="0.25">
      <c r="B1094" s="57" t="s">
        <v>30</v>
      </c>
      <c r="C1094" s="57" t="s">
        <v>30</v>
      </c>
      <c r="D1094" s="57" t="s">
        <v>30</v>
      </c>
      <c r="E1094" s="61"/>
    </row>
    <row r="1095" spans="2:5" s="1" customFormat="1" ht="13.95" customHeight="1" x14ac:dyDescent="0.25">
      <c r="B1095" s="57" t="s">
        <v>30</v>
      </c>
      <c r="C1095" s="57" t="s">
        <v>30</v>
      </c>
      <c r="D1095" s="57" t="s">
        <v>30</v>
      </c>
      <c r="E1095" s="61"/>
    </row>
    <row r="1096" spans="2:5" s="1" customFormat="1" ht="13.95" customHeight="1" x14ac:dyDescent="0.25">
      <c r="B1096" s="57" t="s">
        <v>30</v>
      </c>
      <c r="C1096" s="57" t="s">
        <v>30</v>
      </c>
      <c r="D1096" s="57" t="s">
        <v>30</v>
      </c>
      <c r="E1096" s="61"/>
    </row>
    <row r="1097" spans="2:5" s="1" customFormat="1" ht="13.95" customHeight="1" x14ac:dyDescent="0.25">
      <c r="B1097" s="57" t="s">
        <v>30</v>
      </c>
      <c r="C1097" s="57" t="s">
        <v>30</v>
      </c>
      <c r="D1097" s="57" t="s">
        <v>30</v>
      </c>
      <c r="E1097" s="61"/>
    </row>
    <row r="1098" spans="2:5" s="1" customFormat="1" ht="13.95" customHeight="1" x14ac:dyDescent="0.25">
      <c r="B1098" s="57" t="s">
        <v>30</v>
      </c>
      <c r="C1098" s="57" t="s">
        <v>30</v>
      </c>
      <c r="D1098" s="57" t="s">
        <v>30</v>
      </c>
      <c r="E1098" s="61"/>
    </row>
    <row r="1099" spans="2:5" s="1" customFormat="1" ht="13.95" customHeight="1" x14ac:dyDescent="0.25">
      <c r="B1099" s="57" t="s">
        <v>30</v>
      </c>
      <c r="C1099" s="57" t="s">
        <v>30</v>
      </c>
      <c r="D1099" s="57" t="s">
        <v>30</v>
      </c>
      <c r="E1099" s="61"/>
    </row>
    <row r="1100" spans="2:5" s="1" customFormat="1" ht="13.95" customHeight="1" x14ac:dyDescent="0.25">
      <c r="B1100" s="57" t="s">
        <v>30</v>
      </c>
      <c r="C1100" s="57" t="s">
        <v>30</v>
      </c>
      <c r="D1100" s="57" t="s">
        <v>30</v>
      </c>
      <c r="E1100" s="61"/>
    </row>
    <row r="1101" spans="2:5" s="1" customFormat="1" ht="13.95" customHeight="1" x14ac:dyDescent="0.25">
      <c r="B1101" s="57" t="s">
        <v>30</v>
      </c>
      <c r="C1101" s="57" t="s">
        <v>30</v>
      </c>
      <c r="D1101" s="57" t="s">
        <v>30</v>
      </c>
      <c r="E1101" s="61"/>
    </row>
    <row r="1102" spans="2:5" s="1" customFormat="1" ht="13.95" customHeight="1" x14ac:dyDescent="0.25">
      <c r="B1102" s="57" t="s">
        <v>30</v>
      </c>
      <c r="C1102" s="57" t="s">
        <v>30</v>
      </c>
      <c r="D1102" s="57" t="s">
        <v>30</v>
      </c>
      <c r="E1102" s="61"/>
    </row>
    <row r="1103" spans="2:5" s="1" customFormat="1" ht="13.95" customHeight="1" x14ac:dyDescent="0.25">
      <c r="B1103" s="57" t="s">
        <v>30</v>
      </c>
      <c r="C1103" s="57" t="s">
        <v>30</v>
      </c>
      <c r="D1103" s="57" t="s">
        <v>30</v>
      </c>
      <c r="E1103" s="61"/>
    </row>
    <row r="1104" spans="2:5" s="1" customFormat="1" ht="13.95" customHeight="1" x14ac:dyDescent="0.25">
      <c r="B1104" s="57" t="s">
        <v>30</v>
      </c>
      <c r="C1104" s="57" t="s">
        <v>30</v>
      </c>
      <c r="D1104" s="57" t="s">
        <v>30</v>
      </c>
      <c r="E1104" s="61"/>
    </row>
    <row r="1105" spans="2:5" s="1" customFormat="1" ht="13.95" customHeight="1" x14ac:dyDescent="0.25">
      <c r="B1105" s="57" t="s">
        <v>30</v>
      </c>
      <c r="C1105" s="57" t="s">
        <v>30</v>
      </c>
      <c r="D1105" s="57" t="s">
        <v>30</v>
      </c>
      <c r="E1105" s="61"/>
    </row>
    <row r="1106" spans="2:5" s="1" customFormat="1" ht="13.95" customHeight="1" x14ac:dyDescent="0.25">
      <c r="B1106" s="57" t="s">
        <v>30</v>
      </c>
      <c r="C1106" s="57" t="s">
        <v>30</v>
      </c>
      <c r="D1106" s="57" t="s">
        <v>30</v>
      </c>
      <c r="E1106" s="61"/>
    </row>
    <row r="1107" spans="2:5" s="1" customFormat="1" ht="13.95" customHeight="1" x14ac:dyDescent="0.25">
      <c r="B1107" s="57" t="s">
        <v>30</v>
      </c>
      <c r="C1107" s="57" t="s">
        <v>30</v>
      </c>
      <c r="D1107" s="57" t="s">
        <v>30</v>
      </c>
      <c r="E1107" s="61"/>
    </row>
    <row r="1108" spans="2:5" s="1" customFormat="1" ht="13.95" customHeight="1" x14ac:dyDescent="0.25">
      <c r="B1108" s="57" t="s">
        <v>30</v>
      </c>
      <c r="C1108" s="57" t="s">
        <v>30</v>
      </c>
      <c r="D1108" s="57" t="s">
        <v>30</v>
      </c>
      <c r="E1108" s="61"/>
    </row>
    <row r="1109" spans="2:5" s="1" customFormat="1" ht="13.95" customHeight="1" x14ac:dyDescent="0.25">
      <c r="B1109" s="57" t="s">
        <v>30</v>
      </c>
      <c r="C1109" s="57" t="s">
        <v>30</v>
      </c>
      <c r="D1109" s="57" t="s">
        <v>30</v>
      </c>
      <c r="E1109" s="61"/>
    </row>
    <row r="1110" spans="2:5" s="1" customFormat="1" ht="13.95" customHeight="1" x14ac:dyDescent="0.25">
      <c r="B1110" s="57" t="s">
        <v>30</v>
      </c>
      <c r="C1110" s="57" t="s">
        <v>30</v>
      </c>
      <c r="D1110" s="57" t="s">
        <v>30</v>
      </c>
      <c r="E1110" s="61"/>
    </row>
    <row r="1111" spans="2:5" s="1" customFormat="1" ht="13.95" customHeight="1" x14ac:dyDescent="0.25">
      <c r="B1111" s="57" t="s">
        <v>30</v>
      </c>
      <c r="C1111" s="57" t="s">
        <v>30</v>
      </c>
      <c r="D1111" s="57" t="s">
        <v>30</v>
      </c>
      <c r="E1111" s="61"/>
    </row>
    <row r="1112" spans="2:5" s="1" customFormat="1" ht="13.95" customHeight="1" x14ac:dyDescent="0.25">
      <c r="B1112" s="57" t="s">
        <v>30</v>
      </c>
      <c r="C1112" s="57" t="s">
        <v>30</v>
      </c>
      <c r="D1112" s="57" t="s">
        <v>30</v>
      </c>
      <c r="E1112" s="61"/>
    </row>
    <row r="1113" spans="2:5" s="1" customFormat="1" ht="13.95" customHeight="1" x14ac:dyDescent="0.25">
      <c r="B1113" s="57" t="s">
        <v>30</v>
      </c>
      <c r="C1113" s="57" t="s">
        <v>30</v>
      </c>
      <c r="D1113" s="57" t="s">
        <v>30</v>
      </c>
      <c r="E1113" s="61"/>
    </row>
    <row r="1114" spans="2:5" s="1" customFormat="1" ht="13.95" customHeight="1" x14ac:dyDescent="0.25">
      <c r="B1114" s="57" t="s">
        <v>30</v>
      </c>
      <c r="C1114" s="57" t="s">
        <v>30</v>
      </c>
      <c r="D1114" s="57" t="s">
        <v>30</v>
      </c>
      <c r="E1114" s="61"/>
    </row>
    <row r="1115" spans="2:5" s="1" customFormat="1" ht="13.95" customHeight="1" x14ac:dyDescent="0.25">
      <c r="B1115" s="57" t="s">
        <v>30</v>
      </c>
      <c r="C1115" s="57" t="s">
        <v>30</v>
      </c>
      <c r="D1115" s="57" t="s">
        <v>30</v>
      </c>
      <c r="E1115" s="61"/>
    </row>
    <row r="1116" spans="2:5" s="1" customFormat="1" ht="13.95" customHeight="1" x14ac:dyDescent="0.25">
      <c r="B1116" s="57" t="s">
        <v>30</v>
      </c>
      <c r="C1116" s="57" t="s">
        <v>30</v>
      </c>
      <c r="D1116" s="57" t="s">
        <v>30</v>
      </c>
      <c r="E1116" s="61"/>
    </row>
    <row r="1117" spans="2:5" s="1" customFormat="1" ht="13.95" customHeight="1" x14ac:dyDescent="0.25">
      <c r="B1117" s="57" t="s">
        <v>30</v>
      </c>
      <c r="C1117" s="57" t="s">
        <v>30</v>
      </c>
      <c r="D1117" s="57" t="s">
        <v>30</v>
      </c>
      <c r="E1117" s="61"/>
    </row>
    <row r="1118" spans="2:5" s="1" customFormat="1" ht="13.95" customHeight="1" x14ac:dyDescent="0.25">
      <c r="B1118" s="57" t="s">
        <v>30</v>
      </c>
      <c r="C1118" s="57" t="s">
        <v>30</v>
      </c>
      <c r="D1118" s="57" t="s">
        <v>30</v>
      </c>
      <c r="E1118" s="61"/>
    </row>
    <row r="1119" spans="2:5" s="1" customFormat="1" ht="13.95" customHeight="1" x14ac:dyDescent="0.25">
      <c r="B1119" s="57" t="s">
        <v>30</v>
      </c>
      <c r="C1119" s="57" t="s">
        <v>30</v>
      </c>
      <c r="D1119" s="57" t="s">
        <v>30</v>
      </c>
      <c r="E1119" s="61"/>
    </row>
    <row r="1120" spans="2:5" s="1" customFormat="1" ht="13.95" customHeight="1" x14ac:dyDescent="0.25">
      <c r="B1120" s="57" t="s">
        <v>30</v>
      </c>
      <c r="C1120" s="57" t="s">
        <v>30</v>
      </c>
      <c r="D1120" s="57" t="s">
        <v>30</v>
      </c>
      <c r="E1120" s="61"/>
    </row>
    <row r="1121" spans="2:5" s="1" customFormat="1" ht="13.95" customHeight="1" x14ac:dyDescent="0.25">
      <c r="B1121" s="57" t="s">
        <v>30</v>
      </c>
      <c r="C1121" s="57" t="s">
        <v>30</v>
      </c>
      <c r="D1121" s="57" t="s">
        <v>30</v>
      </c>
      <c r="E1121" s="61"/>
    </row>
    <row r="1122" spans="2:5" s="1" customFormat="1" ht="13.95" customHeight="1" x14ac:dyDescent="0.25">
      <c r="B1122" s="57" t="s">
        <v>30</v>
      </c>
      <c r="C1122" s="57" t="s">
        <v>30</v>
      </c>
      <c r="D1122" s="57" t="s">
        <v>30</v>
      </c>
      <c r="E1122" s="61"/>
    </row>
    <row r="1123" spans="2:5" s="1" customFormat="1" ht="13.95" customHeight="1" x14ac:dyDescent="0.25">
      <c r="B1123" s="57" t="s">
        <v>30</v>
      </c>
      <c r="C1123" s="57" t="s">
        <v>30</v>
      </c>
      <c r="D1123" s="57" t="s">
        <v>30</v>
      </c>
      <c r="E1123" s="61"/>
    </row>
    <row r="1124" spans="2:5" s="1" customFormat="1" ht="13.95" customHeight="1" x14ac:dyDescent="0.25">
      <c r="B1124" s="57" t="s">
        <v>30</v>
      </c>
      <c r="C1124" s="57" t="s">
        <v>30</v>
      </c>
      <c r="D1124" s="57" t="s">
        <v>30</v>
      </c>
      <c r="E1124" s="61"/>
    </row>
    <row r="1125" spans="2:5" s="1" customFormat="1" ht="13.95" customHeight="1" x14ac:dyDescent="0.25">
      <c r="B1125" s="57" t="s">
        <v>30</v>
      </c>
      <c r="C1125" s="57" t="s">
        <v>30</v>
      </c>
      <c r="D1125" s="57" t="s">
        <v>30</v>
      </c>
      <c r="E1125" s="61"/>
    </row>
    <row r="1126" spans="2:5" s="1" customFormat="1" ht="13.95" customHeight="1" x14ac:dyDescent="0.25">
      <c r="B1126" s="57" t="s">
        <v>30</v>
      </c>
      <c r="C1126" s="57" t="s">
        <v>30</v>
      </c>
      <c r="D1126" s="57" t="s">
        <v>30</v>
      </c>
      <c r="E1126" s="61"/>
    </row>
    <row r="1127" spans="2:5" s="1" customFormat="1" ht="13.95" customHeight="1" x14ac:dyDescent="0.25">
      <c r="B1127" s="57" t="s">
        <v>30</v>
      </c>
      <c r="C1127" s="57" t="s">
        <v>30</v>
      </c>
      <c r="D1127" s="57" t="s">
        <v>30</v>
      </c>
      <c r="E1127" s="61"/>
    </row>
    <row r="1128" spans="2:5" s="1" customFormat="1" ht="13.95" customHeight="1" x14ac:dyDescent="0.25">
      <c r="B1128" s="57" t="s">
        <v>30</v>
      </c>
      <c r="C1128" s="57" t="s">
        <v>30</v>
      </c>
      <c r="D1128" s="57" t="s">
        <v>30</v>
      </c>
      <c r="E1128" s="61"/>
    </row>
    <row r="1129" spans="2:5" s="1" customFormat="1" ht="13.95" customHeight="1" x14ac:dyDescent="0.25">
      <c r="B1129" s="57" t="s">
        <v>30</v>
      </c>
      <c r="C1129" s="57" t="s">
        <v>30</v>
      </c>
      <c r="D1129" s="57" t="s">
        <v>30</v>
      </c>
      <c r="E1129" s="61"/>
    </row>
    <row r="1130" spans="2:5" s="1" customFormat="1" ht="13.95" customHeight="1" x14ac:dyDescent="0.25">
      <c r="B1130" s="57" t="s">
        <v>30</v>
      </c>
      <c r="C1130" s="57" t="s">
        <v>30</v>
      </c>
      <c r="D1130" s="57" t="s">
        <v>30</v>
      </c>
      <c r="E1130" s="61"/>
    </row>
    <row r="1131" spans="2:5" s="1" customFormat="1" ht="13.95" customHeight="1" x14ac:dyDescent="0.25">
      <c r="B1131" s="57" t="s">
        <v>30</v>
      </c>
      <c r="C1131" s="57" t="s">
        <v>30</v>
      </c>
      <c r="D1131" s="57" t="s">
        <v>30</v>
      </c>
      <c r="E1131" s="61"/>
    </row>
    <row r="1132" spans="2:5" s="1" customFormat="1" ht="13.95" customHeight="1" x14ac:dyDescent="0.25">
      <c r="B1132" s="57" t="s">
        <v>30</v>
      </c>
      <c r="C1132" s="57" t="s">
        <v>30</v>
      </c>
      <c r="D1132" s="57" t="s">
        <v>30</v>
      </c>
      <c r="E1132" s="61"/>
    </row>
    <row r="1133" spans="2:5" s="1" customFormat="1" ht="13.95" customHeight="1" x14ac:dyDescent="0.25">
      <c r="B1133" s="57" t="s">
        <v>30</v>
      </c>
      <c r="C1133" s="57" t="s">
        <v>30</v>
      </c>
      <c r="D1133" s="57" t="s">
        <v>30</v>
      </c>
      <c r="E1133" s="61"/>
    </row>
    <row r="1134" spans="2:5" s="1" customFormat="1" ht="13.95" customHeight="1" x14ac:dyDescent="0.25">
      <c r="B1134" s="57" t="s">
        <v>30</v>
      </c>
      <c r="C1134" s="57" t="s">
        <v>30</v>
      </c>
      <c r="D1134" s="57" t="s">
        <v>30</v>
      </c>
      <c r="E1134" s="61"/>
    </row>
    <row r="1135" spans="2:5" s="1" customFormat="1" ht="13.95" customHeight="1" x14ac:dyDescent="0.25">
      <c r="B1135" s="57" t="s">
        <v>30</v>
      </c>
      <c r="C1135" s="57" t="s">
        <v>30</v>
      </c>
      <c r="D1135" s="57" t="s">
        <v>30</v>
      </c>
      <c r="E1135" s="61"/>
    </row>
    <row r="1136" spans="2:5" s="1" customFormat="1" ht="13.95" customHeight="1" x14ac:dyDescent="0.25">
      <c r="B1136" s="57" t="s">
        <v>30</v>
      </c>
      <c r="C1136" s="57" t="s">
        <v>30</v>
      </c>
      <c r="D1136" s="57" t="s">
        <v>30</v>
      </c>
      <c r="E1136" s="61"/>
    </row>
    <row r="1137" spans="2:5" s="1" customFormat="1" ht="13.95" customHeight="1" x14ac:dyDescent="0.25">
      <c r="B1137" s="57" t="s">
        <v>30</v>
      </c>
      <c r="C1137" s="57" t="s">
        <v>30</v>
      </c>
      <c r="D1137" s="57" t="s">
        <v>30</v>
      </c>
      <c r="E1137" s="61"/>
    </row>
    <row r="1138" spans="2:5" s="1" customFormat="1" ht="13.95" customHeight="1" x14ac:dyDescent="0.25">
      <c r="B1138" s="57" t="s">
        <v>30</v>
      </c>
      <c r="C1138" s="57" t="s">
        <v>30</v>
      </c>
      <c r="D1138" s="57" t="s">
        <v>30</v>
      </c>
      <c r="E1138" s="61"/>
    </row>
    <row r="1139" spans="2:5" s="1" customFormat="1" ht="13.95" customHeight="1" x14ac:dyDescent="0.25">
      <c r="B1139" s="57" t="s">
        <v>30</v>
      </c>
      <c r="C1139" s="57" t="s">
        <v>30</v>
      </c>
      <c r="D1139" s="57" t="s">
        <v>30</v>
      </c>
      <c r="E1139" s="61"/>
    </row>
    <row r="1140" spans="2:5" s="1" customFormat="1" ht="13.95" customHeight="1" x14ac:dyDescent="0.25">
      <c r="B1140" s="57" t="s">
        <v>30</v>
      </c>
      <c r="C1140" s="57" t="s">
        <v>30</v>
      </c>
      <c r="D1140" s="57" t="s">
        <v>30</v>
      </c>
      <c r="E1140" s="61"/>
    </row>
    <row r="1141" spans="2:5" s="1" customFormat="1" ht="13.95" customHeight="1" x14ac:dyDescent="0.25">
      <c r="B1141" s="57" t="s">
        <v>30</v>
      </c>
      <c r="C1141" s="57" t="s">
        <v>30</v>
      </c>
      <c r="D1141" s="57" t="s">
        <v>30</v>
      </c>
      <c r="E1141" s="61"/>
    </row>
    <row r="1142" spans="2:5" s="1" customFormat="1" ht="13.95" customHeight="1" x14ac:dyDescent="0.25">
      <c r="B1142" s="57" t="s">
        <v>30</v>
      </c>
      <c r="C1142" s="57" t="s">
        <v>30</v>
      </c>
      <c r="D1142" s="57" t="s">
        <v>30</v>
      </c>
      <c r="E1142" s="61"/>
    </row>
    <row r="1143" spans="2:5" s="1" customFormat="1" ht="13.95" customHeight="1" x14ac:dyDescent="0.25">
      <c r="B1143" s="57" t="s">
        <v>30</v>
      </c>
      <c r="C1143" s="57" t="s">
        <v>30</v>
      </c>
      <c r="D1143" s="57" t="s">
        <v>30</v>
      </c>
      <c r="E1143" s="61"/>
    </row>
    <row r="1144" spans="2:5" s="1" customFormat="1" ht="13.95" customHeight="1" x14ac:dyDescent="0.25">
      <c r="B1144" s="57" t="s">
        <v>30</v>
      </c>
      <c r="C1144" s="57" t="s">
        <v>30</v>
      </c>
      <c r="D1144" s="57" t="s">
        <v>30</v>
      </c>
      <c r="E1144" s="61"/>
    </row>
    <row r="1145" spans="2:5" s="1" customFormat="1" ht="13.95" customHeight="1" x14ac:dyDescent="0.25">
      <c r="B1145" s="57" t="s">
        <v>30</v>
      </c>
      <c r="C1145" s="57" t="s">
        <v>30</v>
      </c>
      <c r="D1145" s="57" t="s">
        <v>30</v>
      </c>
      <c r="E1145" s="61"/>
    </row>
    <row r="1146" spans="2:5" s="1" customFormat="1" ht="13.95" customHeight="1" x14ac:dyDescent="0.25">
      <c r="B1146" s="57" t="s">
        <v>30</v>
      </c>
      <c r="C1146" s="57" t="s">
        <v>30</v>
      </c>
      <c r="D1146" s="57" t="s">
        <v>30</v>
      </c>
      <c r="E1146" s="61"/>
    </row>
    <row r="1147" spans="2:5" s="1" customFormat="1" ht="13.95" customHeight="1" x14ac:dyDescent="0.25">
      <c r="B1147" s="57" t="s">
        <v>30</v>
      </c>
      <c r="C1147" s="57" t="s">
        <v>30</v>
      </c>
      <c r="D1147" s="57" t="s">
        <v>30</v>
      </c>
      <c r="E1147" s="61"/>
    </row>
    <row r="1148" spans="2:5" s="1" customFormat="1" ht="13.95" customHeight="1" x14ac:dyDescent="0.25">
      <c r="B1148" s="57" t="s">
        <v>30</v>
      </c>
      <c r="C1148" s="57" t="s">
        <v>30</v>
      </c>
      <c r="D1148" s="57" t="s">
        <v>30</v>
      </c>
      <c r="E1148" s="61"/>
    </row>
    <row r="1149" spans="2:5" s="1" customFormat="1" ht="13.95" customHeight="1" x14ac:dyDescent="0.25">
      <c r="B1149" s="57" t="s">
        <v>30</v>
      </c>
      <c r="C1149" s="57" t="s">
        <v>30</v>
      </c>
      <c r="D1149" s="57" t="s">
        <v>30</v>
      </c>
      <c r="E1149" s="61"/>
    </row>
    <row r="1150" spans="2:5" s="1" customFormat="1" ht="13.95" customHeight="1" x14ac:dyDescent="0.25">
      <c r="B1150" s="57" t="s">
        <v>30</v>
      </c>
      <c r="C1150" s="57" t="s">
        <v>30</v>
      </c>
      <c r="D1150" s="57" t="s">
        <v>30</v>
      </c>
      <c r="E1150" s="61"/>
    </row>
    <row r="1151" spans="2:5" s="1" customFormat="1" ht="13.95" customHeight="1" x14ac:dyDescent="0.25">
      <c r="B1151" s="57" t="s">
        <v>30</v>
      </c>
      <c r="C1151" s="57" t="s">
        <v>30</v>
      </c>
      <c r="D1151" s="57" t="s">
        <v>30</v>
      </c>
      <c r="E1151" s="61"/>
    </row>
    <row r="1152" spans="2:5" s="1" customFormat="1" ht="13.95" customHeight="1" x14ac:dyDescent="0.25">
      <c r="B1152" s="57" t="s">
        <v>30</v>
      </c>
      <c r="C1152" s="57" t="s">
        <v>30</v>
      </c>
      <c r="D1152" s="57" t="s">
        <v>30</v>
      </c>
      <c r="E1152" s="61"/>
    </row>
    <row r="1153" spans="2:5" s="1" customFormat="1" ht="13.95" customHeight="1" x14ac:dyDescent="0.25">
      <c r="B1153" s="57" t="s">
        <v>30</v>
      </c>
      <c r="C1153" s="57" t="s">
        <v>30</v>
      </c>
      <c r="D1153" s="57" t="s">
        <v>30</v>
      </c>
      <c r="E1153" s="61"/>
    </row>
    <row r="1154" spans="2:5" s="1" customFormat="1" ht="13.95" customHeight="1" x14ac:dyDescent="0.25">
      <c r="B1154" s="57" t="s">
        <v>30</v>
      </c>
      <c r="C1154" s="57" t="s">
        <v>30</v>
      </c>
      <c r="D1154" s="57" t="s">
        <v>30</v>
      </c>
      <c r="E1154" s="61"/>
    </row>
    <row r="1155" spans="2:5" s="1" customFormat="1" ht="13.95" customHeight="1" x14ac:dyDescent="0.25">
      <c r="B1155" s="57" t="s">
        <v>30</v>
      </c>
      <c r="C1155" s="57" t="s">
        <v>30</v>
      </c>
      <c r="D1155" s="57" t="s">
        <v>30</v>
      </c>
      <c r="E1155" s="61"/>
    </row>
    <row r="1156" spans="2:5" s="1" customFormat="1" ht="13.95" customHeight="1" x14ac:dyDescent="0.25">
      <c r="B1156" s="57" t="s">
        <v>30</v>
      </c>
      <c r="C1156" s="57" t="s">
        <v>30</v>
      </c>
      <c r="D1156" s="57" t="s">
        <v>30</v>
      </c>
      <c r="E1156" s="61"/>
    </row>
    <row r="1157" spans="2:5" s="1" customFormat="1" ht="13.95" customHeight="1" x14ac:dyDescent="0.25">
      <c r="B1157" s="57" t="s">
        <v>30</v>
      </c>
      <c r="C1157" s="57" t="s">
        <v>30</v>
      </c>
      <c r="D1157" s="57" t="s">
        <v>30</v>
      </c>
      <c r="E1157" s="61"/>
    </row>
    <row r="1158" spans="2:5" s="1" customFormat="1" ht="13.95" customHeight="1" x14ac:dyDescent="0.25">
      <c r="B1158" s="57" t="s">
        <v>30</v>
      </c>
      <c r="C1158" s="57" t="s">
        <v>30</v>
      </c>
      <c r="D1158" s="57" t="s">
        <v>30</v>
      </c>
      <c r="E1158" s="61"/>
    </row>
    <row r="1159" spans="2:5" s="1" customFormat="1" ht="13.95" customHeight="1" x14ac:dyDescent="0.25">
      <c r="B1159" s="57" t="s">
        <v>30</v>
      </c>
      <c r="C1159" s="57" t="s">
        <v>30</v>
      </c>
      <c r="D1159" s="57" t="s">
        <v>30</v>
      </c>
      <c r="E1159" s="61"/>
    </row>
    <row r="1160" spans="2:5" s="1" customFormat="1" ht="13.95" customHeight="1" x14ac:dyDescent="0.25">
      <c r="B1160" s="57" t="s">
        <v>30</v>
      </c>
      <c r="C1160" s="57" t="s">
        <v>30</v>
      </c>
      <c r="D1160" s="57" t="s">
        <v>30</v>
      </c>
      <c r="E1160" s="61"/>
    </row>
    <row r="1161" spans="2:5" s="1" customFormat="1" ht="13.95" customHeight="1" x14ac:dyDescent="0.25">
      <c r="B1161" s="57" t="s">
        <v>30</v>
      </c>
      <c r="C1161" s="57" t="s">
        <v>30</v>
      </c>
      <c r="D1161" s="57" t="s">
        <v>30</v>
      </c>
      <c r="E1161" s="61"/>
    </row>
    <row r="1162" spans="2:5" s="1" customFormat="1" ht="13.95" customHeight="1" x14ac:dyDescent="0.25">
      <c r="B1162" s="57" t="s">
        <v>30</v>
      </c>
      <c r="C1162" s="57" t="s">
        <v>30</v>
      </c>
      <c r="D1162" s="57" t="s">
        <v>30</v>
      </c>
      <c r="E1162" s="61"/>
    </row>
    <row r="1163" spans="2:5" s="1" customFormat="1" ht="13.95" customHeight="1" x14ac:dyDescent="0.25">
      <c r="B1163" s="57" t="s">
        <v>30</v>
      </c>
      <c r="C1163" s="57" t="s">
        <v>30</v>
      </c>
      <c r="D1163" s="57" t="s">
        <v>30</v>
      </c>
      <c r="E1163" s="61"/>
    </row>
    <row r="1164" spans="2:5" s="1" customFormat="1" ht="13.95" customHeight="1" x14ac:dyDescent="0.25">
      <c r="B1164" s="57" t="s">
        <v>30</v>
      </c>
      <c r="C1164" s="57" t="s">
        <v>30</v>
      </c>
      <c r="D1164" s="57" t="s">
        <v>30</v>
      </c>
      <c r="E1164" s="61"/>
    </row>
    <row r="1165" spans="2:5" s="1" customFormat="1" ht="13.95" customHeight="1" x14ac:dyDescent="0.25">
      <c r="B1165" s="57" t="s">
        <v>30</v>
      </c>
      <c r="C1165" s="57" t="s">
        <v>30</v>
      </c>
      <c r="D1165" s="57" t="s">
        <v>30</v>
      </c>
      <c r="E1165" s="61"/>
    </row>
    <row r="1166" spans="2:5" s="1" customFormat="1" ht="13.95" customHeight="1" x14ac:dyDescent="0.25">
      <c r="B1166" s="57" t="s">
        <v>30</v>
      </c>
      <c r="C1166" s="57" t="s">
        <v>30</v>
      </c>
      <c r="D1166" s="57" t="s">
        <v>30</v>
      </c>
      <c r="E1166" s="61"/>
    </row>
    <row r="1167" spans="2:5" s="1" customFormat="1" ht="13.95" customHeight="1" x14ac:dyDescent="0.25">
      <c r="B1167" s="57" t="s">
        <v>30</v>
      </c>
      <c r="C1167" s="57" t="s">
        <v>30</v>
      </c>
      <c r="D1167" s="57" t="s">
        <v>30</v>
      </c>
      <c r="E1167" s="61"/>
    </row>
    <row r="1168" spans="2:5" s="1" customFormat="1" ht="13.95" customHeight="1" x14ac:dyDescent="0.25">
      <c r="B1168" s="57" t="s">
        <v>30</v>
      </c>
      <c r="C1168" s="57" t="s">
        <v>30</v>
      </c>
      <c r="D1168" s="57" t="s">
        <v>30</v>
      </c>
      <c r="E1168" s="61"/>
    </row>
    <row r="1169" spans="2:5" s="1" customFormat="1" ht="13.95" customHeight="1" x14ac:dyDescent="0.25">
      <c r="B1169" s="57" t="s">
        <v>30</v>
      </c>
      <c r="C1169" s="57" t="s">
        <v>30</v>
      </c>
      <c r="D1169" s="57" t="s">
        <v>30</v>
      </c>
      <c r="E1169" s="61"/>
    </row>
    <row r="1170" spans="2:5" s="1" customFormat="1" ht="13.95" customHeight="1" x14ac:dyDescent="0.25">
      <c r="B1170" s="57" t="s">
        <v>30</v>
      </c>
      <c r="C1170" s="57" t="s">
        <v>30</v>
      </c>
      <c r="D1170" s="57" t="s">
        <v>30</v>
      </c>
      <c r="E1170" s="61"/>
    </row>
    <row r="1171" spans="2:5" s="1" customFormat="1" ht="13.95" customHeight="1" x14ac:dyDescent="0.25">
      <c r="B1171" s="57" t="s">
        <v>30</v>
      </c>
      <c r="C1171" s="57" t="s">
        <v>30</v>
      </c>
      <c r="D1171" s="57" t="s">
        <v>30</v>
      </c>
      <c r="E1171" s="61"/>
    </row>
    <row r="1172" spans="2:5" s="1" customFormat="1" ht="13.95" customHeight="1" x14ac:dyDescent="0.25">
      <c r="B1172" s="57" t="s">
        <v>30</v>
      </c>
      <c r="C1172" s="57" t="s">
        <v>30</v>
      </c>
      <c r="D1172" s="57" t="s">
        <v>30</v>
      </c>
      <c r="E1172" s="61"/>
    </row>
    <row r="1173" spans="2:5" s="1" customFormat="1" ht="13.95" customHeight="1" x14ac:dyDescent="0.25">
      <c r="B1173" s="57" t="s">
        <v>30</v>
      </c>
      <c r="C1173" s="57" t="s">
        <v>30</v>
      </c>
      <c r="D1173" s="57" t="s">
        <v>30</v>
      </c>
      <c r="E1173" s="61"/>
    </row>
    <row r="1174" spans="2:5" s="1" customFormat="1" ht="13.95" customHeight="1" x14ac:dyDescent="0.25">
      <c r="B1174" s="57" t="s">
        <v>30</v>
      </c>
      <c r="C1174" s="57" t="s">
        <v>30</v>
      </c>
      <c r="D1174" s="57" t="s">
        <v>30</v>
      </c>
      <c r="E1174" s="61"/>
    </row>
    <row r="1175" spans="2:5" s="1" customFormat="1" ht="13.95" customHeight="1" x14ac:dyDescent="0.25">
      <c r="B1175" s="57" t="s">
        <v>30</v>
      </c>
      <c r="C1175" s="57" t="s">
        <v>30</v>
      </c>
      <c r="D1175" s="57" t="s">
        <v>30</v>
      </c>
      <c r="E1175" s="61"/>
    </row>
    <row r="1176" spans="2:5" s="1" customFormat="1" ht="13.95" customHeight="1" x14ac:dyDescent="0.25">
      <c r="B1176" s="57" t="s">
        <v>30</v>
      </c>
      <c r="C1176" s="57" t="s">
        <v>30</v>
      </c>
      <c r="D1176" s="57" t="s">
        <v>30</v>
      </c>
      <c r="E1176" s="61"/>
    </row>
    <row r="1177" spans="2:5" s="1" customFormat="1" ht="13.95" customHeight="1" x14ac:dyDescent="0.25">
      <c r="B1177" s="57" t="s">
        <v>30</v>
      </c>
      <c r="C1177" s="57" t="s">
        <v>30</v>
      </c>
      <c r="D1177" s="57" t="s">
        <v>30</v>
      </c>
      <c r="E1177" s="61"/>
    </row>
    <row r="1178" spans="2:5" s="1" customFormat="1" ht="13.95" customHeight="1" x14ac:dyDescent="0.25">
      <c r="B1178" s="57" t="s">
        <v>30</v>
      </c>
      <c r="C1178" s="57" t="s">
        <v>30</v>
      </c>
      <c r="D1178" s="57" t="s">
        <v>30</v>
      </c>
      <c r="E1178" s="61"/>
    </row>
    <row r="1179" spans="2:5" s="1" customFormat="1" ht="13.95" customHeight="1" x14ac:dyDescent="0.25">
      <c r="B1179" s="57" t="s">
        <v>30</v>
      </c>
      <c r="C1179" s="57" t="s">
        <v>30</v>
      </c>
      <c r="D1179" s="57" t="s">
        <v>30</v>
      </c>
      <c r="E1179" s="61"/>
    </row>
    <row r="1180" spans="2:5" s="1" customFormat="1" ht="13.95" customHeight="1" x14ac:dyDescent="0.25">
      <c r="B1180" s="57" t="s">
        <v>30</v>
      </c>
      <c r="C1180" s="57" t="s">
        <v>30</v>
      </c>
      <c r="D1180" s="57" t="s">
        <v>30</v>
      </c>
      <c r="E1180" s="61"/>
    </row>
    <row r="1181" spans="2:5" s="1" customFormat="1" ht="13.95" customHeight="1" x14ac:dyDescent="0.25">
      <c r="B1181" s="57" t="s">
        <v>30</v>
      </c>
      <c r="C1181" s="57" t="s">
        <v>30</v>
      </c>
      <c r="D1181" s="57" t="s">
        <v>30</v>
      </c>
      <c r="E1181" s="61"/>
    </row>
    <row r="1182" spans="2:5" s="1" customFormat="1" ht="13.95" customHeight="1" x14ac:dyDescent="0.25">
      <c r="B1182" s="57" t="s">
        <v>30</v>
      </c>
      <c r="C1182" s="57" t="s">
        <v>30</v>
      </c>
      <c r="D1182" s="57" t="s">
        <v>30</v>
      </c>
      <c r="E1182" s="61"/>
    </row>
    <row r="1183" spans="2:5" s="1" customFormat="1" ht="13.95" customHeight="1" x14ac:dyDescent="0.25">
      <c r="B1183" s="57" t="s">
        <v>30</v>
      </c>
      <c r="C1183" s="57" t="s">
        <v>30</v>
      </c>
      <c r="D1183" s="57" t="s">
        <v>30</v>
      </c>
      <c r="E1183" s="61"/>
    </row>
    <row r="1184" spans="2:5" s="1" customFormat="1" ht="13.95" customHeight="1" x14ac:dyDescent="0.25">
      <c r="B1184" s="57" t="s">
        <v>30</v>
      </c>
      <c r="C1184" s="57" t="s">
        <v>30</v>
      </c>
      <c r="D1184" s="57" t="s">
        <v>30</v>
      </c>
      <c r="E1184" s="61"/>
    </row>
    <row r="1185" spans="2:5" s="1" customFormat="1" ht="13.95" customHeight="1" x14ac:dyDescent="0.25">
      <c r="B1185" s="57" t="s">
        <v>30</v>
      </c>
      <c r="C1185" s="57" t="s">
        <v>30</v>
      </c>
      <c r="D1185" s="57" t="s">
        <v>30</v>
      </c>
      <c r="E1185" s="61"/>
    </row>
    <row r="1186" spans="2:5" s="1" customFormat="1" ht="13.95" customHeight="1" x14ac:dyDescent="0.25">
      <c r="B1186" s="57" t="s">
        <v>30</v>
      </c>
      <c r="C1186" s="57" t="s">
        <v>30</v>
      </c>
      <c r="D1186" s="57" t="s">
        <v>30</v>
      </c>
      <c r="E1186" s="61"/>
    </row>
    <row r="1187" spans="2:5" s="1" customFormat="1" ht="13.95" customHeight="1" x14ac:dyDescent="0.25">
      <c r="B1187" s="57" t="s">
        <v>30</v>
      </c>
      <c r="C1187" s="57" t="s">
        <v>30</v>
      </c>
      <c r="D1187" s="57" t="s">
        <v>30</v>
      </c>
      <c r="E1187" s="61"/>
    </row>
    <row r="1188" spans="2:5" s="1" customFormat="1" ht="13.95" customHeight="1" x14ac:dyDescent="0.25">
      <c r="B1188" s="57" t="s">
        <v>30</v>
      </c>
      <c r="C1188" s="57" t="s">
        <v>30</v>
      </c>
      <c r="D1188" s="57" t="s">
        <v>30</v>
      </c>
      <c r="E1188" s="61"/>
    </row>
    <row r="1189" spans="2:5" s="1" customFormat="1" ht="13.95" customHeight="1" x14ac:dyDescent="0.25">
      <c r="B1189" s="57" t="s">
        <v>30</v>
      </c>
      <c r="C1189" s="57" t="s">
        <v>30</v>
      </c>
      <c r="D1189" s="57" t="s">
        <v>30</v>
      </c>
      <c r="E1189" s="61"/>
    </row>
    <row r="1190" spans="2:5" s="1" customFormat="1" ht="13.95" customHeight="1" x14ac:dyDescent="0.25">
      <c r="B1190" s="57" t="s">
        <v>30</v>
      </c>
      <c r="C1190" s="57" t="s">
        <v>30</v>
      </c>
      <c r="D1190" s="57" t="s">
        <v>30</v>
      </c>
      <c r="E1190" s="61"/>
    </row>
    <row r="1191" spans="2:5" s="1" customFormat="1" ht="13.95" customHeight="1" x14ac:dyDescent="0.25">
      <c r="B1191" s="57" t="s">
        <v>30</v>
      </c>
      <c r="C1191" s="57" t="s">
        <v>30</v>
      </c>
      <c r="D1191" s="57" t="s">
        <v>30</v>
      </c>
      <c r="E1191" s="61"/>
    </row>
    <row r="1192" spans="2:5" s="1" customFormat="1" ht="13.95" customHeight="1" x14ac:dyDescent="0.25">
      <c r="B1192" s="57" t="s">
        <v>30</v>
      </c>
      <c r="C1192" s="57" t="s">
        <v>30</v>
      </c>
      <c r="D1192" s="57" t="s">
        <v>30</v>
      </c>
      <c r="E1192" s="61"/>
    </row>
    <row r="1193" spans="2:5" s="1" customFormat="1" ht="13.95" customHeight="1" x14ac:dyDescent="0.25">
      <c r="B1193" s="57" t="s">
        <v>30</v>
      </c>
      <c r="C1193" s="57" t="s">
        <v>30</v>
      </c>
      <c r="D1193" s="57" t="s">
        <v>30</v>
      </c>
      <c r="E1193" s="61"/>
    </row>
    <row r="1194" spans="2:5" s="1" customFormat="1" ht="13.95" customHeight="1" x14ac:dyDescent="0.25">
      <c r="B1194" s="57" t="s">
        <v>30</v>
      </c>
      <c r="C1194" s="57" t="s">
        <v>30</v>
      </c>
      <c r="D1194" s="57" t="s">
        <v>30</v>
      </c>
      <c r="E1194" s="61"/>
    </row>
    <row r="1195" spans="2:5" s="1" customFormat="1" ht="13.95" customHeight="1" x14ac:dyDescent="0.25">
      <c r="B1195" s="57" t="s">
        <v>30</v>
      </c>
      <c r="C1195" s="57" t="s">
        <v>30</v>
      </c>
      <c r="D1195" s="57" t="s">
        <v>30</v>
      </c>
      <c r="E1195" s="61"/>
    </row>
    <row r="1196" spans="2:5" s="1" customFormat="1" ht="13.95" customHeight="1" x14ac:dyDescent="0.25">
      <c r="B1196" s="57" t="s">
        <v>30</v>
      </c>
      <c r="C1196" s="57" t="s">
        <v>30</v>
      </c>
      <c r="D1196" s="57" t="s">
        <v>30</v>
      </c>
      <c r="E1196" s="61"/>
    </row>
    <row r="1197" spans="2:5" s="1" customFormat="1" ht="13.95" customHeight="1" x14ac:dyDescent="0.25">
      <c r="B1197" s="57" t="s">
        <v>30</v>
      </c>
      <c r="C1197" s="57" t="s">
        <v>30</v>
      </c>
      <c r="D1197" s="57" t="s">
        <v>30</v>
      </c>
      <c r="E1197" s="61"/>
    </row>
    <row r="1198" spans="2:5" s="1" customFormat="1" ht="13.95" customHeight="1" x14ac:dyDescent="0.25">
      <c r="B1198" s="57" t="s">
        <v>30</v>
      </c>
      <c r="C1198" s="57" t="s">
        <v>30</v>
      </c>
      <c r="D1198" s="57" t="s">
        <v>30</v>
      </c>
      <c r="E1198" s="61"/>
    </row>
    <row r="1199" spans="2:5" s="1" customFormat="1" ht="13.95" customHeight="1" x14ac:dyDescent="0.25">
      <c r="B1199" s="57" t="s">
        <v>30</v>
      </c>
      <c r="C1199" s="57" t="s">
        <v>30</v>
      </c>
      <c r="D1199" s="57" t="s">
        <v>30</v>
      </c>
      <c r="E1199" s="61"/>
    </row>
    <row r="1200" spans="2:5" s="1" customFormat="1" ht="13.95" customHeight="1" x14ac:dyDescent="0.25">
      <c r="B1200" s="57" t="s">
        <v>30</v>
      </c>
      <c r="C1200" s="57" t="s">
        <v>30</v>
      </c>
      <c r="D1200" s="57" t="s">
        <v>30</v>
      </c>
      <c r="E1200" s="61"/>
    </row>
    <row r="1201" spans="2:5" s="1" customFormat="1" ht="13.95" customHeight="1" x14ac:dyDescent="0.25">
      <c r="B1201" s="57" t="s">
        <v>30</v>
      </c>
      <c r="C1201" s="57" t="s">
        <v>30</v>
      </c>
      <c r="D1201" s="57" t="s">
        <v>30</v>
      </c>
      <c r="E1201" s="61"/>
    </row>
    <row r="1202" spans="2:5" s="1" customFormat="1" ht="13.95" customHeight="1" x14ac:dyDescent="0.25">
      <c r="B1202" s="57" t="s">
        <v>30</v>
      </c>
      <c r="C1202" s="57" t="s">
        <v>30</v>
      </c>
      <c r="D1202" s="57" t="s">
        <v>30</v>
      </c>
      <c r="E1202" s="61"/>
    </row>
    <row r="1203" spans="2:5" s="1" customFormat="1" ht="13.95" customHeight="1" x14ac:dyDescent="0.25">
      <c r="B1203" s="57" t="s">
        <v>30</v>
      </c>
      <c r="C1203" s="57" t="s">
        <v>30</v>
      </c>
      <c r="D1203" s="57" t="s">
        <v>30</v>
      </c>
      <c r="E1203" s="61"/>
    </row>
    <row r="1204" spans="2:5" s="1" customFormat="1" ht="13.95" customHeight="1" x14ac:dyDescent="0.25">
      <c r="B1204" s="57" t="s">
        <v>30</v>
      </c>
      <c r="C1204" s="57" t="s">
        <v>30</v>
      </c>
      <c r="D1204" s="57" t="s">
        <v>30</v>
      </c>
      <c r="E1204" s="61"/>
    </row>
    <row r="1205" spans="2:5" s="1" customFormat="1" ht="13.95" customHeight="1" x14ac:dyDescent="0.25">
      <c r="B1205" s="57" t="s">
        <v>30</v>
      </c>
      <c r="C1205" s="57" t="s">
        <v>30</v>
      </c>
      <c r="D1205" s="57" t="s">
        <v>30</v>
      </c>
      <c r="E1205" s="61"/>
    </row>
    <row r="1206" spans="2:5" s="1" customFormat="1" ht="13.95" customHeight="1" x14ac:dyDescent="0.25">
      <c r="B1206" s="57" t="s">
        <v>30</v>
      </c>
      <c r="C1206" s="57" t="s">
        <v>30</v>
      </c>
      <c r="D1206" s="57" t="s">
        <v>30</v>
      </c>
      <c r="E1206" s="61"/>
    </row>
    <row r="1207" spans="2:5" s="1" customFormat="1" ht="13.95" customHeight="1" x14ac:dyDescent="0.25">
      <c r="B1207" s="57" t="s">
        <v>30</v>
      </c>
      <c r="C1207" s="57" t="s">
        <v>30</v>
      </c>
      <c r="D1207" s="57" t="s">
        <v>30</v>
      </c>
      <c r="E1207" s="61"/>
    </row>
    <row r="1208" spans="2:5" s="1" customFormat="1" ht="13.95" customHeight="1" x14ac:dyDescent="0.25">
      <c r="B1208" s="57" t="s">
        <v>30</v>
      </c>
      <c r="C1208" s="57" t="s">
        <v>30</v>
      </c>
      <c r="D1208" s="57" t="s">
        <v>30</v>
      </c>
      <c r="E1208" s="61"/>
    </row>
    <row r="1209" spans="2:5" s="1" customFormat="1" ht="13.95" customHeight="1" x14ac:dyDescent="0.25">
      <c r="B1209" s="57" t="s">
        <v>30</v>
      </c>
      <c r="C1209" s="57" t="s">
        <v>30</v>
      </c>
      <c r="D1209" s="57" t="s">
        <v>30</v>
      </c>
      <c r="E1209" s="61"/>
    </row>
    <row r="1210" spans="2:5" s="1" customFormat="1" ht="13.95" customHeight="1" x14ac:dyDescent="0.25">
      <c r="B1210" s="57" t="s">
        <v>30</v>
      </c>
      <c r="C1210" s="57" t="s">
        <v>30</v>
      </c>
      <c r="D1210" s="57" t="s">
        <v>30</v>
      </c>
      <c r="E1210" s="61"/>
    </row>
    <row r="1211" spans="2:5" s="1" customFormat="1" ht="13.95" customHeight="1" x14ac:dyDescent="0.25">
      <c r="B1211" s="57" t="s">
        <v>30</v>
      </c>
      <c r="C1211" s="57" t="s">
        <v>30</v>
      </c>
      <c r="D1211" s="57" t="s">
        <v>30</v>
      </c>
      <c r="E1211" s="61"/>
    </row>
    <row r="1212" spans="2:5" s="1" customFormat="1" ht="13.95" customHeight="1" x14ac:dyDescent="0.25">
      <c r="B1212" s="57" t="s">
        <v>30</v>
      </c>
      <c r="C1212" s="57" t="s">
        <v>30</v>
      </c>
      <c r="D1212" s="57" t="s">
        <v>30</v>
      </c>
      <c r="E1212" s="61"/>
    </row>
    <row r="1213" spans="2:5" s="1" customFormat="1" ht="13.95" customHeight="1" x14ac:dyDescent="0.25">
      <c r="B1213" s="57" t="s">
        <v>30</v>
      </c>
      <c r="C1213" s="57" t="s">
        <v>30</v>
      </c>
      <c r="D1213" s="57" t="s">
        <v>30</v>
      </c>
      <c r="E1213" s="61"/>
    </row>
    <row r="1214" spans="2:5" s="1" customFormat="1" ht="13.95" customHeight="1" x14ac:dyDescent="0.25">
      <c r="B1214" s="57" t="s">
        <v>30</v>
      </c>
      <c r="C1214" s="57" t="s">
        <v>30</v>
      </c>
      <c r="D1214" s="57" t="s">
        <v>30</v>
      </c>
      <c r="E1214" s="61"/>
    </row>
    <row r="1215" spans="2:5" s="1" customFormat="1" ht="13.95" customHeight="1" x14ac:dyDescent="0.25">
      <c r="B1215" s="57" t="s">
        <v>30</v>
      </c>
      <c r="C1215" s="57" t="s">
        <v>30</v>
      </c>
      <c r="D1215" s="57" t="s">
        <v>30</v>
      </c>
      <c r="E1215" s="61"/>
    </row>
    <row r="1216" spans="2:5" s="1" customFormat="1" ht="13.95" customHeight="1" x14ac:dyDescent="0.25">
      <c r="B1216" s="57" t="s">
        <v>30</v>
      </c>
      <c r="C1216" s="57" t="s">
        <v>30</v>
      </c>
      <c r="D1216" s="57" t="s">
        <v>30</v>
      </c>
      <c r="E1216" s="61"/>
    </row>
    <row r="1217" spans="2:5" s="1" customFormat="1" ht="13.95" customHeight="1" x14ac:dyDescent="0.25">
      <c r="B1217" s="57" t="s">
        <v>30</v>
      </c>
      <c r="C1217" s="57" t="s">
        <v>30</v>
      </c>
      <c r="D1217" s="57" t="s">
        <v>30</v>
      </c>
      <c r="E1217" s="61"/>
    </row>
    <row r="1218" spans="2:5" s="1" customFormat="1" ht="13.95" customHeight="1" x14ac:dyDescent="0.25">
      <c r="B1218" s="57" t="s">
        <v>30</v>
      </c>
      <c r="C1218" s="57" t="s">
        <v>30</v>
      </c>
      <c r="D1218" s="57" t="s">
        <v>30</v>
      </c>
      <c r="E1218" s="61"/>
    </row>
    <row r="1219" spans="2:5" s="1" customFormat="1" ht="13.95" customHeight="1" x14ac:dyDescent="0.25">
      <c r="B1219" s="57" t="s">
        <v>30</v>
      </c>
      <c r="C1219" s="57" t="s">
        <v>30</v>
      </c>
      <c r="D1219" s="57" t="s">
        <v>30</v>
      </c>
      <c r="E1219" s="61"/>
    </row>
    <row r="1220" spans="2:5" s="1" customFormat="1" ht="13.95" customHeight="1" x14ac:dyDescent="0.25">
      <c r="B1220" s="57" t="s">
        <v>30</v>
      </c>
      <c r="C1220" s="57" t="s">
        <v>30</v>
      </c>
      <c r="D1220" s="57" t="s">
        <v>30</v>
      </c>
      <c r="E1220" s="61"/>
    </row>
    <row r="1221" spans="2:5" s="1" customFormat="1" ht="13.95" customHeight="1" x14ac:dyDescent="0.25">
      <c r="B1221" s="57" t="s">
        <v>30</v>
      </c>
      <c r="C1221" s="57" t="s">
        <v>30</v>
      </c>
      <c r="D1221" s="57" t="s">
        <v>30</v>
      </c>
      <c r="E1221" s="61"/>
    </row>
    <row r="1222" spans="2:5" s="1" customFormat="1" ht="13.95" customHeight="1" x14ac:dyDescent="0.25">
      <c r="B1222" s="57" t="s">
        <v>30</v>
      </c>
      <c r="C1222" s="57" t="s">
        <v>30</v>
      </c>
      <c r="D1222" s="57" t="s">
        <v>30</v>
      </c>
      <c r="E1222" s="61"/>
    </row>
    <row r="1223" spans="2:5" s="1" customFormat="1" ht="13.95" customHeight="1" x14ac:dyDescent="0.25">
      <c r="B1223" s="57" t="s">
        <v>30</v>
      </c>
      <c r="C1223" s="57" t="s">
        <v>30</v>
      </c>
      <c r="D1223" s="57" t="s">
        <v>30</v>
      </c>
      <c r="E1223" s="61"/>
    </row>
    <row r="1224" spans="2:5" s="1" customFormat="1" ht="13.95" customHeight="1" x14ac:dyDescent="0.25">
      <c r="B1224" s="57" t="s">
        <v>30</v>
      </c>
      <c r="C1224" s="57" t="s">
        <v>30</v>
      </c>
      <c r="D1224" s="57" t="s">
        <v>30</v>
      </c>
      <c r="E1224" s="61"/>
    </row>
    <row r="1225" spans="2:5" s="1" customFormat="1" ht="13.95" customHeight="1" x14ac:dyDescent="0.25">
      <c r="B1225" s="57" t="s">
        <v>30</v>
      </c>
      <c r="C1225" s="57" t="s">
        <v>30</v>
      </c>
      <c r="D1225" s="57" t="s">
        <v>30</v>
      </c>
      <c r="E1225" s="61"/>
    </row>
    <row r="1226" spans="2:5" s="1" customFormat="1" ht="13.95" customHeight="1" x14ac:dyDescent="0.25">
      <c r="B1226" s="57" t="s">
        <v>30</v>
      </c>
      <c r="C1226" s="57" t="s">
        <v>30</v>
      </c>
      <c r="D1226" s="57" t="s">
        <v>30</v>
      </c>
      <c r="E1226" s="61"/>
    </row>
    <row r="1227" spans="2:5" s="1" customFormat="1" ht="13.95" customHeight="1" x14ac:dyDescent="0.25">
      <c r="B1227" s="57" t="s">
        <v>30</v>
      </c>
      <c r="C1227" s="57" t="s">
        <v>30</v>
      </c>
      <c r="D1227" s="57" t="s">
        <v>30</v>
      </c>
      <c r="E1227" s="61"/>
    </row>
    <row r="1228" spans="2:5" s="1" customFormat="1" ht="13.95" customHeight="1" x14ac:dyDescent="0.25">
      <c r="B1228" s="57" t="s">
        <v>30</v>
      </c>
      <c r="C1228" s="57" t="s">
        <v>30</v>
      </c>
      <c r="D1228" s="57" t="s">
        <v>30</v>
      </c>
      <c r="E1228" s="61"/>
    </row>
    <row r="1229" spans="2:5" s="1" customFormat="1" ht="13.95" customHeight="1" x14ac:dyDescent="0.25">
      <c r="B1229" s="57" t="s">
        <v>30</v>
      </c>
      <c r="C1229" s="57" t="s">
        <v>30</v>
      </c>
      <c r="D1229" s="57" t="s">
        <v>30</v>
      </c>
      <c r="E1229" s="61"/>
    </row>
    <row r="1230" spans="2:5" s="1" customFormat="1" ht="13.95" customHeight="1" x14ac:dyDescent="0.25">
      <c r="B1230" s="57" t="s">
        <v>30</v>
      </c>
      <c r="C1230" s="57" t="s">
        <v>30</v>
      </c>
      <c r="D1230" s="57" t="s">
        <v>30</v>
      </c>
      <c r="E1230" s="61"/>
    </row>
    <row r="1231" spans="2:5" s="1" customFormat="1" ht="13.95" customHeight="1" x14ac:dyDescent="0.25">
      <c r="B1231" s="57" t="s">
        <v>30</v>
      </c>
      <c r="C1231" s="57" t="s">
        <v>30</v>
      </c>
      <c r="D1231" s="57" t="s">
        <v>30</v>
      </c>
      <c r="E1231" s="61"/>
    </row>
    <row r="1232" spans="2:5" s="1" customFormat="1" ht="13.95" customHeight="1" x14ac:dyDescent="0.25">
      <c r="B1232" s="57" t="s">
        <v>30</v>
      </c>
      <c r="C1232" s="57" t="s">
        <v>30</v>
      </c>
      <c r="D1232" s="57" t="s">
        <v>30</v>
      </c>
      <c r="E1232" s="61"/>
    </row>
    <row r="1233" spans="2:5" s="1" customFormat="1" ht="13.95" customHeight="1" x14ac:dyDescent="0.25">
      <c r="B1233" s="57" t="s">
        <v>30</v>
      </c>
      <c r="C1233" s="57" t="s">
        <v>30</v>
      </c>
      <c r="D1233" s="57" t="s">
        <v>30</v>
      </c>
      <c r="E1233" s="61"/>
    </row>
    <row r="1234" spans="2:5" s="1" customFormat="1" ht="13.95" customHeight="1" x14ac:dyDescent="0.25">
      <c r="B1234" s="57" t="s">
        <v>30</v>
      </c>
      <c r="C1234" s="57" t="s">
        <v>30</v>
      </c>
      <c r="D1234" s="57" t="s">
        <v>30</v>
      </c>
      <c r="E1234" s="61"/>
    </row>
    <row r="1235" spans="2:5" s="1" customFormat="1" ht="13.95" customHeight="1" x14ac:dyDescent="0.25">
      <c r="B1235" s="57" t="s">
        <v>30</v>
      </c>
      <c r="C1235" s="57" t="s">
        <v>30</v>
      </c>
      <c r="D1235" s="57" t="s">
        <v>30</v>
      </c>
      <c r="E1235" s="61"/>
    </row>
    <row r="1236" spans="2:5" s="1" customFormat="1" ht="13.95" customHeight="1" x14ac:dyDescent="0.25">
      <c r="B1236" s="57" t="s">
        <v>30</v>
      </c>
      <c r="C1236" s="57" t="s">
        <v>30</v>
      </c>
      <c r="D1236" s="57" t="s">
        <v>30</v>
      </c>
      <c r="E1236" s="61"/>
    </row>
    <row r="1237" spans="2:5" s="1" customFormat="1" ht="13.95" customHeight="1" x14ac:dyDescent="0.25">
      <c r="B1237" s="57" t="s">
        <v>30</v>
      </c>
      <c r="C1237" s="57" t="s">
        <v>30</v>
      </c>
      <c r="D1237" s="57" t="s">
        <v>30</v>
      </c>
      <c r="E1237" s="61"/>
    </row>
    <row r="1238" spans="2:5" s="1" customFormat="1" ht="13.95" customHeight="1" x14ac:dyDescent="0.25">
      <c r="B1238" s="57" t="s">
        <v>30</v>
      </c>
      <c r="C1238" s="57" t="s">
        <v>30</v>
      </c>
      <c r="D1238" s="57" t="s">
        <v>30</v>
      </c>
      <c r="E1238" s="61"/>
    </row>
    <row r="1239" spans="2:5" s="1" customFormat="1" ht="13.95" customHeight="1" x14ac:dyDescent="0.25">
      <c r="B1239" s="57" t="s">
        <v>30</v>
      </c>
      <c r="C1239" s="57" t="s">
        <v>30</v>
      </c>
      <c r="D1239" s="57" t="s">
        <v>30</v>
      </c>
      <c r="E1239" s="61"/>
    </row>
    <row r="1240" spans="2:5" s="1" customFormat="1" ht="13.95" customHeight="1" x14ac:dyDescent="0.25">
      <c r="B1240" s="57" t="s">
        <v>30</v>
      </c>
      <c r="C1240" s="57" t="s">
        <v>30</v>
      </c>
      <c r="D1240" s="57" t="s">
        <v>30</v>
      </c>
      <c r="E1240" s="61"/>
    </row>
    <row r="1241" spans="2:5" s="1" customFormat="1" ht="13.95" customHeight="1" x14ac:dyDescent="0.25">
      <c r="B1241" s="57" t="s">
        <v>30</v>
      </c>
      <c r="C1241" s="57" t="s">
        <v>30</v>
      </c>
      <c r="D1241" s="57" t="s">
        <v>30</v>
      </c>
      <c r="E1241" s="61"/>
    </row>
    <row r="1242" spans="2:5" s="1" customFormat="1" ht="13.95" customHeight="1" x14ac:dyDescent="0.25">
      <c r="B1242" s="57" t="s">
        <v>30</v>
      </c>
      <c r="C1242" s="57" t="s">
        <v>30</v>
      </c>
      <c r="D1242" s="57" t="s">
        <v>30</v>
      </c>
      <c r="E1242" s="61"/>
    </row>
    <row r="1243" spans="2:5" s="1" customFormat="1" ht="13.95" customHeight="1" x14ac:dyDescent="0.25">
      <c r="B1243" s="57" t="s">
        <v>30</v>
      </c>
      <c r="C1243" s="57" t="s">
        <v>30</v>
      </c>
      <c r="D1243" s="57" t="s">
        <v>30</v>
      </c>
      <c r="E1243" s="61"/>
    </row>
    <row r="1244" spans="2:5" s="1" customFormat="1" ht="13.95" customHeight="1" x14ac:dyDescent="0.25">
      <c r="B1244" s="57" t="s">
        <v>30</v>
      </c>
      <c r="C1244" s="57" t="s">
        <v>30</v>
      </c>
      <c r="D1244" s="57" t="s">
        <v>30</v>
      </c>
      <c r="E1244" s="61"/>
    </row>
    <row r="1245" spans="2:5" s="1" customFormat="1" ht="13.95" customHeight="1" x14ac:dyDescent="0.25">
      <c r="B1245" s="57" t="s">
        <v>30</v>
      </c>
      <c r="C1245" s="57" t="s">
        <v>30</v>
      </c>
      <c r="D1245" s="57" t="s">
        <v>30</v>
      </c>
      <c r="E1245" s="61"/>
    </row>
    <row r="1246" spans="2:5" s="1" customFormat="1" ht="13.95" customHeight="1" x14ac:dyDescent="0.25">
      <c r="B1246" s="57" t="s">
        <v>30</v>
      </c>
      <c r="C1246" s="57" t="s">
        <v>30</v>
      </c>
      <c r="D1246" s="57" t="s">
        <v>30</v>
      </c>
      <c r="E1246" s="61"/>
    </row>
    <row r="1247" spans="2:5" s="1" customFormat="1" ht="13.95" customHeight="1" x14ac:dyDescent="0.25">
      <c r="B1247" s="57" t="s">
        <v>30</v>
      </c>
      <c r="C1247" s="57" t="s">
        <v>30</v>
      </c>
      <c r="D1247" s="57" t="s">
        <v>30</v>
      </c>
      <c r="E1247" s="61"/>
    </row>
    <row r="1248" spans="2:5" s="1" customFormat="1" ht="13.95" customHeight="1" x14ac:dyDescent="0.25">
      <c r="B1248" s="57" t="s">
        <v>30</v>
      </c>
      <c r="C1248" s="57" t="s">
        <v>30</v>
      </c>
      <c r="D1248" s="57" t="s">
        <v>30</v>
      </c>
      <c r="E1248" s="61"/>
    </row>
    <row r="1249" spans="2:5" s="1" customFormat="1" ht="13.95" customHeight="1" x14ac:dyDescent="0.25">
      <c r="B1249" s="57" t="s">
        <v>30</v>
      </c>
      <c r="C1249" s="57" t="s">
        <v>30</v>
      </c>
      <c r="D1249" s="57" t="s">
        <v>30</v>
      </c>
      <c r="E1249" s="61"/>
    </row>
    <row r="1250" spans="2:5" s="1" customFormat="1" ht="13.95" customHeight="1" x14ac:dyDescent="0.25">
      <c r="B1250" s="57" t="s">
        <v>30</v>
      </c>
      <c r="C1250" s="57" t="s">
        <v>30</v>
      </c>
      <c r="D1250" s="57" t="s">
        <v>30</v>
      </c>
      <c r="E1250" s="61"/>
    </row>
    <row r="1251" spans="2:5" s="1" customFormat="1" ht="13.95" customHeight="1" x14ac:dyDescent="0.25">
      <c r="B1251" s="57" t="s">
        <v>30</v>
      </c>
      <c r="C1251" s="57" t="s">
        <v>30</v>
      </c>
      <c r="D1251" s="57" t="s">
        <v>30</v>
      </c>
      <c r="E1251" s="61"/>
    </row>
    <row r="1252" spans="2:5" s="1" customFormat="1" ht="13.95" customHeight="1" x14ac:dyDescent="0.25">
      <c r="B1252" s="57" t="s">
        <v>30</v>
      </c>
      <c r="C1252" s="57" t="s">
        <v>30</v>
      </c>
      <c r="D1252" s="57" t="s">
        <v>30</v>
      </c>
      <c r="E1252" s="61"/>
    </row>
    <row r="1253" spans="2:5" s="1" customFormat="1" ht="13.95" customHeight="1" x14ac:dyDescent="0.25">
      <c r="B1253" s="57" t="s">
        <v>30</v>
      </c>
      <c r="C1253" s="57" t="s">
        <v>30</v>
      </c>
      <c r="D1253" s="57" t="s">
        <v>30</v>
      </c>
      <c r="E1253" s="61"/>
    </row>
    <row r="1254" spans="2:5" s="1" customFormat="1" ht="13.95" customHeight="1" x14ac:dyDescent="0.25">
      <c r="B1254" s="57" t="s">
        <v>30</v>
      </c>
      <c r="C1254" s="57" t="s">
        <v>30</v>
      </c>
      <c r="D1254" s="57" t="s">
        <v>30</v>
      </c>
      <c r="E1254" s="61"/>
    </row>
    <row r="1255" spans="2:5" s="1" customFormat="1" ht="13.95" customHeight="1" x14ac:dyDescent="0.25">
      <c r="B1255" s="57" t="s">
        <v>30</v>
      </c>
      <c r="C1255" s="57" t="s">
        <v>30</v>
      </c>
      <c r="D1255" s="57" t="s">
        <v>30</v>
      </c>
      <c r="E1255" s="61"/>
    </row>
    <row r="1256" spans="2:5" s="1" customFormat="1" ht="13.95" customHeight="1" x14ac:dyDescent="0.25">
      <c r="B1256" s="57" t="s">
        <v>30</v>
      </c>
      <c r="C1256" s="57" t="s">
        <v>30</v>
      </c>
      <c r="D1256" s="57" t="s">
        <v>30</v>
      </c>
      <c r="E1256" s="61"/>
    </row>
    <row r="1257" spans="2:5" s="1" customFormat="1" ht="13.95" customHeight="1" x14ac:dyDescent="0.25">
      <c r="B1257" s="57" t="s">
        <v>30</v>
      </c>
      <c r="C1257" s="57" t="s">
        <v>30</v>
      </c>
      <c r="D1257" s="57" t="s">
        <v>30</v>
      </c>
      <c r="E1257" s="61"/>
    </row>
    <row r="1258" spans="2:5" s="1" customFormat="1" ht="13.95" customHeight="1" x14ac:dyDescent="0.25">
      <c r="B1258" s="57" t="s">
        <v>30</v>
      </c>
      <c r="C1258" s="57" t="s">
        <v>30</v>
      </c>
      <c r="D1258" s="57" t="s">
        <v>30</v>
      </c>
      <c r="E1258" s="61"/>
    </row>
    <row r="1259" spans="2:5" s="1" customFormat="1" ht="13.95" customHeight="1" x14ac:dyDescent="0.25">
      <c r="B1259" s="57" t="s">
        <v>30</v>
      </c>
      <c r="C1259" s="57" t="s">
        <v>30</v>
      </c>
      <c r="D1259" s="57" t="s">
        <v>30</v>
      </c>
      <c r="E1259" s="61"/>
    </row>
    <row r="1260" spans="2:5" s="1" customFormat="1" ht="13.95" customHeight="1" x14ac:dyDescent="0.25">
      <c r="B1260" s="57" t="s">
        <v>30</v>
      </c>
      <c r="C1260" s="57" t="s">
        <v>30</v>
      </c>
      <c r="D1260" s="57" t="s">
        <v>30</v>
      </c>
      <c r="E1260" s="61"/>
    </row>
    <row r="1261" spans="2:5" s="1" customFormat="1" ht="13.95" customHeight="1" x14ac:dyDescent="0.25">
      <c r="B1261" s="57" t="s">
        <v>30</v>
      </c>
      <c r="C1261" s="57" t="s">
        <v>30</v>
      </c>
      <c r="D1261" s="57" t="s">
        <v>30</v>
      </c>
      <c r="E1261" s="61"/>
    </row>
    <row r="1262" spans="2:5" s="1" customFormat="1" ht="13.95" customHeight="1" x14ac:dyDescent="0.25">
      <c r="B1262" s="57" t="s">
        <v>30</v>
      </c>
      <c r="C1262" s="57" t="s">
        <v>30</v>
      </c>
      <c r="D1262" s="57" t="s">
        <v>30</v>
      </c>
      <c r="E1262" s="61"/>
    </row>
    <row r="1263" spans="2:5" s="1" customFormat="1" ht="13.95" customHeight="1" x14ac:dyDescent="0.25">
      <c r="B1263" s="57" t="s">
        <v>30</v>
      </c>
      <c r="C1263" s="57" t="s">
        <v>30</v>
      </c>
      <c r="D1263" s="57" t="s">
        <v>30</v>
      </c>
      <c r="E1263" s="61"/>
    </row>
    <row r="1264" spans="2:5" s="1" customFormat="1" ht="13.95" customHeight="1" x14ac:dyDescent="0.25">
      <c r="B1264" s="57" t="s">
        <v>30</v>
      </c>
      <c r="C1264" s="57" t="s">
        <v>30</v>
      </c>
      <c r="D1264" s="57" t="s">
        <v>30</v>
      </c>
      <c r="E1264" s="61"/>
    </row>
    <row r="1265" spans="2:5" s="1" customFormat="1" ht="13.95" customHeight="1" x14ac:dyDescent="0.25">
      <c r="B1265" s="57" t="s">
        <v>30</v>
      </c>
      <c r="C1265" s="57" t="s">
        <v>30</v>
      </c>
      <c r="D1265" s="57" t="s">
        <v>30</v>
      </c>
      <c r="E1265" s="61"/>
    </row>
    <row r="1266" spans="2:5" s="1" customFormat="1" ht="13.95" customHeight="1" x14ac:dyDescent="0.25">
      <c r="B1266" s="57" t="s">
        <v>30</v>
      </c>
      <c r="C1266" s="57" t="s">
        <v>30</v>
      </c>
      <c r="D1266" s="57" t="s">
        <v>30</v>
      </c>
      <c r="E1266" s="61"/>
    </row>
    <row r="1267" spans="2:5" s="1" customFormat="1" ht="13.95" customHeight="1" x14ac:dyDescent="0.25">
      <c r="B1267" s="57" t="s">
        <v>30</v>
      </c>
      <c r="C1267" s="57" t="s">
        <v>30</v>
      </c>
      <c r="D1267" s="57" t="s">
        <v>30</v>
      </c>
      <c r="E1267" s="61"/>
    </row>
    <row r="1268" spans="2:5" s="1" customFormat="1" ht="13.95" customHeight="1" x14ac:dyDescent="0.25">
      <c r="B1268" s="57" t="s">
        <v>30</v>
      </c>
      <c r="C1268" s="57" t="s">
        <v>30</v>
      </c>
      <c r="D1268" s="57" t="s">
        <v>30</v>
      </c>
      <c r="E1268" s="61"/>
    </row>
    <row r="1269" spans="2:5" s="1" customFormat="1" ht="13.95" customHeight="1" x14ac:dyDescent="0.25">
      <c r="B1269" s="57" t="s">
        <v>30</v>
      </c>
      <c r="C1269" s="57" t="s">
        <v>30</v>
      </c>
      <c r="D1269" s="57" t="s">
        <v>30</v>
      </c>
      <c r="E1269" s="61"/>
    </row>
    <row r="1270" spans="2:5" s="1" customFormat="1" ht="13.95" customHeight="1" x14ac:dyDescent="0.25">
      <c r="B1270" s="57" t="s">
        <v>30</v>
      </c>
      <c r="C1270" s="57" t="s">
        <v>30</v>
      </c>
      <c r="D1270" s="57" t="s">
        <v>30</v>
      </c>
      <c r="E1270" s="61"/>
    </row>
    <row r="1271" spans="2:5" s="1" customFormat="1" ht="13.95" customHeight="1" x14ac:dyDescent="0.25">
      <c r="B1271" s="57" t="s">
        <v>30</v>
      </c>
      <c r="C1271" s="57" t="s">
        <v>30</v>
      </c>
      <c r="D1271" s="57" t="s">
        <v>30</v>
      </c>
      <c r="E1271" s="61"/>
    </row>
    <row r="1272" spans="2:5" s="1" customFormat="1" ht="13.95" customHeight="1" x14ac:dyDescent="0.25">
      <c r="B1272" s="57" t="s">
        <v>30</v>
      </c>
      <c r="C1272" s="57" t="s">
        <v>30</v>
      </c>
      <c r="D1272" s="57" t="s">
        <v>30</v>
      </c>
      <c r="E1272" s="61"/>
    </row>
    <row r="1273" spans="2:5" s="1" customFormat="1" ht="13.95" customHeight="1" x14ac:dyDescent="0.25">
      <c r="B1273" s="57" t="s">
        <v>30</v>
      </c>
      <c r="C1273" s="57" t="s">
        <v>30</v>
      </c>
      <c r="D1273" s="57" t="s">
        <v>30</v>
      </c>
      <c r="E1273" s="61"/>
    </row>
    <row r="1274" spans="2:5" s="1" customFormat="1" ht="13.95" customHeight="1" x14ac:dyDescent="0.25">
      <c r="B1274" s="57" t="s">
        <v>30</v>
      </c>
      <c r="C1274" s="57" t="s">
        <v>30</v>
      </c>
      <c r="D1274" s="57" t="s">
        <v>30</v>
      </c>
      <c r="E1274" s="61"/>
    </row>
    <row r="1275" spans="2:5" s="1" customFormat="1" ht="13.95" customHeight="1" x14ac:dyDescent="0.25">
      <c r="B1275" s="57" t="s">
        <v>30</v>
      </c>
      <c r="C1275" s="57" t="s">
        <v>30</v>
      </c>
      <c r="D1275" s="57" t="s">
        <v>30</v>
      </c>
      <c r="E1275" s="61"/>
    </row>
    <row r="1276" spans="2:5" s="1" customFormat="1" ht="13.95" customHeight="1" x14ac:dyDescent="0.25">
      <c r="B1276" s="57" t="s">
        <v>30</v>
      </c>
      <c r="C1276" s="57" t="s">
        <v>30</v>
      </c>
      <c r="D1276" s="57" t="s">
        <v>30</v>
      </c>
      <c r="E1276" s="61"/>
    </row>
    <row r="1277" spans="2:5" s="1" customFormat="1" ht="13.95" customHeight="1" x14ac:dyDescent="0.25">
      <c r="B1277" s="57" t="s">
        <v>30</v>
      </c>
      <c r="C1277" s="57" t="s">
        <v>30</v>
      </c>
      <c r="D1277" s="57" t="s">
        <v>30</v>
      </c>
      <c r="E1277" s="61"/>
    </row>
    <row r="1278" spans="2:5" s="1" customFormat="1" ht="13.95" customHeight="1" x14ac:dyDescent="0.25">
      <c r="B1278" s="57" t="s">
        <v>30</v>
      </c>
      <c r="C1278" s="57" t="s">
        <v>30</v>
      </c>
      <c r="D1278" s="57" t="s">
        <v>30</v>
      </c>
      <c r="E1278" s="61"/>
    </row>
    <row r="1279" spans="2:5" s="1" customFormat="1" ht="13.95" customHeight="1" x14ac:dyDescent="0.25">
      <c r="B1279" s="57" t="s">
        <v>30</v>
      </c>
      <c r="C1279" s="57" t="s">
        <v>30</v>
      </c>
      <c r="D1279" s="57" t="s">
        <v>30</v>
      </c>
      <c r="E1279" s="61"/>
    </row>
    <row r="1280" spans="2:5" s="1" customFormat="1" ht="13.95" customHeight="1" x14ac:dyDescent="0.25">
      <c r="B1280" s="57" t="s">
        <v>30</v>
      </c>
      <c r="C1280" s="57" t="s">
        <v>30</v>
      </c>
      <c r="D1280" s="57" t="s">
        <v>30</v>
      </c>
      <c r="E1280" s="61"/>
    </row>
    <row r="1281" spans="2:5" s="1" customFormat="1" ht="13.95" customHeight="1" x14ac:dyDescent="0.25">
      <c r="B1281" s="57" t="s">
        <v>30</v>
      </c>
      <c r="C1281" s="57" t="s">
        <v>30</v>
      </c>
      <c r="D1281" s="57" t="s">
        <v>30</v>
      </c>
      <c r="E1281" s="61"/>
    </row>
    <row r="1282" spans="2:5" s="1" customFormat="1" ht="13.95" customHeight="1" x14ac:dyDescent="0.25">
      <c r="B1282" s="57" t="s">
        <v>30</v>
      </c>
      <c r="C1282" s="57" t="s">
        <v>30</v>
      </c>
      <c r="D1282" s="57" t="s">
        <v>30</v>
      </c>
      <c r="E1282" s="61"/>
    </row>
    <row r="1283" spans="2:5" s="1" customFormat="1" ht="13.95" customHeight="1" x14ac:dyDescent="0.25">
      <c r="B1283" s="57" t="s">
        <v>30</v>
      </c>
      <c r="C1283" s="57" t="s">
        <v>30</v>
      </c>
      <c r="D1283" s="57" t="s">
        <v>30</v>
      </c>
      <c r="E1283" s="61"/>
    </row>
    <row r="1284" spans="2:5" s="1" customFormat="1" ht="13.95" customHeight="1" x14ac:dyDescent="0.25">
      <c r="B1284" s="57" t="s">
        <v>30</v>
      </c>
      <c r="C1284" s="57" t="s">
        <v>30</v>
      </c>
      <c r="D1284" s="57" t="s">
        <v>30</v>
      </c>
      <c r="E1284" s="61"/>
    </row>
    <row r="1285" spans="2:5" s="1" customFormat="1" ht="13.95" customHeight="1" x14ac:dyDescent="0.25">
      <c r="B1285" s="57" t="s">
        <v>30</v>
      </c>
      <c r="C1285" s="57" t="s">
        <v>30</v>
      </c>
      <c r="D1285" s="57" t="s">
        <v>30</v>
      </c>
      <c r="E1285" s="61"/>
    </row>
    <row r="1286" spans="2:5" s="1" customFormat="1" ht="13.95" customHeight="1" x14ac:dyDescent="0.25">
      <c r="B1286" s="57" t="s">
        <v>30</v>
      </c>
      <c r="C1286" s="57" t="s">
        <v>30</v>
      </c>
      <c r="D1286" s="57" t="s">
        <v>30</v>
      </c>
      <c r="E1286" s="61"/>
    </row>
    <row r="1287" spans="2:5" s="1" customFormat="1" ht="13.95" customHeight="1" x14ac:dyDescent="0.25">
      <c r="B1287" s="57" t="s">
        <v>30</v>
      </c>
      <c r="C1287" s="57" t="s">
        <v>30</v>
      </c>
      <c r="D1287" s="57" t="s">
        <v>30</v>
      </c>
      <c r="E1287" s="61"/>
    </row>
    <row r="1288" spans="2:5" s="1" customFormat="1" ht="13.95" customHeight="1" x14ac:dyDescent="0.25">
      <c r="B1288" s="57" t="s">
        <v>30</v>
      </c>
      <c r="C1288" s="57" t="s">
        <v>30</v>
      </c>
      <c r="D1288" s="57" t="s">
        <v>30</v>
      </c>
      <c r="E1288" s="61"/>
    </row>
    <row r="1289" spans="2:5" s="1" customFormat="1" ht="13.95" customHeight="1" x14ac:dyDescent="0.25">
      <c r="B1289" s="57" t="s">
        <v>30</v>
      </c>
      <c r="C1289" s="57" t="s">
        <v>30</v>
      </c>
      <c r="D1289" s="57" t="s">
        <v>30</v>
      </c>
      <c r="E1289" s="61"/>
    </row>
    <row r="1290" spans="2:5" s="1" customFormat="1" ht="13.95" customHeight="1" x14ac:dyDescent="0.25">
      <c r="B1290" s="57" t="s">
        <v>30</v>
      </c>
      <c r="C1290" s="57" t="s">
        <v>30</v>
      </c>
      <c r="D1290" s="57" t="s">
        <v>30</v>
      </c>
      <c r="E1290" s="61"/>
    </row>
    <row r="1291" spans="2:5" s="1" customFormat="1" ht="13.95" customHeight="1" x14ac:dyDescent="0.25">
      <c r="B1291" s="57" t="s">
        <v>30</v>
      </c>
      <c r="C1291" s="57" t="s">
        <v>30</v>
      </c>
      <c r="D1291" s="57" t="s">
        <v>30</v>
      </c>
      <c r="E1291" s="61"/>
    </row>
    <row r="1292" spans="2:5" s="1" customFormat="1" ht="13.95" customHeight="1" x14ac:dyDescent="0.25">
      <c r="B1292" s="57" t="s">
        <v>30</v>
      </c>
      <c r="C1292" s="57" t="s">
        <v>30</v>
      </c>
      <c r="D1292" s="57" t="s">
        <v>30</v>
      </c>
      <c r="E1292" s="61"/>
    </row>
    <row r="1293" spans="2:5" s="1" customFormat="1" ht="13.95" customHeight="1" x14ac:dyDescent="0.25">
      <c r="B1293" s="57" t="s">
        <v>30</v>
      </c>
      <c r="C1293" s="57" t="s">
        <v>30</v>
      </c>
      <c r="D1293" s="57" t="s">
        <v>30</v>
      </c>
      <c r="E1293" s="61"/>
    </row>
    <row r="1294" spans="2:5" s="1" customFormat="1" ht="13.95" customHeight="1" x14ac:dyDescent="0.25">
      <c r="B1294" s="57" t="s">
        <v>30</v>
      </c>
      <c r="C1294" s="57" t="s">
        <v>30</v>
      </c>
      <c r="D1294" s="57" t="s">
        <v>30</v>
      </c>
      <c r="E1294" s="61"/>
    </row>
    <row r="1295" spans="2:5" s="1" customFormat="1" ht="13.95" customHeight="1" x14ac:dyDescent="0.25">
      <c r="B1295" s="57" t="s">
        <v>30</v>
      </c>
      <c r="C1295" s="57" t="s">
        <v>30</v>
      </c>
      <c r="D1295" s="57" t="s">
        <v>30</v>
      </c>
      <c r="E1295" s="61"/>
    </row>
    <row r="1296" spans="2:5" s="1" customFormat="1" ht="13.95" customHeight="1" x14ac:dyDescent="0.25">
      <c r="B1296" s="57" t="s">
        <v>30</v>
      </c>
      <c r="C1296" s="57" t="s">
        <v>30</v>
      </c>
      <c r="D1296" s="57" t="s">
        <v>30</v>
      </c>
      <c r="E1296" s="61"/>
    </row>
    <row r="1297" spans="2:5" s="1" customFormat="1" ht="13.95" customHeight="1" x14ac:dyDescent="0.25">
      <c r="B1297" s="57" t="s">
        <v>30</v>
      </c>
      <c r="C1297" s="57" t="s">
        <v>30</v>
      </c>
      <c r="D1297" s="57" t="s">
        <v>30</v>
      </c>
      <c r="E1297" s="61"/>
    </row>
    <row r="1298" spans="2:5" s="1" customFormat="1" ht="13.95" customHeight="1" x14ac:dyDescent="0.25">
      <c r="B1298" s="57" t="s">
        <v>30</v>
      </c>
      <c r="C1298" s="57" t="s">
        <v>30</v>
      </c>
      <c r="D1298" s="57" t="s">
        <v>30</v>
      </c>
      <c r="E1298" s="61"/>
    </row>
    <row r="1299" spans="2:5" s="1" customFormat="1" ht="13.95" customHeight="1" x14ac:dyDescent="0.25">
      <c r="B1299" s="57" t="s">
        <v>30</v>
      </c>
      <c r="C1299" s="57" t="s">
        <v>30</v>
      </c>
      <c r="D1299" s="57" t="s">
        <v>30</v>
      </c>
      <c r="E1299" s="61"/>
    </row>
    <row r="1300" spans="2:5" s="1" customFormat="1" ht="13.95" customHeight="1" x14ac:dyDescent="0.25">
      <c r="B1300" s="57" t="s">
        <v>30</v>
      </c>
      <c r="C1300" s="57" t="s">
        <v>30</v>
      </c>
      <c r="D1300" s="57" t="s">
        <v>30</v>
      </c>
      <c r="E1300" s="61"/>
    </row>
    <row r="1301" spans="2:5" s="1" customFormat="1" ht="13.95" customHeight="1" x14ac:dyDescent="0.25">
      <c r="B1301" s="57" t="s">
        <v>30</v>
      </c>
      <c r="C1301" s="57" t="s">
        <v>30</v>
      </c>
      <c r="D1301" s="57" t="s">
        <v>30</v>
      </c>
      <c r="E1301" s="61"/>
    </row>
    <row r="1302" spans="2:5" s="1" customFormat="1" ht="13.95" customHeight="1" x14ac:dyDescent="0.25">
      <c r="B1302" s="57" t="s">
        <v>30</v>
      </c>
      <c r="C1302" s="57" t="s">
        <v>30</v>
      </c>
      <c r="D1302" s="57" t="s">
        <v>30</v>
      </c>
      <c r="E1302" s="61"/>
    </row>
    <row r="1303" spans="2:5" s="1" customFormat="1" ht="13.95" customHeight="1" x14ac:dyDescent="0.25">
      <c r="B1303" s="57" t="s">
        <v>30</v>
      </c>
      <c r="C1303" s="57" t="s">
        <v>30</v>
      </c>
      <c r="D1303" s="57" t="s">
        <v>30</v>
      </c>
      <c r="E1303" s="61"/>
    </row>
    <row r="1304" spans="2:5" s="1" customFormat="1" ht="13.95" customHeight="1" x14ac:dyDescent="0.25">
      <c r="B1304" s="57" t="s">
        <v>30</v>
      </c>
      <c r="C1304" s="57" t="s">
        <v>30</v>
      </c>
      <c r="D1304" s="57" t="s">
        <v>30</v>
      </c>
      <c r="E1304" s="61"/>
    </row>
    <row r="1305" spans="2:5" s="1" customFormat="1" ht="13.95" customHeight="1" x14ac:dyDescent="0.25">
      <c r="B1305" s="57" t="s">
        <v>30</v>
      </c>
      <c r="C1305" s="57" t="s">
        <v>30</v>
      </c>
      <c r="D1305" s="57" t="s">
        <v>30</v>
      </c>
      <c r="E1305" s="61"/>
    </row>
    <row r="1306" spans="2:5" s="1" customFormat="1" ht="13.95" customHeight="1" x14ac:dyDescent="0.25">
      <c r="B1306" s="57" t="s">
        <v>30</v>
      </c>
      <c r="C1306" s="57" t="s">
        <v>30</v>
      </c>
      <c r="D1306" s="57" t="s">
        <v>30</v>
      </c>
      <c r="E1306" s="61"/>
    </row>
    <row r="1307" spans="2:5" s="1" customFormat="1" ht="13.95" customHeight="1" x14ac:dyDescent="0.25">
      <c r="B1307" s="57" t="s">
        <v>30</v>
      </c>
      <c r="C1307" s="57" t="s">
        <v>30</v>
      </c>
      <c r="D1307" s="57" t="s">
        <v>30</v>
      </c>
      <c r="E1307" s="61"/>
    </row>
    <row r="1308" spans="2:5" s="1" customFormat="1" ht="13.95" customHeight="1" x14ac:dyDescent="0.25">
      <c r="B1308" s="57" t="s">
        <v>30</v>
      </c>
      <c r="C1308" s="57" t="s">
        <v>30</v>
      </c>
      <c r="D1308" s="57" t="s">
        <v>30</v>
      </c>
      <c r="E1308" s="61"/>
    </row>
    <row r="1309" spans="2:5" s="1" customFormat="1" ht="13.95" customHeight="1" x14ac:dyDescent="0.25">
      <c r="B1309" s="57" t="s">
        <v>30</v>
      </c>
      <c r="C1309" s="57" t="s">
        <v>30</v>
      </c>
      <c r="D1309" s="57" t="s">
        <v>30</v>
      </c>
      <c r="E1309" s="61"/>
    </row>
    <row r="1310" spans="2:5" s="1" customFormat="1" ht="13.95" customHeight="1" x14ac:dyDescent="0.25">
      <c r="B1310" s="57" t="s">
        <v>30</v>
      </c>
      <c r="C1310" s="57" t="s">
        <v>30</v>
      </c>
      <c r="D1310" s="57" t="s">
        <v>30</v>
      </c>
      <c r="E1310" s="61"/>
    </row>
    <row r="1311" spans="2:5" s="1" customFormat="1" ht="13.95" customHeight="1" x14ac:dyDescent="0.25">
      <c r="B1311" s="57" t="s">
        <v>30</v>
      </c>
      <c r="C1311" s="57" t="s">
        <v>30</v>
      </c>
      <c r="D1311" s="57" t="s">
        <v>30</v>
      </c>
      <c r="E1311" s="61"/>
    </row>
    <row r="1312" spans="2:5" s="1" customFormat="1" ht="13.95" customHeight="1" x14ac:dyDescent="0.25">
      <c r="B1312" s="57" t="s">
        <v>30</v>
      </c>
      <c r="C1312" s="57" t="s">
        <v>30</v>
      </c>
      <c r="D1312" s="57" t="s">
        <v>30</v>
      </c>
      <c r="E1312" s="61"/>
    </row>
    <row r="1313" spans="2:5" s="1" customFormat="1" ht="13.95" customHeight="1" x14ac:dyDescent="0.25">
      <c r="B1313" s="57" t="s">
        <v>30</v>
      </c>
      <c r="C1313" s="57" t="s">
        <v>30</v>
      </c>
      <c r="D1313" s="57" t="s">
        <v>30</v>
      </c>
      <c r="E1313" s="61"/>
    </row>
    <row r="1314" spans="2:5" s="1" customFormat="1" ht="13.95" customHeight="1" x14ac:dyDescent="0.25">
      <c r="B1314" s="57" t="s">
        <v>30</v>
      </c>
      <c r="C1314" s="57" t="s">
        <v>30</v>
      </c>
      <c r="D1314" s="57" t="s">
        <v>30</v>
      </c>
      <c r="E1314" s="61"/>
    </row>
    <row r="1315" spans="2:5" s="1" customFormat="1" ht="13.95" customHeight="1" x14ac:dyDescent="0.25">
      <c r="B1315" s="57" t="s">
        <v>30</v>
      </c>
      <c r="C1315" s="57" t="s">
        <v>30</v>
      </c>
      <c r="D1315" s="57" t="s">
        <v>30</v>
      </c>
      <c r="E1315" s="61"/>
    </row>
    <row r="1316" spans="2:5" s="1" customFormat="1" ht="13.95" customHeight="1" x14ac:dyDescent="0.25">
      <c r="B1316" s="57" t="s">
        <v>30</v>
      </c>
      <c r="C1316" s="57" t="s">
        <v>30</v>
      </c>
      <c r="D1316" s="57" t="s">
        <v>30</v>
      </c>
      <c r="E1316" s="61"/>
    </row>
    <row r="1317" spans="2:5" s="1" customFormat="1" ht="13.95" customHeight="1" x14ac:dyDescent="0.25">
      <c r="B1317" s="57" t="s">
        <v>30</v>
      </c>
      <c r="C1317" s="57" t="s">
        <v>30</v>
      </c>
      <c r="D1317" s="57" t="s">
        <v>30</v>
      </c>
      <c r="E1317" s="61"/>
    </row>
    <row r="1318" spans="2:5" s="1" customFormat="1" ht="13.95" customHeight="1" x14ac:dyDescent="0.25">
      <c r="B1318" s="57" t="s">
        <v>30</v>
      </c>
      <c r="C1318" s="57" t="s">
        <v>30</v>
      </c>
      <c r="D1318" s="57" t="s">
        <v>30</v>
      </c>
      <c r="E1318" s="61"/>
    </row>
    <row r="1319" spans="2:5" s="1" customFormat="1" ht="13.95" customHeight="1" x14ac:dyDescent="0.25">
      <c r="B1319" s="57" t="s">
        <v>30</v>
      </c>
      <c r="C1319" s="57" t="s">
        <v>30</v>
      </c>
      <c r="D1319" s="57" t="s">
        <v>30</v>
      </c>
      <c r="E1319" s="61"/>
    </row>
    <row r="1320" spans="2:5" s="1" customFormat="1" ht="13.95" customHeight="1" x14ac:dyDescent="0.25">
      <c r="B1320" s="57" t="s">
        <v>30</v>
      </c>
      <c r="C1320" s="57" t="s">
        <v>30</v>
      </c>
      <c r="D1320" s="57" t="s">
        <v>30</v>
      </c>
      <c r="E1320" s="61"/>
    </row>
    <row r="1321" spans="2:5" s="1" customFormat="1" ht="13.95" customHeight="1" x14ac:dyDescent="0.25">
      <c r="B1321" s="57" t="s">
        <v>30</v>
      </c>
      <c r="C1321" s="57" t="s">
        <v>30</v>
      </c>
      <c r="D1321" s="57" t="s">
        <v>30</v>
      </c>
      <c r="E1321" s="61"/>
    </row>
    <row r="1322" spans="2:5" s="1" customFormat="1" ht="13.95" customHeight="1" x14ac:dyDescent="0.25">
      <c r="B1322" s="57" t="s">
        <v>30</v>
      </c>
      <c r="C1322" s="57" t="s">
        <v>30</v>
      </c>
      <c r="D1322" s="57" t="s">
        <v>30</v>
      </c>
      <c r="E1322" s="61"/>
    </row>
    <row r="1323" spans="2:5" s="1" customFormat="1" ht="13.95" customHeight="1" x14ac:dyDescent="0.25">
      <c r="B1323" s="57" t="s">
        <v>30</v>
      </c>
      <c r="C1323" s="57" t="s">
        <v>30</v>
      </c>
      <c r="D1323" s="57" t="s">
        <v>30</v>
      </c>
      <c r="E1323" s="61"/>
    </row>
    <row r="1324" spans="2:5" s="1" customFormat="1" ht="13.95" customHeight="1" x14ac:dyDescent="0.25">
      <c r="B1324" s="57" t="s">
        <v>30</v>
      </c>
      <c r="C1324" s="57" t="s">
        <v>30</v>
      </c>
      <c r="D1324" s="57" t="s">
        <v>30</v>
      </c>
      <c r="E1324" s="61"/>
    </row>
    <row r="1325" spans="2:5" s="1" customFormat="1" ht="13.95" customHeight="1" x14ac:dyDescent="0.25">
      <c r="B1325" s="57" t="s">
        <v>30</v>
      </c>
      <c r="C1325" s="57" t="s">
        <v>30</v>
      </c>
      <c r="D1325" s="57" t="s">
        <v>30</v>
      </c>
      <c r="E1325" s="61"/>
    </row>
    <row r="1326" spans="2:5" s="1" customFormat="1" ht="13.95" customHeight="1" x14ac:dyDescent="0.25">
      <c r="B1326" s="57" t="s">
        <v>30</v>
      </c>
      <c r="C1326" s="57" t="s">
        <v>30</v>
      </c>
      <c r="D1326" s="57" t="s">
        <v>30</v>
      </c>
      <c r="E1326" s="61"/>
    </row>
    <row r="1327" spans="2:5" s="1" customFormat="1" ht="13.95" customHeight="1" x14ac:dyDescent="0.25">
      <c r="B1327" s="57" t="s">
        <v>30</v>
      </c>
      <c r="C1327" s="57" t="s">
        <v>30</v>
      </c>
      <c r="D1327" s="57" t="s">
        <v>30</v>
      </c>
      <c r="E1327" s="61"/>
    </row>
    <row r="1328" spans="2:5" s="1" customFormat="1" ht="13.95" customHeight="1" x14ac:dyDescent="0.25">
      <c r="B1328" s="57" t="s">
        <v>30</v>
      </c>
      <c r="C1328" s="57" t="s">
        <v>30</v>
      </c>
      <c r="D1328" s="57" t="s">
        <v>30</v>
      </c>
      <c r="E1328" s="61"/>
    </row>
    <row r="1329" spans="2:5" s="1" customFormat="1" ht="13.95" customHeight="1" x14ac:dyDescent="0.25">
      <c r="B1329" s="57" t="s">
        <v>30</v>
      </c>
      <c r="C1329" s="57" t="s">
        <v>30</v>
      </c>
      <c r="D1329" s="57" t="s">
        <v>30</v>
      </c>
      <c r="E1329" s="61"/>
    </row>
    <row r="1330" spans="2:5" s="1" customFormat="1" ht="13.95" customHeight="1" x14ac:dyDescent="0.25">
      <c r="B1330" s="57" t="s">
        <v>30</v>
      </c>
      <c r="C1330" s="57" t="s">
        <v>30</v>
      </c>
      <c r="D1330" s="57" t="s">
        <v>30</v>
      </c>
      <c r="E1330" s="61"/>
    </row>
    <row r="1331" spans="2:5" s="1" customFormat="1" ht="13.95" customHeight="1" x14ac:dyDescent="0.25">
      <c r="B1331" s="57" t="s">
        <v>30</v>
      </c>
      <c r="C1331" s="57" t="s">
        <v>30</v>
      </c>
      <c r="D1331" s="57" t="s">
        <v>30</v>
      </c>
      <c r="E1331" s="61"/>
    </row>
    <row r="1332" spans="2:5" s="1" customFormat="1" ht="13.95" customHeight="1" x14ac:dyDescent="0.25">
      <c r="B1332" s="57" t="s">
        <v>30</v>
      </c>
      <c r="C1332" s="57" t="s">
        <v>30</v>
      </c>
      <c r="D1332" s="57" t="s">
        <v>30</v>
      </c>
      <c r="E1332" s="61"/>
    </row>
    <row r="1333" spans="2:5" s="1" customFormat="1" ht="13.95" customHeight="1" x14ac:dyDescent="0.25">
      <c r="B1333" s="57" t="s">
        <v>30</v>
      </c>
      <c r="C1333" s="57" t="s">
        <v>30</v>
      </c>
      <c r="D1333" s="57" t="s">
        <v>30</v>
      </c>
      <c r="E1333" s="61"/>
    </row>
    <row r="1334" spans="2:5" s="1" customFormat="1" ht="13.95" customHeight="1" x14ac:dyDescent="0.25">
      <c r="B1334" s="57" t="s">
        <v>30</v>
      </c>
      <c r="C1334" s="57" t="s">
        <v>30</v>
      </c>
      <c r="D1334" s="57" t="s">
        <v>30</v>
      </c>
      <c r="E1334" s="61"/>
    </row>
    <row r="1335" spans="2:5" s="1" customFormat="1" ht="13.95" customHeight="1" x14ac:dyDescent="0.25">
      <c r="B1335" s="57" t="s">
        <v>30</v>
      </c>
      <c r="C1335" s="57" t="s">
        <v>30</v>
      </c>
      <c r="D1335" s="57" t="s">
        <v>30</v>
      </c>
      <c r="E1335" s="61"/>
    </row>
    <row r="1336" spans="2:5" s="1" customFormat="1" ht="13.95" customHeight="1" x14ac:dyDescent="0.25">
      <c r="B1336" s="57" t="s">
        <v>30</v>
      </c>
      <c r="C1336" s="57" t="s">
        <v>30</v>
      </c>
      <c r="D1336" s="57" t="s">
        <v>30</v>
      </c>
      <c r="E1336" s="61"/>
    </row>
    <row r="1337" spans="2:5" s="1" customFormat="1" ht="13.95" customHeight="1" x14ac:dyDescent="0.25">
      <c r="B1337" s="57" t="s">
        <v>30</v>
      </c>
      <c r="C1337" s="57" t="s">
        <v>30</v>
      </c>
      <c r="D1337" s="57" t="s">
        <v>30</v>
      </c>
      <c r="E1337" s="61"/>
    </row>
    <row r="1338" spans="2:5" s="1" customFormat="1" ht="13.95" customHeight="1" x14ac:dyDescent="0.25">
      <c r="B1338" s="57" t="s">
        <v>30</v>
      </c>
      <c r="C1338" s="57" t="s">
        <v>30</v>
      </c>
      <c r="D1338" s="57" t="s">
        <v>30</v>
      </c>
      <c r="E1338" s="61"/>
    </row>
    <row r="1339" spans="2:5" s="1" customFormat="1" ht="13.95" customHeight="1" x14ac:dyDescent="0.25">
      <c r="B1339" s="57" t="s">
        <v>30</v>
      </c>
      <c r="C1339" s="57" t="s">
        <v>30</v>
      </c>
      <c r="D1339" s="57" t="s">
        <v>30</v>
      </c>
      <c r="E1339" s="61"/>
    </row>
    <row r="1340" spans="2:5" s="1" customFormat="1" ht="13.95" customHeight="1" x14ac:dyDescent="0.25">
      <c r="B1340" s="57" t="s">
        <v>30</v>
      </c>
      <c r="C1340" s="57" t="s">
        <v>30</v>
      </c>
      <c r="D1340" s="57" t="s">
        <v>30</v>
      </c>
      <c r="E1340" s="61"/>
    </row>
    <row r="1341" spans="2:5" s="1" customFormat="1" ht="13.95" customHeight="1" x14ac:dyDescent="0.25">
      <c r="B1341" s="57" t="s">
        <v>30</v>
      </c>
      <c r="C1341" s="57" t="s">
        <v>30</v>
      </c>
      <c r="D1341" s="57" t="s">
        <v>30</v>
      </c>
      <c r="E1341" s="61"/>
    </row>
    <row r="1342" spans="2:5" s="1" customFormat="1" ht="13.95" customHeight="1" x14ac:dyDescent="0.25">
      <c r="B1342" s="57" t="s">
        <v>30</v>
      </c>
      <c r="C1342" s="57" t="s">
        <v>30</v>
      </c>
      <c r="D1342" s="57" t="s">
        <v>30</v>
      </c>
      <c r="E1342" s="61"/>
    </row>
    <row r="1343" spans="2:5" s="1" customFormat="1" ht="13.95" customHeight="1" x14ac:dyDescent="0.25">
      <c r="B1343" s="57" t="s">
        <v>30</v>
      </c>
      <c r="C1343" s="57" t="s">
        <v>30</v>
      </c>
      <c r="D1343" s="57" t="s">
        <v>30</v>
      </c>
      <c r="E1343" s="61"/>
    </row>
    <row r="1344" spans="2:5" s="1" customFormat="1" ht="13.95" customHeight="1" x14ac:dyDescent="0.25">
      <c r="B1344" s="57" t="s">
        <v>30</v>
      </c>
      <c r="C1344" s="57" t="s">
        <v>30</v>
      </c>
      <c r="D1344" s="57" t="s">
        <v>30</v>
      </c>
      <c r="E1344" s="61"/>
    </row>
    <row r="1345" spans="2:5" s="1" customFormat="1" ht="13.95" customHeight="1" x14ac:dyDescent="0.25">
      <c r="B1345" s="57" t="s">
        <v>30</v>
      </c>
      <c r="C1345" s="57" t="s">
        <v>30</v>
      </c>
      <c r="D1345" s="57" t="s">
        <v>30</v>
      </c>
      <c r="E1345" s="61"/>
    </row>
    <row r="1346" spans="2:5" s="1" customFormat="1" ht="13.95" customHeight="1" x14ac:dyDescent="0.25">
      <c r="B1346" s="57" t="s">
        <v>30</v>
      </c>
      <c r="C1346" s="57" t="s">
        <v>30</v>
      </c>
      <c r="D1346" s="57" t="s">
        <v>30</v>
      </c>
      <c r="E1346" s="61"/>
    </row>
    <row r="1347" spans="2:5" s="1" customFormat="1" ht="13.95" customHeight="1" x14ac:dyDescent="0.25">
      <c r="B1347" s="57" t="s">
        <v>30</v>
      </c>
      <c r="C1347" s="57" t="s">
        <v>30</v>
      </c>
      <c r="D1347" s="57" t="s">
        <v>30</v>
      </c>
      <c r="E1347" s="61"/>
    </row>
    <row r="1348" spans="2:5" s="1" customFormat="1" ht="13.95" customHeight="1" x14ac:dyDescent="0.25">
      <c r="B1348" s="57" t="s">
        <v>30</v>
      </c>
      <c r="C1348" s="57" t="s">
        <v>30</v>
      </c>
      <c r="D1348" s="57" t="s">
        <v>30</v>
      </c>
      <c r="E1348" s="61"/>
    </row>
    <row r="1349" spans="2:5" s="1" customFormat="1" ht="13.95" customHeight="1" x14ac:dyDescent="0.25">
      <c r="B1349" s="57" t="s">
        <v>30</v>
      </c>
      <c r="C1349" s="57" t="s">
        <v>30</v>
      </c>
      <c r="D1349" s="57" t="s">
        <v>30</v>
      </c>
      <c r="E1349" s="61"/>
    </row>
    <row r="1350" spans="2:5" s="1" customFormat="1" ht="13.95" customHeight="1" x14ac:dyDescent="0.25">
      <c r="B1350" s="57" t="s">
        <v>30</v>
      </c>
      <c r="C1350" s="57" t="s">
        <v>30</v>
      </c>
      <c r="D1350" s="57" t="s">
        <v>30</v>
      </c>
      <c r="E1350" s="61"/>
    </row>
    <row r="1351" spans="2:5" s="1" customFormat="1" ht="13.95" customHeight="1" x14ac:dyDescent="0.25">
      <c r="B1351" s="57" t="s">
        <v>30</v>
      </c>
      <c r="C1351" s="57" t="s">
        <v>30</v>
      </c>
      <c r="D1351" s="57" t="s">
        <v>30</v>
      </c>
      <c r="E1351" s="61"/>
    </row>
    <row r="1352" spans="2:5" s="1" customFormat="1" ht="13.95" customHeight="1" x14ac:dyDescent="0.25">
      <c r="B1352" s="57" t="s">
        <v>30</v>
      </c>
      <c r="C1352" s="57" t="s">
        <v>30</v>
      </c>
      <c r="D1352" s="57" t="s">
        <v>30</v>
      </c>
      <c r="E1352" s="61"/>
    </row>
    <row r="1353" spans="2:5" s="1" customFormat="1" ht="13.95" customHeight="1" x14ac:dyDescent="0.25">
      <c r="B1353" s="57" t="s">
        <v>30</v>
      </c>
      <c r="C1353" s="57" t="s">
        <v>30</v>
      </c>
      <c r="D1353" s="57" t="s">
        <v>30</v>
      </c>
      <c r="E1353" s="61"/>
    </row>
    <row r="1354" spans="2:5" s="1" customFormat="1" ht="13.95" customHeight="1" x14ac:dyDescent="0.25">
      <c r="B1354" s="57" t="s">
        <v>30</v>
      </c>
      <c r="C1354" s="57" t="s">
        <v>30</v>
      </c>
      <c r="D1354" s="57" t="s">
        <v>30</v>
      </c>
      <c r="E1354" s="61"/>
    </row>
    <row r="1355" spans="2:5" s="1" customFormat="1" ht="13.95" customHeight="1" x14ac:dyDescent="0.25">
      <c r="B1355" s="57" t="s">
        <v>30</v>
      </c>
      <c r="C1355" s="57" t="s">
        <v>30</v>
      </c>
      <c r="D1355" s="57" t="s">
        <v>30</v>
      </c>
      <c r="E1355" s="61"/>
    </row>
    <row r="1356" spans="2:5" s="1" customFormat="1" ht="13.95" customHeight="1" x14ac:dyDescent="0.25">
      <c r="B1356" s="57" t="s">
        <v>30</v>
      </c>
      <c r="C1356" s="57" t="s">
        <v>30</v>
      </c>
      <c r="D1356" s="57" t="s">
        <v>30</v>
      </c>
      <c r="E1356" s="61"/>
    </row>
    <row r="1357" spans="2:5" s="1" customFormat="1" ht="13.95" customHeight="1" x14ac:dyDescent="0.25">
      <c r="B1357" s="57" t="s">
        <v>30</v>
      </c>
      <c r="C1357" s="57" t="s">
        <v>30</v>
      </c>
      <c r="D1357" s="57" t="s">
        <v>30</v>
      </c>
      <c r="E1357" s="61"/>
    </row>
    <row r="1358" spans="2:5" s="1" customFormat="1" ht="13.95" customHeight="1" x14ac:dyDescent="0.25">
      <c r="B1358" s="57" t="s">
        <v>30</v>
      </c>
      <c r="C1358" s="57" t="s">
        <v>30</v>
      </c>
      <c r="D1358" s="57" t="s">
        <v>30</v>
      </c>
      <c r="E1358" s="61"/>
    </row>
    <row r="1359" spans="2:5" s="1" customFormat="1" ht="13.95" customHeight="1" x14ac:dyDescent="0.25">
      <c r="B1359" s="57" t="s">
        <v>30</v>
      </c>
      <c r="C1359" s="57" t="s">
        <v>30</v>
      </c>
      <c r="D1359" s="57" t="s">
        <v>30</v>
      </c>
      <c r="E1359" s="61"/>
    </row>
    <row r="1360" spans="2:5" s="1" customFormat="1" ht="13.95" customHeight="1" x14ac:dyDescent="0.25">
      <c r="B1360" s="57" t="s">
        <v>30</v>
      </c>
      <c r="C1360" s="57" t="s">
        <v>30</v>
      </c>
      <c r="D1360" s="57" t="s">
        <v>30</v>
      </c>
      <c r="E1360" s="61"/>
    </row>
    <row r="1361" spans="2:5" s="1" customFormat="1" ht="13.95" customHeight="1" x14ac:dyDescent="0.25">
      <c r="B1361" s="57" t="s">
        <v>30</v>
      </c>
      <c r="C1361" s="57" t="s">
        <v>30</v>
      </c>
      <c r="D1361" s="57" t="s">
        <v>30</v>
      </c>
      <c r="E1361" s="61"/>
    </row>
    <row r="1362" spans="2:5" s="1" customFormat="1" ht="13.95" customHeight="1" x14ac:dyDescent="0.25">
      <c r="B1362" s="57" t="s">
        <v>30</v>
      </c>
      <c r="C1362" s="57" t="s">
        <v>30</v>
      </c>
      <c r="D1362" s="57" t="s">
        <v>30</v>
      </c>
      <c r="E1362" s="61"/>
    </row>
    <row r="1363" spans="2:5" s="1" customFormat="1" ht="13.95" customHeight="1" x14ac:dyDescent="0.25">
      <c r="B1363" s="57" t="s">
        <v>30</v>
      </c>
      <c r="C1363" s="57" t="s">
        <v>30</v>
      </c>
      <c r="D1363" s="57" t="s">
        <v>30</v>
      </c>
      <c r="E1363" s="61"/>
    </row>
    <row r="1364" spans="2:5" s="1" customFormat="1" ht="13.95" customHeight="1" x14ac:dyDescent="0.25">
      <c r="B1364" s="57" t="s">
        <v>30</v>
      </c>
      <c r="C1364" s="57" t="s">
        <v>30</v>
      </c>
      <c r="D1364" s="57" t="s">
        <v>30</v>
      </c>
      <c r="E1364" s="61"/>
    </row>
    <row r="1365" spans="2:5" s="1" customFormat="1" ht="13.95" customHeight="1" x14ac:dyDescent="0.25">
      <c r="B1365" s="57" t="s">
        <v>30</v>
      </c>
      <c r="C1365" s="57" t="s">
        <v>30</v>
      </c>
      <c r="D1365" s="57" t="s">
        <v>30</v>
      </c>
      <c r="E1365" s="61"/>
    </row>
    <row r="1366" spans="2:5" s="1" customFormat="1" ht="13.95" customHeight="1" x14ac:dyDescent="0.25">
      <c r="B1366" s="57" t="s">
        <v>30</v>
      </c>
      <c r="C1366" s="57" t="s">
        <v>30</v>
      </c>
      <c r="D1366" s="57" t="s">
        <v>30</v>
      </c>
      <c r="E1366" s="61"/>
    </row>
    <row r="1367" spans="2:5" s="1" customFormat="1" ht="13.95" customHeight="1" x14ac:dyDescent="0.25">
      <c r="B1367" s="57" t="s">
        <v>30</v>
      </c>
      <c r="C1367" s="57" t="s">
        <v>30</v>
      </c>
      <c r="D1367" s="57" t="s">
        <v>30</v>
      </c>
      <c r="E1367" s="61"/>
    </row>
    <row r="1368" spans="2:5" s="1" customFormat="1" ht="13.95" customHeight="1" x14ac:dyDescent="0.25">
      <c r="B1368" s="57" t="s">
        <v>30</v>
      </c>
      <c r="C1368" s="57" t="s">
        <v>30</v>
      </c>
      <c r="D1368" s="57" t="s">
        <v>30</v>
      </c>
      <c r="E1368" s="61"/>
    </row>
    <row r="1369" spans="2:5" s="1" customFormat="1" ht="13.95" customHeight="1" x14ac:dyDescent="0.25">
      <c r="B1369" s="57" t="s">
        <v>30</v>
      </c>
      <c r="C1369" s="57" t="s">
        <v>30</v>
      </c>
      <c r="D1369" s="57" t="s">
        <v>30</v>
      </c>
      <c r="E1369" s="61"/>
    </row>
    <row r="1370" spans="2:5" s="1" customFormat="1" ht="13.95" customHeight="1" x14ac:dyDescent="0.25">
      <c r="B1370" s="57" t="s">
        <v>30</v>
      </c>
      <c r="C1370" s="57" t="s">
        <v>30</v>
      </c>
      <c r="D1370" s="57" t="s">
        <v>30</v>
      </c>
      <c r="E1370" s="61"/>
    </row>
    <row r="1371" spans="2:5" s="1" customFormat="1" ht="13.95" customHeight="1" x14ac:dyDescent="0.25">
      <c r="B1371" s="57" t="s">
        <v>30</v>
      </c>
      <c r="C1371" s="57" t="s">
        <v>30</v>
      </c>
      <c r="D1371" s="57" t="s">
        <v>30</v>
      </c>
      <c r="E1371" s="61"/>
    </row>
    <row r="1372" spans="2:5" s="1" customFormat="1" ht="13.95" customHeight="1" x14ac:dyDescent="0.25">
      <c r="B1372" s="57" t="s">
        <v>30</v>
      </c>
      <c r="C1372" s="57" t="s">
        <v>30</v>
      </c>
      <c r="D1372" s="57" t="s">
        <v>30</v>
      </c>
      <c r="E1372" s="61"/>
    </row>
    <row r="1373" spans="2:5" s="1" customFormat="1" ht="13.95" customHeight="1" x14ac:dyDescent="0.25">
      <c r="B1373" s="57" t="s">
        <v>30</v>
      </c>
      <c r="C1373" s="57" t="s">
        <v>30</v>
      </c>
      <c r="D1373" s="57" t="s">
        <v>30</v>
      </c>
      <c r="E1373" s="61"/>
    </row>
    <row r="1374" spans="2:5" s="1" customFormat="1" ht="13.95" customHeight="1" x14ac:dyDescent="0.25">
      <c r="B1374" s="57" t="s">
        <v>30</v>
      </c>
      <c r="C1374" s="57" t="s">
        <v>30</v>
      </c>
      <c r="D1374" s="57" t="s">
        <v>30</v>
      </c>
      <c r="E1374" s="61"/>
    </row>
    <row r="1375" spans="2:5" s="1" customFormat="1" ht="13.95" customHeight="1" x14ac:dyDescent="0.25">
      <c r="B1375" s="57" t="s">
        <v>30</v>
      </c>
      <c r="C1375" s="57" t="s">
        <v>30</v>
      </c>
      <c r="D1375" s="57" t="s">
        <v>30</v>
      </c>
      <c r="E1375" s="61"/>
    </row>
    <row r="1376" spans="2:5" s="1" customFormat="1" ht="13.95" customHeight="1" x14ac:dyDescent="0.25">
      <c r="B1376" s="57" t="s">
        <v>30</v>
      </c>
      <c r="C1376" s="57" t="s">
        <v>30</v>
      </c>
      <c r="D1376" s="57" t="s">
        <v>30</v>
      </c>
      <c r="E1376" s="61"/>
    </row>
    <row r="1377" spans="2:5" s="1" customFormat="1" ht="13.95" customHeight="1" x14ac:dyDescent="0.25">
      <c r="B1377" s="57" t="s">
        <v>30</v>
      </c>
      <c r="C1377" s="57" t="s">
        <v>30</v>
      </c>
      <c r="D1377" s="57" t="s">
        <v>30</v>
      </c>
      <c r="E1377" s="61"/>
    </row>
    <row r="1378" spans="2:5" s="1" customFormat="1" ht="13.95" customHeight="1" x14ac:dyDescent="0.25">
      <c r="B1378" s="57" t="s">
        <v>30</v>
      </c>
      <c r="C1378" s="57" t="s">
        <v>30</v>
      </c>
      <c r="D1378" s="57" t="s">
        <v>30</v>
      </c>
      <c r="E1378" s="61"/>
    </row>
    <row r="1379" spans="2:5" s="1" customFormat="1" ht="13.95" customHeight="1" x14ac:dyDescent="0.25">
      <c r="B1379" s="57" t="s">
        <v>30</v>
      </c>
      <c r="C1379" s="57" t="s">
        <v>30</v>
      </c>
      <c r="D1379" s="57" t="s">
        <v>30</v>
      </c>
      <c r="E1379" s="61"/>
    </row>
    <row r="1380" spans="2:5" s="1" customFormat="1" ht="13.95" customHeight="1" x14ac:dyDescent="0.25">
      <c r="B1380" s="57" t="s">
        <v>30</v>
      </c>
      <c r="C1380" s="57" t="s">
        <v>30</v>
      </c>
      <c r="D1380" s="57" t="s">
        <v>30</v>
      </c>
      <c r="E1380" s="61"/>
    </row>
    <row r="1381" spans="2:5" s="1" customFormat="1" ht="13.95" customHeight="1" x14ac:dyDescent="0.25">
      <c r="B1381" s="57" t="s">
        <v>30</v>
      </c>
      <c r="C1381" s="57" t="s">
        <v>30</v>
      </c>
      <c r="D1381" s="57" t="s">
        <v>30</v>
      </c>
      <c r="E1381" s="61"/>
    </row>
    <row r="1382" spans="2:5" s="1" customFormat="1" ht="13.95" customHeight="1" x14ac:dyDescent="0.25">
      <c r="B1382" s="57" t="s">
        <v>30</v>
      </c>
      <c r="C1382" s="57" t="s">
        <v>30</v>
      </c>
      <c r="D1382" s="57" t="s">
        <v>30</v>
      </c>
      <c r="E1382" s="61"/>
    </row>
    <row r="1383" spans="2:5" s="1" customFormat="1" ht="13.95" customHeight="1" x14ac:dyDescent="0.25">
      <c r="B1383" s="57" t="s">
        <v>30</v>
      </c>
      <c r="C1383" s="57" t="s">
        <v>30</v>
      </c>
      <c r="D1383" s="57" t="s">
        <v>30</v>
      </c>
      <c r="E1383" s="61"/>
    </row>
    <row r="1384" spans="2:5" s="1" customFormat="1" ht="13.95" customHeight="1" x14ac:dyDescent="0.25">
      <c r="B1384" s="57" t="s">
        <v>30</v>
      </c>
      <c r="C1384" s="57" t="s">
        <v>30</v>
      </c>
      <c r="D1384" s="57" t="s">
        <v>30</v>
      </c>
      <c r="E1384" s="61"/>
    </row>
    <row r="1385" spans="2:5" s="1" customFormat="1" ht="13.95" customHeight="1" x14ac:dyDescent="0.25">
      <c r="B1385" s="57" t="s">
        <v>30</v>
      </c>
      <c r="C1385" s="57" t="s">
        <v>30</v>
      </c>
      <c r="D1385" s="57" t="s">
        <v>30</v>
      </c>
      <c r="E1385" s="61"/>
    </row>
    <row r="1386" spans="2:5" s="1" customFormat="1" ht="13.95" customHeight="1" x14ac:dyDescent="0.25">
      <c r="B1386" s="57" t="s">
        <v>30</v>
      </c>
      <c r="C1386" s="57" t="s">
        <v>30</v>
      </c>
      <c r="D1386" s="57" t="s">
        <v>30</v>
      </c>
      <c r="E1386" s="61"/>
    </row>
    <row r="1387" spans="2:5" s="1" customFormat="1" ht="13.95" customHeight="1" x14ac:dyDescent="0.25">
      <c r="B1387" s="57" t="s">
        <v>30</v>
      </c>
      <c r="C1387" s="57" t="s">
        <v>30</v>
      </c>
      <c r="D1387" s="57" t="s">
        <v>30</v>
      </c>
      <c r="E1387" s="61"/>
    </row>
    <row r="1388" spans="2:5" s="1" customFormat="1" ht="13.95" customHeight="1" x14ac:dyDescent="0.25">
      <c r="B1388" s="57" t="s">
        <v>30</v>
      </c>
      <c r="C1388" s="57" t="s">
        <v>30</v>
      </c>
      <c r="D1388" s="57" t="s">
        <v>30</v>
      </c>
      <c r="E1388" s="61"/>
    </row>
    <row r="1389" spans="2:5" s="1" customFormat="1" ht="13.95" customHeight="1" x14ac:dyDescent="0.25">
      <c r="B1389" s="57" t="s">
        <v>30</v>
      </c>
      <c r="C1389" s="57" t="s">
        <v>30</v>
      </c>
      <c r="D1389" s="57" t="s">
        <v>30</v>
      </c>
      <c r="E1389" s="61"/>
    </row>
    <row r="1390" spans="2:5" s="1" customFormat="1" ht="13.95" customHeight="1" x14ac:dyDescent="0.25">
      <c r="B1390" s="57" t="s">
        <v>30</v>
      </c>
      <c r="C1390" s="57" t="s">
        <v>30</v>
      </c>
      <c r="D1390" s="57" t="s">
        <v>30</v>
      </c>
      <c r="E1390" s="61"/>
    </row>
    <row r="1391" spans="2:5" s="1" customFormat="1" ht="13.95" customHeight="1" x14ac:dyDescent="0.25">
      <c r="B1391" s="57" t="s">
        <v>30</v>
      </c>
      <c r="C1391" s="57" t="s">
        <v>30</v>
      </c>
      <c r="D1391" s="57" t="s">
        <v>30</v>
      </c>
      <c r="E1391" s="61"/>
    </row>
    <row r="1392" spans="2:5" s="1" customFormat="1" ht="13.95" customHeight="1" x14ac:dyDescent="0.25">
      <c r="B1392" s="57" t="s">
        <v>30</v>
      </c>
      <c r="C1392" s="57" t="s">
        <v>30</v>
      </c>
      <c r="D1392" s="57" t="s">
        <v>30</v>
      </c>
      <c r="E1392" s="61"/>
    </row>
    <row r="1393" spans="2:5" s="1" customFormat="1" ht="13.95" customHeight="1" x14ac:dyDescent="0.25">
      <c r="B1393" s="57" t="s">
        <v>30</v>
      </c>
      <c r="C1393" s="57" t="s">
        <v>30</v>
      </c>
      <c r="D1393" s="57" t="s">
        <v>30</v>
      </c>
      <c r="E1393" s="61"/>
    </row>
    <row r="1394" spans="2:5" s="1" customFormat="1" ht="13.95" customHeight="1" x14ac:dyDescent="0.25">
      <c r="B1394" s="57" t="s">
        <v>30</v>
      </c>
      <c r="C1394" s="57" t="s">
        <v>30</v>
      </c>
      <c r="D1394" s="57" t="s">
        <v>30</v>
      </c>
      <c r="E1394" s="61"/>
    </row>
    <row r="1395" spans="2:5" s="1" customFormat="1" ht="13.95" customHeight="1" x14ac:dyDescent="0.25">
      <c r="B1395" s="57" t="s">
        <v>30</v>
      </c>
      <c r="C1395" s="57" t="s">
        <v>30</v>
      </c>
      <c r="D1395" s="57" t="s">
        <v>30</v>
      </c>
      <c r="E1395" s="61"/>
    </row>
    <row r="1396" spans="2:5" s="1" customFormat="1" ht="13.95" customHeight="1" x14ac:dyDescent="0.25">
      <c r="B1396" s="57" t="s">
        <v>30</v>
      </c>
      <c r="C1396" s="57" t="s">
        <v>30</v>
      </c>
      <c r="D1396" s="57" t="s">
        <v>30</v>
      </c>
      <c r="E1396" s="61"/>
    </row>
    <row r="1397" spans="2:5" s="1" customFormat="1" ht="13.95" customHeight="1" x14ac:dyDescent="0.25">
      <c r="B1397" s="57" t="s">
        <v>30</v>
      </c>
      <c r="C1397" s="57" t="s">
        <v>30</v>
      </c>
      <c r="D1397" s="57" t="s">
        <v>30</v>
      </c>
      <c r="E1397" s="61"/>
    </row>
    <row r="1398" spans="2:5" s="1" customFormat="1" ht="13.95" customHeight="1" x14ac:dyDescent="0.25">
      <c r="B1398" s="57" t="s">
        <v>30</v>
      </c>
      <c r="C1398" s="57" t="s">
        <v>30</v>
      </c>
      <c r="D1398" s="57" t="s">
        <v>30</v>
      </c>
      <c r="E1398" s="61"/>
    </row>
    <row r="1399" spans="2:5" s="1" customFormat="1" ht="13.95" customHeight="1" x14ac:dyDescent="0.25">
      <c r="B1399" s="57" t="s">
        <v>30</v>
      </c>
      <c r="C1399" s="57" t="s">
        <v>30</v>
      </c>
      <c r="D1399" s="57" t="s">
        <v>30</v>
      </c>
      <c r="E1399" s="61"/>
    </row>
    <row r="1400" spans="2:5" s="1" customFormat="1" ht="13.95" customHeight="1" x14ac:dyDescent="0.25">
      <c r="B1400" s="57" t="s">
        <v>30</v>
      </c>
      <c r="C1400" s="57" t="s">
        <v>30</v>
      </c>
      <c r="D1400" s="57" t="s">
        <v>30</v>
      </c>
      <c r="E1400" s="61"/>
    </row>
    <row r="1401" spans="2:5" s="1" customFormat="1" ht="13.95" customHeight="1" x14ac:dyDescent="0.25">
      <c r="B1401" s="57" t="s">
        <v>30</v>
      </c>
      <c r="C1401" s="57" t="s">
        <v>30</v>
      </c>
      <c r="D1401" s="57" t="s">
        <v>30</v>
      </c>
      <c r="E1401" s="61"/>
    </row>
    <row r="1402" spans="2:5" s="1" customFormat="1" ht="13.95" customHeight="1" x14ac:dyDescent="0.25">
      <c r="B1402" s="57" t="s">
        <v>30</v>
      </c>
      <c r="C1402" s="57" t="s">
        <v>30</v>
      </c>
      <c r="D1402" s="57" t="s">
        <v>30</v>
      </c>
      <c r="E1402" s="61"/>
    </row>
    <row r="1403" spans="2:5" s="1" customFormat="1" ht="13.95" customHeight="1" x14ac:dyDescent="0.25">
      <c r="B1403" s="57" t="s">
        <v>30</v>
      </c>
      <c r="C1403" s="57" t="s">
        <v>30</v>
      </c>
      <c r="D1403" s="57" t="s">
        <v>30</v>
      </c>
      <c r="E1403" s="61"/>
    </row>
    <row r="1404" spans="2:5" s="1" customFormat="1" ht="13.95" customHeight="1" x14ac:dyDescent="0.25">
      <c r="B1404" s="57" t="s">
        <v>30</v>
      </c>
      <c r="C1404" s="57" t="s">
        <v>30</v>
      </c>
      <c r="D1404" s="57" t="s">
        <v>30</v>
      </c>
      <c r="E1404" s="61"/>
    </row>
    <row r="1405" spans="2:5" s="1" customFormat="1" ht="13.95" customHeight="1" x14ac:dyDescent="0.25">
      <c r="B1405" s="57" t="s">
        <v>30</v>
      </c>
      <c r="C1405" s="57" t="s">
        <v>30</v>
      </c>
      <c r="D1405" s="57" t="s">
        <v>30</v>
      </c>
      <c r="E1405" s="61"/>
    </row>
    <row r="1406" spans="2:5" s="1" customFormat="1" ht="13.95" customHeight="1" x14ac:dyDescent="0.25">
      <c r="B1406" s="57" t="s">
        <v>30</v>
      </c>
      <c r="C1406" s="57" t="s">
        <v>30</v>
      </c>
      <c r="D1406" s="57" t="s">
        <v>30</v>
      </c>
      <c r="E1406" s="61"/>
    </row>
    <row r="1407" spans="2:5" s="1" customFormat="1" ht="13.95" customHeight="1" x14ac:dyDescent="0.25">
      <c r="B1407" s="57" t="s">
        <v>30</v>
      </c>
      <c r="C1407" s="57" t="s">
        <v>30</v>
      </c>
      <c r="D1407" s="57" t="s">
        <v>30</v>
      </c>
      <c r="E1407" s="61"/>
    </row>
    <row r="1408" spans="2:5" s="1" customFormat="1" ht="13.95" customHeight="1" x14ac:dyDescent="0.25">
      <c r="B1408" s="57" t="s">
        <v>30</v>
      </c>
      <c r="C1408" s="57" t="s">
        <v>30</v>
      </c>
      <c r="D1408" s="57" t="s">
        <v>30</v>
      </c>
      <c r="E1408" s="61"/>
    </row>
    <row r="1409" spans="2:5" s="1" customFormat="1" ht="13.95" customHeight="1" x14ac:dyDescent="0.25">
      <c r="B1409" s="57" t="s">
        <v>30</v>
      </c>
      <c r="C1409" s="57" t="s">
        <v>30</v>
      </c>
      <c r="D1409" s="57" t="s">
        <v>30</v>
      </c>
      <c r="E1409" s="61"/>
    </row>
    <row r="1410" spans="2:5" s="1" customFormat="1" ht="13.95" customHeight="1" x14ac:dyDescent="0.25">
      <c r="B1410" s="57" t="s">
        <v>30</v>
      </c>
      <c r="C1410" s="57" t="s">
        <v>30</v>
      </c>
      <c r="D1410" s="57" t="s">
        <v>30</v>
      </c>
      <c r="E1410" s="61"/>
    </row>
    <row r="1411" spans="2:5" s="1" customFormat="1" ht="13.95" customHeight="1" x14ac:dyDescent="0.25">
      <c r="B1411" s="57" t="s">
        <v>30</v>
      </c>
      <c r="C1411" s="57" t="s">
        <v>30</v>
      </c>
      <c r="D1411" s="57" t="s">
        <v>30</v>
      </c>
      <c r="E1411" s="61"/>
    </row>
    <row r="1412" spans="2:5" s="1" customFormat="1" ht="13.95" customHeight="1" x14ac:dyDescent="0.25">
      <c r="B1412" s="57" t="s">
        <v>30</v>
      </c>
      <c r="C1412" s="57" t="s">
        <v>30</v>
      </c>
      <c r="D1412" s="57" t="s">
        <v>30</v>
      </c>
      <c r="E1412" s="61"/>
    </row>
    <row r="1413" spans="2:5" s="1" customFormat="1" ht="13.95" customHeight="1" x14ac:dyDescent="0.25">
      <c r="B1413" s="57" t="s">
        <v>30</v>
      </c>
      <c r="C1413" s="57" t="s">
        <v>30</v>
      </c>
      <c r="D1413" s="57" t="s">
        <v>30</v>
      </c>
      <c r="E1413" s="61"/>
    </row>
    <row r="1414" spans="2:5" s="1" customFormat="1" ht="13.95" customHeight="1" x14ac:dyDescent="0.25">
      <c r="B1414" s="57" t="s">
        <v>30</v>
      </c>
      <c r="C1414" s="57" t="s">
        <v>30</v>
      </c>
      <c r="D1414" s="57" t="s">
        <v>30</v>
      </c>
      <c r="E1414" s="61"/>
    </row>
    <row r="1415" spans="2:5" s="1" customFormat="1" ht="13.95" customHeight="1" x14ac:dyDescent="0.25">
      <c r="B1415" s="57" t="s">
        <v>30</v>
      </c>
      <c r="C1415" s="57" t="s">
        <v>30</v>
      </c>
      <c r="D1415" s="57" t="s">
        <v>30</v>
      </c>
      <c r="E1415" s="61"/>
    </row>
    <row r="1416" spans="2:5" s="1" customFormat="1" ht="13.95" customHeight="1" x14ac:dyDescent="0.25">
      <c r="B1416" s="57" t="s">
        <v>30</v>
      </c>
      <c r="C1416" s="57" t="s">
        <v>30</v>
      </c>
      <c r="D1416" s="57" t="s">
        <v>30</v>
      </c>
      <c r="E1416" s="61"/>
    </row>
    <row r="1417" spans="2:5" s="1" customFormat="1" ht="13.95" customHeight="1" x14ac:dyDescent="0.25">
      <c r="B1417" s="57" t="s">
        <v>30</v>
      </c>
      <c r="C1417" s="57" t="s">
        <v>30</v>
      </c>
      <c r="D1417" s="57" t="s">
        <v>30</v>
      </c>
      <c r="E1417" s="61"/>
    </row>
    <row r="1418" spans="2:5" s="1" customFormat="1" ht="13.95" customHeight="1" x14ac:dyDescent="0.25">
      <c r="B1418" s="57" t="s">
        <v>30</v>
      </c>
      <c r="C1418" s="57" t="s">
        <v>30</v>
      </c>
      <c r="D1418" s="57" t="s">
        <v>30</v>
      </c>
      <c r="E1418" s="61"/>
    </row>
    <row r="1419" spans="2:5" s="1" customFormat="1" ht="13.95" customHeight="1" x14ac:dyDescent="0.25">
      <c r="B1419" s="57" t="s">
        <v>30</v>
      </c>
      <c r="C1419" s="57" t="s">
        <v>30</v>
      </c>
      <c r="D1419" s="57" t="s">
        <v>30</v>
      </c>
      <c r="E1419" s="61"/>
    </row>
    <row r="1420" spans="2:5" s="1" customFormat="1" ht="13.95" customHeight="1" x14ac:dyDescent="0.25">
      <c r="B1420" s="57" t="s">
        <v>30</v>
      </c>
      <c r="C1420" s="57" t="s">
        <v>30</v>
      </c>
      <c r="D1420" s="57" t="s">
        <v>30</v>
      </c>
      <c r="E1420" s="61"/>
    </row>
    <row r="1421" spans="2:5" s="1" customFormat="1" ht="13.95" customHeight="1" x14ac:dyDescent="0.25">
      <c r="B1421" s="57" t="s">
        <v>30</v>
      </c>
      <c r="C1421" s="57" t="s">
        <v>30</v>
      </c>
      <c r="D1421" s="57" t="s">
        <v>30</v>
      </c>
      <c r="E1421" s="61"/>
    </row>
    <row r="1422" spans="2:5" s="1" customFormat="1" ht="13.95" customHeight="1" x14ac:dyDescent="0.25">
      <c r="B1422" s="57" t="s">
        <v>30</v>
      </c>
      <c r="C1422" s="57" t="s">
        <v>30</v>
      </c>
      <c r="D1422" s="57" t="s">
        <v>30</v>
      </c>
      <c r="E1422" s="61"/>
    </row>
    <row r="1423" spans="2:5" s="1" customFormat="1" ht="13.95" customHeight="1" x14ac:dyDescent="0.25">
      <c r="B1423" s="57" t="s">
        <v>30</v>
      </c>
      <c r="C1423" s="57" t="s">
        <v>30</v>
      </c>
      <c r="D1423" s="57" t="s">
        <v>30</v>
      </c>
      <c r="E1423" s="61"/>
    </row>
    <row r="1424" spans="2:5" s="1" customFormat="1" ht="13.95" customHeight="1" x14ac:dyDescent="0.25">
      <c r="B1424" s="57" t="s">
        <v>30</v>
      </c>
      <c r="C1424" s="57" t="s">
        <v>30</v>
      </c>
      <c r="D1424" s="57" t="s">
        <v>30</v>
      </c>
      <c r="E1424" s="61"/>
    </row>
    <row r="1425" spans="2:5" s="1" customFormat="1" ht="13.95" customHeight="1" x14ac:dyDescent="0.25">
      <c r="B1425" s="57" t="s">
        <v>30</v>
      </c>
      <c r="C1425" s="57" t="s">
        <v>30</v>
      </c>
      <c r="D1425" s="57" t="s">
        <v>30</v>
      </c>
      <c r="E1425" s="61"/>
    </row>
    <row r="1426" spans="2:5" s="1" customFormat="1" ht="13.95" customHeight="1" x14ac:dyDescent="0.25">
      <c r="B1426" s="57" t="s">
        <v>30</v>
      </c>
      <c r="C1426" s="57" t="s">
        <v>30</v>
      </c>
      <c r="D1426" s="57" t="s">
        <v>30</v>
      </c>
      <c r="E1426" s="61"/>
    </row>
    <row r="1427" spans="2:5" s="1" customFormat="1" ht="13.95" customHeight="1" x14ac:dyDescent="0.25">
      <c r="B1427" s="57" t="s">
        <v>30</v>
      </c>
      <c r="C1427" s="57" t="s">
        <v>30</v>
      </c>
      <c r="D1427" s="57" t="s">
        <v>30</v>
      </c>
      <c r="E1427" s="61"/>
    </row>
    <row r="1428" spans="2:5" s="1" customFormat="1" ht="13.95" customHeight="1" x14ac:dyDescent="0.25">
      <c r="B1428" s="57" t="s">
        <v>30</v>
      </c>
      <c r="C1428" s="57" t="s">
        <v>30</v>
      </c>
      <c r="D1428" s="57" t="s">
        <v>30</v>
      </c>
      <c r="E1428" s="61"/>
    </row>
    <row r="1429" spans="2:5" s="1" customFormat="1" ht="13.95" customHeight="1" x14ac:dyDescent="0.25">
      <c r="B1429" s="57" t="s">
        <v>30</v>
      </c>
      <c r="C1429" s="57" t="s">
        <v>30</v>
      </c>
      <c r="D1429" s="57" t="s">
        <v>30</v>
      </c>
      <c r="E1429" s="61"/>
    </row>
    <row r="1430" spans="2:5" s="1" customFormat="1" ht="13.95" customHeight="1" x14ac:dyDescent="0.25">
      <c r="B1430" s="57" t="s">
        <v>30</v>
      </c>
      <c r="C1430" s="57" t="s">
        <v>30</v>
      </c>
      <c r="D1430" s="57" t="s">
        <v>30</v>
      </c>
      <c r="E1430" s="61"/>
    </row>
    <row r="1431" spans="2:5" s="1" customFormat="1" ht="13.95" customHeight="1" x14ac:dyDescent="0.25">
      <c r="B1431" s="57" t="s">
        <v>30</v>
      </c>
      <c r="C1431" s="57" t="s">
        <v>30</v>
      </c>
      <c r="D1431" s="57" t="s">
        <v>30</v>
      </c>
      <c r="E1431" s="61"/>
    </row>
    <row r="1432" spans="2:5" s="1" customFormat="1" ht="13.95" customHeight="1" x14ac:dyDescent="0.25">
      <c r="B1432" s="57" t="s">
        <v>30</v>
      </c>
      <c r="C1432" s="57" t="s">
        <v>30</v>
      </c>
      <c r="D1432" s="57" t="s">
        <v>30</v>
      </c>
      <c r="E1432" s="61"/>
    </row>
    <row r="1433" spans="2:5" s="1" customFormat="1" ht="13.95" customHeight="1" x14ac:dyDescent="0.25">
      <c r="B1433" s="57" t="s">
        <v>30</v>
      </c>
      <c r="C1433" s="57" t="s">
        <v>30</v>
      </c>
      <c r="D1433" s="57" t="s">
        <v>30</v>
      </c>
      <c r="E1433" s="61"/>
    </row>
    <row r="1434" spans="2:5" s="1" customFormat="1" ht="13.95" customHeight="1" x14ac:dyDescent="0.25">
      <c r="B1434" s="57" t="s">
        <v>30</v>
      </c>
      <c r="C1434" s="57" t="s">
        <v>30</v>
      </c>
      <c r="D1434" s="57" t="s">
        <v>30</v>
      </c>
      <c r="E1434" s="61"/>
    </row>
    <row r="1435" spans="2:5" s="1" customFormat="1" ht="13.95" customHeight="1" x14ac:dyDescent="0.25">
      <c r="B1435" s="57" t="s">
        <v>30</v>
      </c>
      <c r="C1435" s="57" t="s">
        <v>30</v>
      </c>
      <c r="D1435" s="57" t="s">
        <v>30</v>
      </c>
      <c r="E1435" s="61"/>
    </row>
    <row r="1436" spans="2:5" s="1" customFormat="1" ht="13.95" customHeight="1" x14ac:dyDescent="0.25">
      <c r="B1436" s="57" t="s">
        <v>30</v>
      </c>
      <c r="C1436" s="57" t="s">
        <v>30</v>
      </c>
      <c r="D1436" s="57" t="s">
        <v>30</v>
      </c>
      <c r="E1436" s="61"/>
    </row>
    <row r="1437" spans="2:5" s="1" customFormat="1" ht="13.95" customHeight="1" x14ac:dyDescent="0.25">
      <c r="B1437" s="57" t="s">
        <v>30</v>
      </c>
      <c r="C1437" s="57" t="s">
        <v>30</v>
      </c>
      <c r="D1437" s="57" t="s">
        <v>30</v>
      </c>
      <c r="E1437" s="61"/>
    </row>
    <row r="1438" spans="2:5" s="1" customFormat="1" ht="13.95" customHeight="1" x14ac:dyDescent="0.25">
      <c r="B1438" s="57" t="s">
        <v>30</v>
      </c>
      <c r="C1438" s="57" t="s">
        <v>30</v>
      </c>
      <c r="D1438" s="57" t="s">
        <v>30</v>
      </c>
      <c r="E1438" s="61"/>
    </row>
    <row r="1439" spans="2:5" s="1" customFormat="1" ht="13.95" customHeight="1" x14ac:dyDescent="0.25">
      <c r="B1439" s="57" t="s">
        <v>30</v>
      </c>
      <c r="C1439" s="57" t="s">
        <v>30</v>
      </c>
      <c r="D1439" s="57" t="s">
        <v>30</v>
      </c>
      <c r="E1439" s="61"/>
    </row>
    <row r="1440" spans="2:5" s="1" customFormat="1" ht="13.95" customHeight="1" x14ac:dyDescent="0.25">
      <c r="B1440" s="57" t="s">
        <v>30</v>
      </c>
      <c r="C1440" s="57" t="s">
        <v>30</v>
      </c>
      <c r="D1440" s="57" t="s">
        <v>30</v>
      </c>
      <c r="E1440" s="61"/>
    </row>
    <row r="1441" spans="2:5" s="1" customFormat="1" ht="13.95" customHeight="1" x14ac:dyDescent="0.25">
      <c r="B1441" s="57" t="s">
        <v>30</v>
      </c>
      <c r="C1441" s="57" t="s">
        <v>30</v>
      </c>
      <c r="D1441" s="57" t="s">
        <v>30</v>
      </c>
      <c r="E1441" s="61"/>
    </row>
    <row r="1442" spans="2:5" s="1" customFormat="1" ht="13.95" customHeight="1" x14ac:dyDescent="0.25">
      <c r="B1442" s="57" t="s">
        <v>30</v>
      </c>
      <c r="C1442" s="57" t="s">
        <v>30</v>
      </c>
      <c r="D1442" s="57" t="s">
        <v>30</v>
      </c>
      <c r="E1442" s="61"/>
    </row>
    <row r="1443" spans="2:5" s="1" customFormat="1" ht="13.95" customHeight="1" x14ac:dyDescent="0.25">
      <c r="B1443" s="57" t="s">
        <v>30</v>
      </c>
      <c r="C1443" s="57" t="s">
        <v>30</v>
      </c>
      <c r="D1443" s="57" t="s">
        <v>30</v>
      </c>
      <c r="E1443" s="61"/>
    </row>
    <row r="1444" spans="2:5" s="1" customFormat="1" ht="13.95" customHeight="1" x14ac:dyDescent="0.25">
      <c r="B1444" s="57" t="s">
        <v>30</v>
      </c>
      <c r="C1444" s="57" t="s">
        <v>30</v>
      </c>
      <c r="D1444" s="57" t="s">
        <v>30</v>
      </c>
      <c r="E1444" s="61"/>
    </row>
    <row r="1445" spans="2:5" s="1" customFormat="1" ht="13.95" customHeight="1" x14ac:dyDescent="0.25">
      <c r="B1445" s="57" t="s">
        <v>30</v>
      </c>
      <c r="C1445" s="57" t="s">
        <v>30</v>
      </c>
      <c r="D1445" s="57" t="s">
        <v>30</v>
      </c>
      <c r="E1445" s="61"/>
    </row>
    <row r="1446" spans="2:5" s="1" customFormat="1" ht="13.95" customHeight="1" x14ac:dyDescent="0.25">
      <c r="B1446" s="57" t="s">
        <v>30</v>
      </c>
      <c r="C1446" s="57" t="s">
        <v>30</v>
      </c>
      <c r="D1446" s="57" t="s">
        <v>30</v>
      </c>
      <c r="E1446" s="61"/>
    </row>
    <row r="1447" spans="2:5" s="1" customFormat="1" ht="13.95" customHeight="1" x14ac:dyDescent="0.25">
      <c r="B1447" s="57" t="s">
        <v>30</v>
      </c>
      <c r="C1447" s="57" t="s">
        <v>30</v>
      </c>
      <c r="D1447" s="57" t="s">
        <v>30</v>
      </c>
      <c r="E1447" s="61"/>
    </row>
    <row r="1448" spans="2:5" s="1" customFormat="1" ht="13.95" customHeight="1" x14ac:dyDescent="0.25">
      <c r="B1448" s="57" t="s">
        <v>30</v>
      </c>
      <c r="C1448" s="57" t="s">
        <v>30</v>
      </c>
      <c r="D1448" s="57" t="s">
        <v>30</v>
      </c>
      <c r="E1448" s="61"/>
    </row>
    <row r="1449" spans="2:5" s="1" customFormat="1" ht="13.95" customHeight="1" x14ac:dyDescent="0.25">
      <c r="B1449" s="57" t="s">
        <v>30</v>
      </c>
      <c r="C1449" s="57" t="s">
        <v>30</v>
      </c>
      <c r="D1449" s="57" t="s">
        <v>30</v>
      </c>
      <c r="E1449" s="61"/>
    </row>
    <row r="1450" spans="2:5" s="1" customFormat="1" ht="13.95" customHeight="1" x14ac:dyDescent="0.25">
      <c r="B1450" s="57" t="s">
        <v>30</v>
      </c>
      <c r="C1450" s="57" t="s">
        <v>30</v>
      </c>
      <c r="D1450" s="57" t="s">
        <v>30</v>
      </c>
      <c r="E1450" s="61"/>
    </row>
    <row r="1451" spans="2:5" s="1" customFormat="1" ht="13.95" customHeight="1" x14ac:dyDescent="0.25">
      <c r="B1451" s="57" t="s">
        <v>30</v>
      </c>
      <c r="C1451" s="57" t="s">
        <v>30</v>
      </c>
      <c r="D1451" s="57" t="s">
        <v>30</v>
      </c>
      <c r="E1451" s="61"/>
    </row>
    <row r="1452" spans="2:5" s="1" customFormat="1" ht="13.95" customHeight="1" x14ac:dyDescent="0.25">
      <c r="B1452" s="57" t="s">
        <v>30</v>
      </c>
      <c r="C1452" s="57" t="s">
        <v>30</v>
      </c>
      <c r="D1452" s="57" t="s">
        <v>30</v>
      </c>
      <c r="E1452" s="61"/>
    </row>
    <row r="1453" spans="2:5" s="1" customFormat="1" ht="13.95" customHeight="1" x14ac:dyDescent="0.25">
      <c r="B1453" s="57" t="s">
        <v>30</v>
      </c>
      <c r="C1453" s="57" t="s">
        <v>30</v>
      </c>
      <c r="D1453" s="57" t="s">
        <v>30</v>
      </c>
      <c r="E1453" s="61"/>
    </row>
    <row r="1454" spans="2:5" s="1" customFormat="1" ht="13.95" customHeight="1" x14ac:dyDescent="0.25">
      <c r="B1454" s="57" t="s">
        <v>30</v>
      </c>
      <c r="C1454" s="57" t="s">
        <v>30</v>
      </c>
      <c r="D1454" s="57" t="s">
        <v>30</v>
      </c>
      <c r="E1454" s="61"/>
    </row>
    <row r="1455" spans="2:5" s="1" customFormat="1" ht="13.95" customHeight="1" x14ac:dyDescent="0.25">
      <c r="B1455" s="57" t="s">
        <v>30</v>
      </c>
      <c r="C1455" s="57" t="s">
        <v>30</v>
      </c>
      <c r="D1455" s="57" t="s">
        <v>30</v>
      </c>
      <c r="E1455" s="61"/>
    </row>
    <row r="1456" spans="2:5" s="1" customFormat="1" ht="13.95" customHeight="1" x14ac:dyDescent="0.25">
      <c r="B1456" s="57" t="s">
        <v>30</v>
      </c>
      <c r="C1456" s="57" t="s">
        <v>30</v>
      </c>
      <c r="D1456" s="57" t="s">
        <v>30</v>
      </c>
      <c r="E1456" s="61"/>
    </row>
    <row r="1457" spans="2:5" s="1" customFormat="1" ht="13.95" customHeight="1" x14ac:dyDescent="0.25">
      <c r="B1457" s="57" t="s">
        <v>30</v>
      </c>
      <c r="C1457" s="57" t="s">
        <v>30</v>
      </c>
      <c r="D1457" s="57" t="s">
        <v>30</v>
      </c>
      <c r="E1457" s="61"/>
    </row>
    <row r="1458" spans="2:5" s="1" customFormat="1" ht="13.95" customHeight="1" x14ac:dyDescent="0.25">
      <c r="B1458" s="57" t="s">
        <v>30</v>
      </c>
      <c r="C1458" s="57" t="s">
        <v>30</v>
      </c>
      <c r="D1458" s="57" t="s">
        <v>30</v>
      </c>
      <c r="E1458" s="61"/>
    </row>
    <row r="1459" spans="2:5" s="1" customFormat="1" ht="13.95" customHeight="1" x14ac:dyDescent="0.25">
      <c r="B1459" s="57" t="s">
        <v>30</v>
      </c>
      <c r="C1459" s="57" t="s">
        <v>30</v>
      </c>
      <c r="D1459" s="57" t="s">
        <v>30</v>
      </c>
      <c r="E1459" s="61"/>
    </row>
    <row r="1460" spans="2:5" s="1" customFormat="1" ht="13.95" customHeight="1" x14ac:dyDescent="0.25">
      <c r="B1460" s="57" t="s">
        <v>30</v>
      </c>
      <c r="C1460" s="57" t="s">
        <v>30</v>
      </c>
      <c r="D1460" s="57" t="s">
        <v>30</v>
      </c>
      <c r="E1460" s="61"/>
    </row>
    <row r="1461" spans="2:5" s="1" customFormat="1" ht="13.95" customHeight="1" x14ac:dyDescent="0.25">
      <c r="B1461" s="57" t="s">
        <v>30</v>
      </c>
      <c r="C1461" s="57" t="s">
        <v>30</v>
      </c>
      <c r="D1461" s="57" t="s">
        <v>30</v>
      </c>
      <c r="E1461" s="61"/>
    </row>
    <row r="1462" spans="2:5" s="1" customFormat="1" ht="13.95" customHeight="1" x14ac:dyDescent="0.25">
      <c r="B1462" s="57" t="s">
        <v>30</v>
      </c>
      <c r="C1462" s="57" t="s">
        <v>30</v>
      </c>
      <c r="D1462" s="57" t="s">
        <v>30</v>
      </c>
      <c r="E1462" s="61"/>
    </row>
    <row r="1463" spans="2:5" s="1" customFormat="1" ht="13.95" customHeight="1" x14ac:dyDescent="0.25">
      <c r="B1463" s="57" t="s">
        <v>30</v>
      </c>
      <c r="C1463" s="57" t="s">
        <v>30</v>
      </c>
      <c r="D1463" s="57" t="s">
        <v>30</v>
      </c>
      <c r="E1463" s="61"/>
    </row>
    <row r="1464" spans="2:5" s="1" customFormat="1" ht="13.95" customHeight="1" x14ac:dyDescent="0.25">
      <c r="B1464" s="57" t="s">
        <v>30</v>
      </c>
      <c r="C1464" s="57" t="s">
        <v>30</v>
      </c>
      <c r="D1464" s="57" t="s">
        <v>30</v>
      </c>
      <c r="E1464" s="61"/>
    </row>
    <row r="1465" spans="2:5" s="1" customFormat="1" ht="13.95" customHeight="1" x14ac:dyDescent="0.25">
      <c r="B1465" s="57" t="s">
        <v>30</v>
      </c>
      <c r="C1465" s="57" t="s">
        <v>30</v>
      </c>
      <c r="D1465" s="57" t="s">
        <v>30</v>
      </c>
      <c r="E1465" s="61"/>
    </row>
    <row r="1466" spans="2:5" s="1" customFormat="1" ht="13.95" customHeight="1" x14ac:dyDescent="0.25">
      <c r="B1466" s="57" t="s">
        <v>30</v>
      </c>
      <c r="C1466" s="57" t="s">
        <v>30</v>
      </c>
      <c r="D1466" s="57" t="s">
        <v>30</v>
      </c>
      <c r="E1466" s="61"/>
    </row>
    <row r="1467" spans="2:5" s="1" customFormat="1" ht="13.95" customHeight="1" x14ac:dyDescent="0.25">
      <c r="B1467" s="57" t="s">
        <v>30</v>
      </c>
      <c r="C1467" s="57" t="s">
        <v>30</v>
      </c>
      <c r="D1467" s="57" t="s">
        <v>30</v>
      </c>
      <c r="E1467" s="61"/>
    </row>
    <row r="1468" spans="2:5" s="1" customFormat="1" ht="13.95" customHeight="1" x14ac:dyDescent="0.25">
      <c r="B1468" s="57" t="s">
        <v>30</v>
      </c>
      <c r="C1468" s="57" t="s">
        <v>30</v>
      </c>
      <c r="D1468" s="57" t="s">
        <v>30</v>
      </c>
      <c r="E1468" s="61"/>
    </row>
    <row r="1469" spans="2:5" s="1" customFormat="1" ht="13.95" customHeight="1" x14ac:dyDescent="0.25">
      <c r="B1469" s="57" t="s">
        <v>30</v>
      </c>
      <c r="C1469" s="57" t="s">
        <v>30</v>
      </c>
      <c r="D1469" s="57" t="s">
        <v>30</v>
      </c>
      <c r="E1469" s="61"/>
    </row>
    <row r="1470" spans="2:5" s="1" customFormat="1" ht="13.95" customHeight="1" x14ac:dyDescent="0.25">
      <c r="B1470" s="57" t="s">
        <v>30</v>
      </c>
      <c r="C1470" s="57" t="s">
        <v>30</v>
      </c>
      <c r="D1470" s="57" t="s">
        <v>30</v>
      </c>
      <c r="E1470" s="61"/>
    </row>
    <row r="1471" spans="2:5" s="1" customFormat="1" ht="13.95" customHeight="1" x14ac:dyDescent="0.25">
      <c r="B1471" s="57" t="s">
        <v>30</v>
      </c>
      <c r="C1471" s="57" t="s">
        <v>30</v>
      </c>
      <c r="D1471" s="57" t="s">
        <v>30</v>
      </c>
      <c r="E1471" s="61"/>
    </row>
    <row r="1472" spans="2:5" s="1" customFormat="1" ht="13.95" customHeight="1" x14ac:dyDescent="0.25">
      <c r="B1472" s="57" t="s">
        <v>30</v>
      </c>
      <c r="C1472" s="57" t="s">
        <v>30</v>
      </c>
      <c r="D1472" s="57" t="s">
        <v>30</v>
      </c>
      <c r="E1472" s="61"/>
    </row>
    <row r="1473" spans="2:5" s="1" customFormat="1" ht="13.95" customHeight="1" x14ac:dyDescent="0.25">
      <c r="B1473" s="57" t="s">
        <v>30</v>
      </c>
      <c r="C1473" s="57" t="s">
        <v>30</v>
      </c>
      <c r="D1473" s="57" t="s">
        <v>30</v>
      </c>
      <c r="E1473" s="61"/>
    </row>
    <row r="1474" spans="2:5" s="1" customFormat="1" ht="13.95" customHeight="1" x14ac:dyDescent="0.25">
      <c r="B1474" s="57" t="s">
        <v>30</v>
      </c>
      <c r="C1474" s="57" t="s">
        <v>30</v>
      </c>
      <c r="D1474" s="57" t="s">
        <v>30</v>
      </c>
      <c r="E1474" s="61"/>
    </row>
    <row r="1475" spans="2:5" s="1" customFormat="1" ht="13.95" customHeight="1" x14ac:dyDescent="0.25">
      <c r="B1475" s="57" t="s">
        <v>30</v>
      </c>
      <c r="C1475" s="57" t="s">
        <v>30</v>
      </c>
      <c r="D1475" s="57" t="s">
        <v>30</v>
      </c>
      <c r="E1475" s="61"/>
    </row>
    <row r="1476" spans="2:5" s="1" customFormat="1" ht="13.95" customHeight="1" x14ac:dyDescent="0.25">
      <c r="B1476" s="57" t="s">
        <v>30</v>
      </c>
      <c r="C1476" s="57" t="s">
        <v>30</v>
      </c>
      <c r="D1476" s="57" t="s">
        <v>30</v>
      </c>
      <c r="E1476" s="61"/>
    </row>
    <row r="1477" spans="2:5" s="1" customFormat="1" ht="13.95" customHeight="1" x14ac:dyDescent="0.25">
      <c r="B1477" s="57" t="s">
        <v>30</v>
      </c>
      <c r="C1477" s="57" t="s">
        <v>30</v>
      </c>
      <c r="D1477" s="57" t="s">
        <v>30</v>
      </c>
      <c r="E1477" s="61"/>
    </row>
    <row r="1478" spans="2:5" s="1" customFormat="1" ht="13.95" customHeight="1" x14ac:dyDescent="0.25">
      <c r="B1478" s="57" t="s">
        <v>30</v>
      </c>
      <c r="C1478" s="57" t="s">
        <v>30</v>
      </c>
      <c r="D1478" s="57" t="s">
        <v>30</v>
      </c>
      <c r="E1478" s="61"/>
    </row>
    <row r="1479" spans="2:5" s="1" customFormat="1" ht="13.95" customHeight="1" x14ac:dyDescent="0.25">
      <c r="B1479" s="57" t="s">
        <v>30</v>
      </c>
      <c r="C1479" s="57" t="s">
        <v>30</v>
      </c>
      <c r="D1479" s="57" t="s">
        <v>30</v>
      </c>
      <c r="E1479" s="61"/>
    </row>
    <row r="1480" spans="2:5" s="1" customFormat="1" ht="13.95" customHeight="1" x14ac:dyDescent="0.25">
      <c r="B1480" s="57" t="s">
        <v>30</v>
      </c>
      <c r="C1480" s="57" t="s">
        <v>30</v>
      </c>
      <c r="D1480" s="57" t="s">
        <v>30</v>
      </c>
      <c r="E1480" s="61"/>
    </row>
    <row r="1481" spans="2:5" s="1" customFormat="1" ht="13.95" customHeight="1" x14ac:dyDescent="0.25">
      <c r="B1481" s="57" t="s">
        <v>30</v>
      </c>
      <c r="C1481" s="57" t="s">
        <v>30</v>
      </c>
      <c r="D1481" s="57" t="s">
        <v>30</v>
      </c>
      <c r="E1481" s="61"/>
    </row>
    <row r="1482" spans="2:5" s="1" customFormat="1" ht="13.95" customHeight="1" x14ac:dyDescent="0.25">
      <c r="B1482" s="57" t="s">
        <v>30</v>
      </c>
      <c r="C1482" s="57" t="s">
        <v>30</v>
      </c>
      <c r="D1482" s="57" t="s">
        <v>30</v>
      </c>
      <c r="E1482" s="61"/>
    </row>
    <row r="1483" spans="2:5" s="1" customFormat="1" ht="13.95" customHeight="1" x14ac:dyDescent="0.25">
      <c r="B1483" s="57" t="s">
        <v>30</v>
      </c>
      <c r="C1483" s="57" t="s">
        <v>30</v>
      </c>
      <c r="D1483" s="57" t="s">
        <v>30</v>
      </c>
      <c r="E1483" s="61"/>
    </row>
    <row r="1484" spans="2:5" s="1" customFormat="1" ht="13.95" customHeight="1" x14ac:dyDescent="0.25">
      <c r="B1484" s="57" t="s">
        <v>30</v>
      </c>
      <c r="C1484" s="57" t="s">
        <v>30</v>
      </c>
      <c r="D1484" s="57" t="s">
        <v>30</v>
      </c>
      <c r="E1484" s="61"/>
    </row>
    <row r="1485" spans="2:5" s="1" customFormat="1" ht="13.95" customHeight="1" x14ac:dyDescent="0.25">
      <c r="B1485" s="57" t="s">
        <v>30</v>
      </c>
      <c r="C1485" s="57" t="s">
        <v>30</v>
      </c>
      <c r="D1485" s="57" t="s">
        <v>30</v>
      </c>
      <c r="E1485" s="61"/>
    </row>
    <row r="1486" spans="2:5" s="1" customFormat="1" ht="13.95" customHeight="1" x14ac:dyDescent="0.25">
      <c r="B1486" s="57" t="s">
        <v>30</v>
      </c>
      <c r="C1486" s="57" t="s">
        <v>30</v>
      </c>
      <c r="D1486" s="57" t="s">
        <v>30</v>
      </c>
      <c r="E1486" s="61"/>
    </row>
    <row r="1487" spans="2:5" s="1" customFormat="1" ht="13.95" customHeight="1" x14ac:dyDescent="0.25">
      <c r="B1487" s="57" t="s">
        <v>30</v>
      </c>
      <c r="C1487" s="57" t="s">
        <v>30</v>
      </c>
      <c r="D1487" s="57" t="s">
        <v>30</v>
      </c>
      <c r="E1487" s="61"/>
    </row>
    <row r="1488" spans="2:5" s="1" customFormat="1" ht="13.95" customHeight="1" x14ac:dyDescent="0.25">
      <c r="B1488" s="57" t="s">
        <v>30</v>
      </c>
      <c r="C1488" s="57" t="s">
        <v>30</v>
      </c>
      <c r="D1488" s="57" t="s">
        <v>30</v>
      </c>
      <c r="E1488" s="61"/>
    </row>
    <row r="1489" spans="2:5" s="1" customFormat="1" ht="13.95" customHeight="1" x14ac:dyDescent="0.25">
      <c r="B1489" s="57" t="s">
        <v>30</v>
      </c>
      <c r="C1489" s="57" t="s">
        <v>30</v>
      </c>
      <c r="D1489" s="57" t="s">
        <v>30</v>
      </c>
      <c r="E1489" s="61"/>
    </row>
    <row r="1490" spans="2:5" s="1" customFormat="1" ht="13.95" customHeight="1" x14ac:dyDescent="0.25">
      <c r="B1490" s="57" t="s">
        <v>30</v>
      </c>
      <c r="C1490" s="57" t="s">
        <v>30</v>
      </c>
      <c r="D1490" s="57" t="s">
        <v>30</v>
      </c>
      <c r="E1490" s="61"/>
    </row>
    <row r="1491" spans="2:5" s="1" customFormat="1" ht="13.95" customHeight="1" x14ac:dyDescent="0.25">
      <c r="B1491" s="57" t="s">
        <v>30</v>
      </c>
      <c r="C1491" s="57" t="s">
        <v>30</v>
      </c>
      <c r="D1491" s="57" t="s">
        <v>30</v>
      </c>
      <c r="E1491" s="61"/>
    </row>
    <row r="1492" spans="2:5" s="1" customFormat="1" ht="13.95" customHeight="1" x14ac:dyDescent="0.25">
      <c r="B1492" s="57" t="s">
        <v>30</v>
      </c>
      <c r="C1492" s="57" t="s">
        <v>30</v>
      </c>
      <c r="D1492" s="57" t="s">
        <v>30</v>
      </c>
      <c r="E1492" s="61"/>
    </row>
    <row r="1493" spans="2:5" s="1" customFormat="1" ht="13.95" customHeight="1" x14ac:dyDescent="0.25">
      <c r="E1493" s="61"/>
    </row>
    <row r="1494" spans="2:5" s="1" customFormat="1" ht="13.95" customHeight="1" x14ac:dyDescent="0.25">
      <c r="E1494" s="61"/>
    </row>
    <row r="1495" spans="2:5" s="1" customFormat="1" ht="13.95" customHeight="1" x14ac:dyDescent="0.25">
      <c r="E1495" s="61"/>
    </row>
    <row r="1496" spans="2:5" s="1" customFormat="1" ht="13.95" customHeight="1" x14ac:dyDescent="0.25">
      <c r="E1496" s="61"/>
    </row>
    <row r="1497" spans="2:5" s="1" customFormat="1" ht="13.95" customHeight="1" x14ac:dyDescent="0.25">
      <c r="E1497" s="61"/>
    </row>
    <row r="1498" spans="2:5" s="1" customFormat="1" ht="13.95" customHeight="1" x14ac:dyDescent="0.25">
      <c r="E1498" s="61"/>
    </row>
    <row r="1499" spans="2:5" s="1" customFormat="1" ht="13.95" customHeight="1" x14ac:dyDescent="0.25">
      <c r="E1499" s="61"/>
    </row>
    <row r="1500" spans="2:5" s="1" customFormat="1" ht="13.95" customHeight="1" x14ac:dyDescent="0.25">
      <c r="E1500" s="61"/>
    </row>
    <row r="1501" spans="2:5" s="1" customFormat="1" ht="13.95" customHeight="1" x14ac:dyDescent="0.25">
      <c r="E1501" s="61"/>
    </row>
    <row r="1502" spans="2:5" s="1" customFormat="1" ht="13.95" customHeight="1" x14ac:dyDescent="0.25">
      <c r="E1502" s="61"/>
    </row>
    <row r="1503" spans="2:5" s="1" customFormat="1" ht="13.95" customHeight="1" x14ac:dyDescent="0.25">
      <c r="E1503" s="61"/>
    </row>
    <row r="1504" spans="2:5" s="1" customFormat="1" ht="13.95" customHeight="1" x14ac:dyDescent="0.25">
      <c r="E1504" s="61"/>
    </row>
    <row r="1505" spans="5:5" s="1" customFormat="1" ht="13.95" customHeight="1" x14ac:dyDescent="0.25">
      <c r="E1505" s="61"/>
    </row>
    <row r="1506" spans="5:5" s="1" customFormat="1" ht="13.95" customHeight="1" x14ac:dyDescent="0.25">
      <c r="E1506" s="61"/>
    </row>
    <row r="1507" spans="5:5" s="1" customFormat="1" ht="13.95" customHeight="1" x14ac:dyDescent="0.25">
      <c r="E1507" s="61"/>
    </row>
    <row r="1508" spans="5:5" s="1" customFormat="1" ht="13.95" customHeight="1" x14ac:dyDescent="0.25">
      <c r="E1508" s="61"/>
    </row>
    <row r="1509" spans="5:5" s="1" customFormat="1" ht="13.95" customHeight="1" x14ac:dyDescent="0.25">
      <c r="E1509" s="61"/>
    </row>
    <row r="1510" spans="5:5" s="1" customFormat="1" ht="13.95" customHeight="1" x14ac:dyDescent="0.25">
      <c r="E1510" s="61"/>
    </row>
    <row r="1511" spans="5:5" s="1" customFormat="1" ht="13.95" customHeight="1" x14ac:dyDescent="0.25">
      <c r="E1511" s="61"/>
    </row>
    <row r="1512" spans="5:5" s="1" customFormat="1" ht="13.95" customHeight="1" x14ac:dyDescent="0.25">
      <c r="E1512" s="61"/>
    </row>
    <row r="1513" spans="5:5" s="1" customFormat="1" ht="13.95" customHeight="1" x14ac:dyDescent="0.25">
      <c r="E1513" s="61"/>
    </row>
    <row r="1514" spans="5:5" s="1" customFormat="1" ht="13.95" customHeight="1" x14ac:dyDescent="0.25">
      <c r="E1514" s="61"/>
    </row>
    <row r="1515" spans="5:5" s="1" customFormat="1" ht="13.95" customHeight="1" x14ac:dyDescent="0.25">
      <c r="E1515" s="61"/>
    </row>
    <row r="1516" spans="5:5" s="1" customFormat="1" ht="13.95" customHeight="1" x14ac:dyDescent="0.25">
      <c r="E1516" s="61"/>
    </row>
    <row r="1517" spans="5:5" s="1" customFormat="1" ht="13.95" customHeight="1" x14ac:dyDescent="0.25">
      <c r="E1517" s="61"/>
    </row>
    <row r="1518" spans="5:5" s="1" customFormat="1" ht="13.95" customHeight="1" x14ac:dyDescent="0.25">
      <c r="E1518" s="61"/>
    </row>
    <row r="1519" spans="5:5" s="1" customFormat="1" ht="13.95" customHeight="1" x14ac:dyDescent="0.25">
      <c r="E1519" s="61"/>
    </row>
    <row r="1520" spans="5:5" s="1" customFormat="1" ht="13.95" customHeight="1" x14ac:dyDescent="0.25">
      <c r="E1520" s="61"/>
    </row>
    <row r="1521" spans="5:5" s="1" customFormat="1" ht="13.95" customHeight="1" x14ac:dyDescent="0.25">
      <c r="E1521" s="61"/>
    </row>
    <row r="1522" spans="5:5" s="1" customFormat="1" ht="13.95" customHeight="1" x14ac:dyDescent="0.25">
      <c r="E1522" s="61"/>
    </row>
    <row r="1523" spans="5:5" s="1" customFormat="1" ht="13.95" customHeight="1" x14ac:dyDescent="0.25">
      <c r="E1523" s="61"/>
    </row>
    <row r="1524" spans="5:5" s="1" customFormat="1" ht="13.95" customHeight="1" x14ac:dyDescent="0.25">
      <c r="E1524" s="61"/>
    </row>
    <row r="1525" spans="5:5" s="1" customFormat="1" ht="13.95" customHeight="1" x14ac:dyDescent="0.25">
      <c r="E1525" s="61"/>
    </row>
    <row r="1526" spans="5:5" s="1" customFormat="1" ht="13.95" customHeight="1" x14ac:dyDescent="0.25">
      <c r="E1526" s="61"/>
    </row>
    <row r="1527" spans="5:5" s="1" customFormat="1" ht="13.95" customHeight="1" x14ac:dyDescent="0.25">
      <c r="E1527" s="61"/>
    </row>
    <row r="1528" spans="5:5" s="1" customFormat="1" ht="13.95" customHeight="1" x14ac:dyDescent="0.25">
      <c r="E1528" s="61"/>
    </row>
    <row r="1529" spans="5:5" s="1" customFormat="1" ht="13.95" customHeight="1" x14ac:dyDescent="0.25">
      <c r="E1529" s="61"/>
    </row>
    <row r="1530" spans="5:5" s="1" customFormat="1" ht="13.95" customHeight="1" x14ac:dyDescent="0.25">
      <c r="E1530" s="61"/>
    </row>
    <row r="1531" spans="5:5" s="1" customFormat="1" ht="13.95" customHeight="1" x14ac:dyDescent="0.25">
      <c r="E1531" s="61"/>
    </row>
    <row r="1532" spans="5:5" s="1" customFormat="1" ht="13.95" customHeight="1" x14ac:dyDescent="0.25">
      <c r="E1532" s="61"/>
    </row>
    <row r="1533" spans="5:5" s="1" customFormat="1" ht="13.95" customHeight="1" x14ac:dyDescent="0.25">
      <c r="E1533" s="61"/>
    </row>
    <row r="1534" spans="5:5" s="1" customFormat="1" ht="13.95" customHeight="1" x14ac:dyDescent="0.25">
      <c r="E1534" s="61"/>
    </row>
    <row r="1535" spans="5:5" s="1" customFormat="1" ht="13.95" customHeight="1" x14ac:dyDescent="0.25">
      <c r="E1535" s="61"/>
    </row>
    <row r="1536" spans="5:5" s="1" customFormat="1" ht="13.95" customHeight="1" x14ac:dyDescent="0.25">
      <c r="E1536" s="61"/>
    </row>
    <row r="1537" spans="5:5" s="1" customFormat="1" ht="13.95" customHeight="1" x14ac:dyDescent="0.25">
      <c r="E1537" s="61"/>
    </row>
    <row r="1538" spans="5:5" s="1" customFormat="1" ht="13.95" customHeight="1" x14ac:dyDescent="0.25">
      <c r="E1538" s="61"/>
    </row>
    <row r="1539" spans="5:5" s="1" customFormat="1" ht="13.95" customHeight="1" x14ac:dyDescent="0.25">
      <c r="E1539" s="61"/>
    </row>
    <row r="1540" spans="5:5" s="1" customFormat="1" ht="13.95" customHeight="1" x14ac:dyDescent="0.25">
      <c r="E1540" s="61"/>
    </row>
    <row r="1541" spans="5:5" s="1" customFormat="1" ht="13.95" customHeight="1" x14ac:dyDescent="0.25">
      <c r="E1541" s="61"/>
    </row>
    <row r="1542" spans="5:5" s="1" customFormat="1" ht="13.95" customHeight="1" x14ac:dyDescent="0.25">
      <c r="E1542" s="61"/>
    </row>
    <row r="1543" spans="5:5" s="1" customFormat="1" ht="13.95" customHeight="1" x14ac:dyDescent="0.25">
      <c r="E1543" s="61"/>
    </row>
    <row r="1544" spans="5:5" s="1" customFormat="1" ht="13.95" customHeight="1" x14ac:dyDescent="0.25">
      <c r="E1544" s="61"/>
    </row>
    <row r="1545" spans="5:5" s="1" customFormat="1" ht="13.95" customHeight="1" x14ac:dyDescent="0.25">
      <c r="E1545" s="61"/>
    </row>
    <row r="1546" spans="5:5" s="1" customFormat="1" ht="13.95" customHeight="1" x14ac:dyDescent="0.25">
      <c r="E1546" s="61"/>
    </row>
    <row r="1547" spans="5:5" s="1" customFormat="1" ht="13.95" customHeight="1" x14ac:dyDescent="0.25">
      <c r="E1547" s="61"/>
    </row>
    <row r="1548" spans="5:5" s="1" customFormat="1" ht="13.95" customHeight="1" x14ac:dyDescent="0.25">
      <c r="E1548" s="61"/>
    </row>
    <row r="1549" spans="5:5" s="1" customFormat="1" ht="13.95" customHeight="1" x14ac:dyDescent="0.25">
      <c r="E1549" s="61"/>
    </row>
    <row r="1550" spans="5:5" s="1" customFormat="1" ht="13.95" customHeight="1" x14ac:dyDescent="0.25">
      <c r="E1550" s="61"/>
    </row>
    <row r="1551" spans="5:5" s="1" customFormat="1" ht="13.95" customHeight="1" x14ac:dyDescent="0.25">
      <c r="E1551" s="61"/>
    </row>
    <row r="1552" spans="5:5" s="1" customFormat="1" ht="13.95" customHeight="1" x14ac:dyDescent="0.25">
      <c r="E1552" s="61"/>
    </row>
    <row r="1553" spans="5:5" s="1" customFormat="1" ht="13.95" customHeight="1" x14ac:dyDescent="0.25">
      <c r="E1553" s="61"/>
    </row>
    <row r="1554" spans="5:5" s="1" customFormat="1" ht="13.95" customHeight="1" x14ac:dyDescent="0.25">
      <c r="E1554" s="61"/>
    </row>
    <row r="1555" spans="5:5" s="1" customFormat="1" ht="13.95" customHeight="1" x14ac:dyDescent="0.25">
      <c r="E1555" s="61"/>
    </row>
    <row r="1556" spans="5:5" s="1" customFormat="1" ht="13.95" customHeight="1" x14ac:dyDescent="0.25">
      <c r="E1556" s="61"/>
    </row>
    <row r="1557" spans="5:5" s="1" customFormat="1" ht="13.95" customHeight="1" x14ac:dyDescent="0.25">
      <c r="E1557" s="61"/>
    </row>
    <row r="1558" spans="5:5" s="1" customFormat="1" ht="13.95" customHeight="1" x14ac:dyDescent="0.25">
      <c r="E1558" s="61"/>
    </row>
    <row r="1559" spans="5:5" s="1" customFormat="1" ht="13.95" customHeight="1" x14ac:dyDescent="0.25">
      <c r="E1559" s="61"/>
    </row>
    <row r="1560" spans="5:5" s="1" customFormat="1" ht="13.95" customHeight="1" x14ac:dyDescent="0.25">
      <c r="E1560" s="61"/>
    </row>
    <row r="1561" spans="5:5" s="1" customFormat="1" ht="13.95" customHeight="1" x14ac:dyDescent="0.25">
      <c r="E1561" s="61"/>
    </row>
    <row r="1562" spans="5:5" s="1" customFormat="1" ht="13.95" customHeight="1" x14ac:dyDescent="0.25">
      <c r="E1562" s="61"/>
    </row>
    <row r="1563" spans="5:5" s="1" customFormat="1" ht="13.95" customHeight="1" x14ac:dyDescent="0.25">
      <c r="E1563" s="61"/>
    </row>
    <row r="1564" spans="5:5" s="1" customFormat="1" ht="13.95" customHeight="1" x14ac:dyDescent="0.25">
      <c r="E1564" s="61"/>
    </row>
    <row r="1565" spans="5:5" s="1" customFormat="1" ht="13.95" customHeight="1" x14ac:dyDescent="0.25">
      <c r="E1565" s="61"/>
    </row>
    <row r="1566" spans="5:5" s="1" customFormat="1" ht="13.95" customHeight="1" x14ac:dyDescent="0.25">
      <c r="E1566" s="61"/>
    </row>
    <row r="1567" spans="5:5" s="1" customFormat="1" ht="13.95" customHeight="1" x14ac:dyDescent="0.25">
      <c r="E1567" s="61"/>
    </row>
    <row r="1568" spans="5:5" s="1" customFormat="1" ht="13.95" customHeight="1" x14ac:dyDescent="0.25">
      <c r="E1568" s="61"/>
    </row>
    <row r="1569" spans="5:5" s="1" customFormat="1" ht="13.95" customHeight="1" x14ac:dyDescent="0.25">
      <c r="E1569" s="61"/>
    </row>
    <row r="1570" spans="5:5" s="1" customFormat="1" ht="13.95" customHeight="1" x14ac:dyDescent="0.25">
      <c r="E1570" s="61"/>
    </row>
    <row r="1571" spans="5:5" s="1" customFormat="1" ht="13.95" customHeight="1" x14ac:dyDescent="0.25">
      <c r="E1571" s="61"/>
    </row>
    <row r="1572" spans="5:5" s="1" customFormat="1" ht="13.95" customHeight="1" x14ac:dyDescent="0.25">
      <c r="E1572" s="61"/>
    </row>
    <row r="1573" spans="5:5" s="1" customFormat="1" ht="13.95" customHeight="1" x14ac:dyDescent="0.25">
      <c r="E1573" s="61"/>
    </row>
    <row r="1574" spans="5:5" s="1" customFormat="1" ht="13.95" customHeight="1" x14ac:dyDescent="0.25">
      <c r="E1574" s="61"/>
    </row>
    <row r="1575" spans="5:5" s="1" customFormat="1" ht="13.95" customHeight="1" x14ac:dyDescent="0.25">
      <c r="E1575" s="61"/>
    </row>
    <row r="1576" spans="5:5" s="1" customFormat="1" ht="13.95" customHeight="1" x14ac:dyDescent="0.25">
      <c r="E1576" s="61"/>
    </row>
    <row r="1577" spans="5:5" s="1" customFormat="1" ht="13.95" customHeight="1" x14ac:dyDescent="0.25">
      <c r="E1577" s="61"/>
    </row>
    <row r="1578" spans="5:5" s="1" customFormat="1" ht="13.95" customHeight="1" x14ac:dyDescent="0.25">
      <c r="E1578" s="61"/>
    </row>
    <row r="1579" spans="5:5" s="1" customFormat="1" ht="13.95" customHeight="1" x14ac:dyDescent="0.25">
      <c r="E1579" s="61"/>
    </row>
    <row r="1580" spans="5:5" s="1" customFormat="1" ht="13.95" customHeight="1" x14ac:dyDescent="0.25">
      <c r="E1580" s="61"/>
    </row>
    <row r="1581" spans="5:5" s="1" customFormat="1" ht="13.95" customHeight="1" x14ac:dyDescent="0.25">
      <c r="E1581" s="61"/>
    </row>
    <row r="1582" spans="5:5" s="1" customFormat="1" ht="13.95" customHeight="1" x14ac:dyDescent="0.25">
      <c r="E1582" s="61"/>
    </row>
    <row r="1583" spans="5:5" s="1" customFormat="1" ht="13.95" customHeight="1" x14ac:dyDescent="0.25">
      <c r="E1583" s="61"/>
    </row>
    <row r="1584" spans="5:5" s="1" customFormat="1" ht="13.95" customHeight="1" x14ac:dyDescent="0.25">
      <c r="E1584" s="61"/>
    </row>
    <row r="1585" spans="5:5" s="1" customFormat="1" ht="13.95" customHeight="1" x14ac:dyDescent="0.25">
      <c r="E1585" s="61"/>
    </row>
    <row r="1586" spans="5:5" s="1" customFormat="1" ht="13.95" customHeight="1" x14ac:dyDescent="0.25">
      <c r="E1586" s="61"/>
    </row>
    <row r="1587" spans="5:5" s="1" customFormat="1" ht="13.95" customHeight="1" x14ac:dyDescent="0.25">
      <c r="E1587" s="61"/>
    </row>
    <row r="1588" spans="5:5" s="1" customFormat="1" ht="13.95" customHeight="1" x14ac:dyDescent="0.25">
      <c r="E1588" s="61"/>
    </row>
    <row r="1589" spans="5:5" s="1" customFormat="1" ht="13.95" customHeight="1" x14ac:dyDescent="0.25">
      <c r="E1589" s="61"/>
    </row>
    <row r="1590" spans="5:5" s="1" customFormat="1" ht="13.95" customHeight="1" x14ac:dyDescent="0.25">
      <c r="E1590" s="61"/>
    </row>
    <row r="1591" spans="5:5" s="1" customFormat="1" ht="13.95" customHeight="1" x14ac:dyDescent="0.25">
      <c r="E1591" s="61"/>
    </row>
    <row r="1592" spans="5:5" s="1" customFormat="1" ht="13.95" customHeight="1" x14ac:dyDescent="0.25">
      <c r="E1592" s="61"/>
    </row>
    <row r="1593" spans="5:5" s="1" customFormat="1" ht="13.95" customHeight="1" x14ac:dyDescent="0.25">
      <c r="E1593" s="61"/>
    </row>
    <row r="1594" spans="5:5" s="1" customFormat="1" ht="13.95" customHeight="1" x14ac:dyDescent="0.25">
      <c r="E1594" s="61"/>
    </row>
    <row r="1595" spans="5:5" s="1" customFormat="1" ht="13.95" customHeight="1" x14ac:dyDescent="0.25">
      <c r="E1595" s="61"/>
    </row>
    <row r="1596" spans="5:5" s="1" customFormat="1" ht="13.95" customHeight="1" x14ac:dyDescent="0.25">
      <c r="E1596" s="61"/>
    </row>
    <row r="1597" spans="5:5" s="1" customFormat="1" ht="13.95" customHeight="1" x14ac:dyDescent="0.25">
      <c r="E1597" s="61"/>
    </row>
    <row r="1598" spans="5:5" s="1" customFormat="1" ht="13.95" customHeight="1" x14ac:dyDescent="0.25">
      <c r="E1598" s="61"/>
    </row>
    <row r="1599" spans="5:5" s="1" customFormat="1" ht="13.95" customHeight="1" x14ac:dyDescent="0.25">
      <c r="E1599" s="61"/>
    </row>
    <row r="1600" spans="5:5" s="1" customFormat="1" ht="13.95" customHeight="1" x14ac:dyDescent="0.25">
      <c r="E1600" s="61"/>
    </row>
    <row r="1601" spans="5:5" s="1" customFormat="1" ht="13.95" customHeight="1" x14ac:dyDescent="0.25">
      <c r="E1601" s="61"/>
    </row>
    <row r="1602" spans="5:5" s="1" customFormat="1" ht="13.95" customHeight="1" x14ac:dyDescent="0.25">
      <c r="E1602" s="61"/>
    </row>
    <row r="1603" spans="5:5" s="1" customFormat="1" ht="13.95" customHeight="1" x14ac:dyDescent="0.25">
      <c r="E1603" s="61"/>
    </row>
    <row r="1604" spans="5:5" s="1" customFormat="1" ht="13.95" customHeight="1" x14ac:dyDescent="0.25">
      <c r="E1604" s="61"/>
    </row>
    <row r="1605" spans="5:5" s="1" customFormat="1" ht="13.95" customHeight="1" x14ac:dyDescent="0.25">
      <c r="E1605" s="61"/>
    </row>
    <row r="1606" spans="5:5" s="1" customFormat="1" ht="13.95" customHeight="1" x14ac:dyDescent="0.25">
      <c r="E1606" s="61"/>
    </row>
    <row r="1607" spans="5:5" s="1" customFormat="1" ht="13.95" customHeight="1" x14ac:dyDescent="0.25">
      <c r="E1607" s="61"/>
    </row>
    <row r="1608" spans="5:5" s="1" customFormat="1" ht="13.95" customHeight="1" x14ac:dyDescent="0.25">
      <c r="E1608" s="61"/>
    </row>
    <row r="1609" spans="5:5" s="1" customFormat="1" ht="13.95" customHeight="1" x14ac:dyDescent="0.25">
      <c r="E1609" s="61"/>
    </row>
    <row r="1610" spans="5:5" s="1" customFormat="1" ht="13.95" customHeight="1" x14ac:dyDescent="0.25">
      <c r="E1610" s="61"/>
    </row>
    <row r="1611" spans="5:5" s="1" customFormat="1" ht="13.95" customHeight="1" x14ac:dyDescent="0.25">
      <c r="E1611" s="61"/>
    </row>
    <row r="1612" spans="5:5" s="1" customFormat="1" ht="13.95" customHeight="1" x14ac:dyDescent="0.25">
      <c r="E1612" s="61"/>
    </row>
    <row r="1613" spans="5:5" s="1" customFormat="1" ht="13.95" customHeight="1" x14ac:dyDescent="0.25">
      <c r="E1613" s="61"/>
    </row>
    <row r="1614" spans="5:5" s="1" customFormat="1" ht="13.95" customHeight="1" x14ac:dyDescent="0.25">
      <c r="E1614" s="61"/>
    </row>
    <row r="1615" spans="5:5" s="1" customFormat="1" ht="13.95" customHeight="1" x14ac:dyDescent="0.25">
      <c r="E1615" s="61"/>
    </row>
    <row r="1616" spans="5:5" s="1" customFormat="1" ht="13.95" customHeight="1" x14ac:dyDescent="0.25">
      <c r="E1616" s="61"/>
    </row>
    <row r="1617" spans="5:5" s="1" customFormat="1" ht="13.95" customHeight="1" x14ac:dyDescent="0.25">
      <c r="E1617" s="61"/>
    </row>
    <row r="1618" spans="5:5" s="1" customFormat="1" ht="13.95" customHeight="1" x14ac:dyDescent="0.25">
      <c r="E1618" s="61"/>
    </row>
    <row r="1619" spans="5:5" s="1" customFormat="1" ht="13.95" customHeight="1" x14ac:dyDescent="0.25">
      <c r="E1619" s="61"/>
    </row>
    <row r="1620" spans="5:5" s="1" customFormat="1" ht="13.95" customHeight="1" x14ac:dyDescent="0.25">
      <c r="E1620" s="61"/>
    </row>
    <row r="1621" spans="5:5" s="1" customFormat="1" ht="13.95" customHeight="1" x14ac:dyDescent="0.25">
      <c r="E1621" s="61"/>
    </row>
    <row r="1622" spans="5:5" s="1" customFormat="1" ht="13.95" customHeight="1" x14ac:dyDescent="0.25">
      <c r="E1622" s="61"/>
    </row>
    <row r="1623" spans="5:5" s="1" customFormat="1" ht="13.95" customHeight="1" x14ac:dyDescent="0.25">
      <c r="E1623" s="61"/>
    </row>
    <row r="1624" spans="5:5" s="1" customFormat="1" ht="13.95" customHeight="1" x14ac:dyDescent="0.25">
      <c r="E1624" s="61"/>
    </row>
    <row r="1625" spans="5:5" s="1" customFormat="1" ht="13.95" customHeight="1" x14ac:dyDescent="0.25">
      <c r="E1625" s="61"/>
    </row>
    <row r="1626" spans="5:5" s="1" customFormat="1" ht="13.95" customHeight="1" x14ac:dyDescent="0.25">
      <c r="E1626" s="61"/>
    </row>
    <row r="1627" spans="5:5" s="1" customFormat="1" ht="13.95" customHeight="1" x14ac:dyDescent="0.25">
      <c r="E1627" s="61"/>
    </row>
    <row r="1628" spans="5:5" s="1" customFormat="1" ht="13.95" customHeight="1" x14ac:dyDescent="0.25">
      <c r="E1628" s="61"/>
    </row>
    <row r="1629" spans="5:5" s="1" customFormat="1" ht="13.95" customHeight="1" x14ac:dyDescent="0.25">
      <c r="E1629" s="61"/>
    </row>
    <row r="1630" spans="5:5" s="1" customFormat="1" ht="13.95" customHeight="1" x14ac:dyDescent="0.25">
      <c r="E1630" s="61"/>
    </row>
    <row r="1631" spans="5:5" s="1" customFormat="1" ht="13.95" customHeight="1" x14ac:dyDescent="0.25">
      <c r="E1631" s="61"/>
    </row>
    <row r="1632" spans="5:5" s="1" customFormat="1" ht="13.95" customHeight="1" x14ac:dyDescent="0.25">
      <c r="E1632" s="61"/>
    </row>
    <row r="1633" spans="5:5" s="1" customFormat="1" ht="13.95" customHeight="1" x14ac:dyDescent="0.25">
      <c r="E1633" s="61"/>
    </row>
    <row r="1634" spans="5:5" s="1" customFormat="1" ht="13.95" customHeight="1" x14ac:dyDescent="0.25">
      <c r="E1634" s="61"/>
    </row>
    <row r="1635" spans="5:5" s="1" customFormat="1" ht="13.95" customHeight="1" x14ac:dyDescent="0.25">
      <c r="E1635" s="61"/>
    </row>
    <row r="1636" spans="5:5" s="1" customFormat="1" ht="13.95" customHeight="1" x14ac:dyDescent="0.25">
      <c r="E1636" s="61"/>
    </row>
    <row r="1637" spans="5:5" s="1" customFormat="1" ht="13.95" customHeight="1" x14ac:dyDescent="0.25">
      <c r="E1637" s="61"/>
    </row>
    <row r="1638" spans="5:5" s="1" customFormat="1" ht="13.95" customHeight="1" x14ac:dyDescent="0.25">
      <c r="E1638" s="61"/>
    </row>
    <row r="1639" spans="5:5" s="1" customFormat="1" ht="13.95" customHeight="1" x14ac:dyDescent="0.25">
      <c r="E1639" s="61"/>
    </row>
    <row r="1640" spans="5:5" s="1" customFormat="1" ht="13.95" customHeight="1" x14ac:dyDescent="0.25">
      <c r="E1640" s="61"/>
    </row>
    <row r="1641" spans="5:5" s="1" customFormat="1" ht="13.95" customHeight="1" x14ac:dyDescent="0.25">
      <c r="E1641" s="61"/>
    </row>
    <row r="1642" spans="5:5" s="1" customFormat="1" ht="13.95" customHeight="1" x14ac:dyDescent="0.25">
      <c r="E1642" s="61"/>
    </row>
    <row r="1643" spans="5:5" s="1" customFormat="1" ht="13.95" customHeight="1" x14ac:dyDescent="0.25">
      <c r="E1643" s="61"/>
    </row>
    <row r="1644" spans="5:5" s="1" customFormat="1" ht="13.95" customHeight="1" x14ac:dyDescent="0.25">
      <c r="E1644" s="61"/>
    </row>
    <row r="1645" spans="5:5" s="1" customFormat="1" ht="13.95" customHeight="1" x14ac:dyDescent="0.25">
      <c r="E1645" s="61"/>
    </row>
    <row r="1646" spans="5:5" s="1" customFormat="1" ht="13.95" customHeight="1" x14ac:dyDescent="0.25">
      <c r="E1646" s="61"/>
    </row>
    <row r="1647" spans="5:5" s="1" customFormat="1" ht="13.95" customHeight="1" x14ac:dyDescent="0.25">
      <c r="E1647" s="61"/>
    </row>
    <row r="1648" spans="5:5" s="1" customFormat="1" ht="13.95" customHeight="1" x14ac:dyDescent="0.25">
      <c r="E1648" s="61"/>
    </row>
    <row r="1649" spans="5:5" s="1" customFormat="1" ht="13.95" customHeight="1" x14ac:dyDescent="0.25">
      <c r="E1649" s="61"/>
    </row>
    <row r="1650" spans="5:5" s="1" customFormat="1" ht="13.95" customHeight="1" x14ac:dyDescent="0.25">
      <c r="E1650" s="61"/>
    </row>
    <row r="1651" spans="5:5" s="1" customFormat="1" ht="13.95" customHeight="1" x14ac:dyDescent="0.25">
      <c r="E1651" s="61"/>
    </row>
    <row r="1652" spans="5:5" s="1" customFormat="1" ht="13.95" customHeight="1" x14ac:dyDescent="0.25">
      <c r="E1652" s="61"/>
    </row>
    <row r="1653" spans="5:5" s="1" customFormat="1" ht="13.95" customHeight="1" x14ac:dyDescent="0.25">
      <c r="E1653" s="61"/>
    </row>
    <row r="1654" spans="5:5" s="1" customFormat="1" ht="13.95" customHeight="1" x14ac:dyDescent="0.25">
      <c r="E1654" s="61"/>
    </row>
    <row r="1655" spans="5:5" s="1" customFormat="1" ht="13.95" customHeight="1" x14ac:dyDescent="0.25">
      <c r="E1655" s="61"/>
    </row>
    <row r="1656" spans="5:5" s="1" customFormat="1" ht="13.95" customHeight="1" x14ac:dyDescent="0.25">
      <c r="E1656" s="61"/>
    </row>
    <row r="1657" spans="5:5" s="1" customFormat="1" ht="13.95" customHeight="1" x14ac:dyDescent="0.25">
      <c r="E1657" s="61"/>
    </row>
    <row r="1658" spans="5:5" s="1" customFormat="1" ht="13.95" customHeight="1" x14ac:dyDescent="0.25">
      <c r="E1658" s="61"/>
    </row>
    <row r="1659" spans="5:5" s="1" customFormat="1" ht="13.95" customHeight="1" x14ac:dyDescent="0.25">
      <c r="E1659" s="61"/>
    </row>
    <row r="1660" spans="5:5" s="1" customFormat="1" ht="13.95" customHeight="1" x14ac:dyDescent="0.25">
      <c r="E1660" s="61"/>
    </row>
    <row r="1661" spans="5:5" s="1" customFormat="1" ht="13.95" customHeight="1" x14ac:dyDescent="0.25">
      <c r="E1661" s="61"/>
    </row>
    <row r="1662" spans="5:5" s="1" customFormat="1" ht="13.95" customHeight="1" x14ac:dyDescent="0.25">
      <c r="E1662" s="61"/>
    </row>
    <row r="1663" spans="5:5" s="1" customFormat="1" ht="13.95" customHeight="1" x14ac:dyDescent="0.25">
      <c r="E1663" s="61"/>
    </row>
    <row r="1664" spans="5:5" s="1" customFormat="1" ht="13.95" customHeight="1" x14ac:dyDescent="0.25">
      <c r="E1664" s="61"/>
    </row>
    <row r="1665" spans="5:5" s="1" customFormat="1" ht="13.95" customHeight="1" x14ac:dyDescent="0.25">
      <c r="E1665" s="61"/>
    </row>
    <row r="1666" spans="5:5" s="1" customFormat="1" ht="13.95" customHeight="1" x14ac:dyDescent="0.25">
      <c r="E1666" s="61"/>
    </row>
    <row r="1667" spans="5:5" s="1" customFormat="1" ht="13.95" customHeight="1" x14ac:dyDescent="0.25">
      <c r="E1667" s="61"/>
    </row>
    <row r="1668" spans="5:5" s="1" customFormat="1" ht="13.95" customHeight="1" x14ac:dyDescent="0.25">
      <c r="E1668" s="61"/>
    </row>
    <row r="1669" spans="5:5" s="1" customFormat="1" ht="13.95" customHeight="1" x14ac:dyDescent="0.25">
      <c r="E1669" s="61"/>
    </row>
    <row r="1670" spans="5:5" s="1" customFormat="1" ht="13.95" customHeight="1" x14ac:dyDescent="0.25">
      <c r="E1670" s="61"/>
    </row>
    <row r="1671" spans="5:5" s="1" customFormat="1" ht="13.95" customHeight="1" x14ac:dyDescent="0.25">
      <c r="E1671" s="61"/>
    </row>
    <row r="1672" spans="5:5" s="1" customFormat="1" ht="13.95" customHeight="1" x14ac:dyDescent="0.25">
      <c r="E1672" s="61"/>
    </row>
    <row r="1673" spans="5:5" s="1" customFormat="1" ht="13.95" customHeight="1" x14ac:dyDescent="0.25">
      <c r="E1673" s="61"/>
    </row>
    <row r="1674" spans="5:5" s="1" customFormat="1" ht="13.95" customHeight="1" x14ac:dyDescent="0.25">
      <c r="E1674" s="61"/>
    </row>
    <row r="1675" spans="5:5" s="1" customFormat="1" ht="13.95" customHeight="1" x14ac:dyDescent="0.25">
      <c r="E1675" s="61"/>
    </row>
    <row r="1676" spans="5:5" s="1" customFormat="1" ht="13.95" customHeight="1" x14ac:dyDescent="0.25">
      <c r="E1676" s="61"/>
    </row>
    <row r="1677" spans="5:5" s="1" customFormat="1" ht="13.95" customHeight="1" x14ac:dyDescent="0.25">
      <c r="E1677" s="61"/>
    </row>
    <row r="1678" spans="5:5" s="1" customFormat="1" ht="13.95" customHeight="1" x14ac:dyDescent="0.25">
      <c r="E1678" s="61"/>
    </row>
    <row r="1679" spans="5:5" s="1" customFormat="1" ht="13.95" customHeight="1" x14ac:dyDescent="0.25">
      <c r="E1679" s="61"/>
    </row>
    <row r="1680" spans="5:5" s="1" customFormat="1" ht="13.95" customHeight="1" x14ac:dyDescent="0.25">
      <c r="E1680" s="61"/>
    </row>
    <row r="1681" spans="5:5" s="1" customFormat="1" ht="13.95" customHeight="1" x14ac:dyDescent="0.25">
      <c r="E1681" s="61"/>
    </row>
    <row r="1682" spans="5:5" s="1" customFormat="1" ht="13.95" customHeight="1" x14ac:dyDescent="0.25">
      <c r="E1682" s="61"/>
    </row>
    <row r="1683" spans="5:5" s="1" customFormat="1" ht="13.95" customHeight="1" x14ac:dyDescent="0.25">
      <c r="E1683" s="61"/>
    </row>
    <row r="1684" spans="5:5" s="1" customFormat="1" ht="13.95" customHeight="1" x14ac:dyDescent="0.25">
      <c r="E1684" s="61"/>
    </row>
    <row r="1685" spans="5:5" s="1" customFormat="1" ht="13.95" customHeight="1" x14ac:dyDescent="0.25">
      <c r="E1685" s="61"/>
    </row>
    <row r="1686" spans="5:5" s="1" customFormat="1" ht="13.95" customHeight="1" x14ac:dyDescent="0.25">
      <c r="E1686" s="61"/>
    </row>
    <row r="1687" spans="5:5" s="1" customFormat="1" ht="13.95" customHeight="1" x14ac:dyDescent="0.25">
      <c r="E1687" s="61"/>
    </row>
    <row r="1688" spans="5:5" s="1" customFormat="1" ht="13.95" customHeight="1" x14ac:dyDescent="0.25">
      <c r="E1688" s="61"/>
    </row>
    <row r="1689" spans="5:5" s="1" customFormat="1" ht="13.95" customHeight="1" x14ac:dyDescent="0.25">
      <c r="E1689" s="61"/>
    </row>
    <row r="1690" spans="5:5" s="1" customFormat="1" ht="13.95" customHeight="1" x14ac:dyDescent="0.25">
      <c r="E1690" s="61"/>
    </row>
    <row r="1691" spans="5:5" s="1" customFormat="1" ht="13.95" customHeight="1" x14ac:dyDescent="0.25">
      <c r="E1691" s="61"/>
    </row>
    <row r="1692" spans="5:5" s="1" customFormat="1" ht="13.95" customHeight="1" x14ac:dyDescent="0.25">
      <c r="E1692" s="61"/>
    </row>
    <row r="1693" spans="5:5" s="1" customFormat="1" ht="13.95" customHeight="1" x14ac:dyDescent="0.25">
      <c r="E1693" s="61"/>
    </row>
    <row r="1694" spans="5:5" s="1" customFormat="1" ht="13.95" customHeight="1" x14ac:dyDescent="0.25">
      <c r="E1694" s="61"/>
    </row>
    <row r="1695" spans="5:5" s="1" customFormat="1" ht="13.95" customHeight="1" x14ac:dyDescent="0.25">
      <c r="E1695" s="61"/>
    </row>
    <row r="1696" spans="5:5" s="1" customFormat="1" ht="13.95" customHeight="1" x14ac:dyDescent="0.25">
      <c r="E1696" s="61"/>
    </row>
    <row r="1697" spans="5:5" s="1" customFormat="1" ht="13.95" customHeight="1" x14ac:dyDescent="0.25">
      <c r="E1697" s="61"/>
    </row>
    <row r="1698" spans="5:5" s="1" customFormat="1" ht="13.95" customHeight="1" x14ac:dyDescent="0.25">
      <c r="E1698" s="61"/>
    </row>
    <row r="1699" spans="5:5" s="1" customFormat="1" ht="13.95" customHeight="1" x14ac:dyDescent="0.25">
      <c r="E1699" s="61"/>
    </row>
    <row r="1700" spans="5:5" s="1" customFormat="1" ht="13.95" customHeight="1" x14ac:dyDescent="0.25">
      <c r="E1700" s="61"/>
    </row>
    <row r="1701" spans="5:5" s="1" customFormat="1" ht="13.95" customHeight="1" x14ac:dyDescent="0.25">
      <c r="E1701" s="61"/>
    </row>
    <row r="1702" spans="5:5" s="1" customFormat="1" ht="13.95" customHeight="1" x14ac:dyDescent="0.25">
      <c r="E1702" s="61"/>
    </row>
    <row r="1703" spans="5:5" s="1" customFormat="1" ht="13.95" customHeight="1" x14ac:dyDescent="0.25">
      <c r="E1703" s="61"/>
    </row>
    <row r="1704" spans="5:5" s="1" customFormat="1" ht="13.95" customHeight="1" x14ac:dyDescent="0.25">
      <c r="E1704" s="61"/>
    </row>
    <row r="1705" spans="5:5" s="1" customFormat="1" ht="13.95" customHeight="1" x14ac:dyDescent="0.25">
      <c r="E1705" s="61"/>
    </row>
    <row r="1706" spans="5:5" s="1" customFormat="1" ht="13.95" customHeight="1" x14ac:dyDescent="0.25">
      <c r="E1706" s="61"/>
    </row>
    <row r="1707" spans="5:5" s="1" customFormat="1" ht="13.95" customHeight="1" x14ac:dyDescent="0.25">
      <c r="E1707" s="61"/>
    </row>
    <row r="1708" spans="5:5" s="1" customFormat="1" ht="13.95" customHeight="1" x14ac:dyDescent="0.25">
      <c r="E1708" s="61"/>
    </row>
    <row r="1709" spans="5:5" s="1" customFormat="1" ht="13.95" customHeight="1" x14ac:dyDescent="0.25">
      <c r="E1709" s="61"/>
    </row>
    <row r="1710" spans="5:5" s="1" customFormat="1" ht="13.95" customHeight="1" x14ac:dyDescent="0.25">
      <c r="E1710" s="61"/>
    </row>
    <row r="1711" spans="5:5" s="1" customFormat="1" ht="13.95" customHeight="1" x14ac:dyDescent="0.25">
      <c r="E1711" s="61"/>
    </row>
    <row r="1712" spans="5:5" s="1" customFormat="1" ht="13.95" customHeight="1" x14ac:dyDescent="0.25">
      <c r="E1712" s="61"/>
    </row>
    <row r="1713" spans="5:5" s="1" customFormat="1" ht="13.95" customHeight="1" x14ac:dyDescent="0.25">
      <c r="E1713" s="61"/>
    </row>
    <row r="1714" spans="5:5" s="1" customFormat="1" ht="13.95" customHeight="1" x14ac:dyDescent="0.25">
      <c r="E1714" s="61"/>
    </row>
    <row r="1715" spans="5:5" s="1" customFormat="1" ht="13.95" customHeight="1" x14ac:dyDescent="0.25">
      <c r="E1715" s="61"/>
    </row>
    <row r="1716" spans="5:5" s="1" customFormat="1" ht="13.95" customHeight="1" x14ac:dyDescent="0.25">
      <c r="E1716" s="61"/>
    </row>
    <row r="1717" spans="5:5" s="1" customFormat="1" ht="13.95" customHeight="1" x14ac:dyDescent="0.25">
      <c r="E1717" s="61"/>
    </row>
    <row r="1718" spans="5:5" s="1" customFormat="1" ht="13.95" customHeight="1" x14ac:dyDescent="0.25">
      <c r="E1718" s="61"/>
    </row>
    <row r="1719" spans="5:5" s="1" customFormat="1" ht="13.95" customHeight="1" x14ac:dyDescent="0.25">
      <c r="E1719" s="61"/>
    </row>
    <row r="1720" spans="5:5" s="1" customFormat="1" ht="13.95" customHeight="1" x14ac:dyDescent="0.25">
      <c r="E1720" s="61"/>
    </row>
    <row r="1721" spans="5:5" s="1" customFormat="1" ht="13.95" customHeight="1" x14ac:dyDescent="0.25">
      <c r="E1721" s="61"/>
    </row>
    <row r="1722" spans="5:5" s="1" customFormat="1" ht="13.95" customHeight="1" x14ac:dyDescent="0.25">
      <c r="E1722" s="61"/>
    </row>
    <row r="1723" spans="5:5" s="1" customFormat="1" ht="13.95" customHeight="1" x14ac:dyDescent="0.25">
      <c r="E1723" s="61"/>
    </row>
    <row r="1724" spans="5:5" s="1" customFormat="1" ht="13.95" customHeight="1" x14ac:dyDescent="0.25">
      <c r="E1724" s="61"/>
    </row>
    <row r="1725" spans="5:5" s="1" customFormat="1" ht="13.95" customHeight="1" x14ac:dyDescent="0.25">
      <c r="E1725" s="61"/>
    </row>
    <row r="1726" spans="5:5" s="1" customFormat="1" ht="13.95" customHeight="1" x14ac:dyDescent="0.25">
      <c r="E1726" s="61"/>
    </row>
    <row r="1727" spans="5:5" s="1" customFormat="1" ht="13.95" customHeight="1" x14ac:dyDescent="0.25">
      <c r="E1727" s="61"/>
    </row>
    <row r="1728" spans="5:5" s="1" customFormat="1" ht="13.95" customHeight="1" x14ac:dyDescent="0.25">
      <c r="E1728" s="61"/>
    </row>
    <row r="1729" spans="5:5" s="1" customFormat="1" ht="13.95" customHeight="1" x14ac:dyDescent="0.25">
      <c r="E1729" s="61"/>
    </row>
    <row r="1730" spans="5:5" s="1" customFormat="1" ht="13.95" customHeight="1" x14ac:dyDescent="0.25">
      <c r="E1730" s="61"/>
    </row>
    <row r="1731" spans="5:5" s="1" customFormat="1" ht="13.95" customHeight="1" x14ac:dyDescent="0.25">
      <c r="E1731" s="61"/>
    </row>
    <row r="1732" spans="5:5" s="1" customFormat="1" ht="13.95" customHeight="1" x14ac:dyDescent="0.25">
      <c r="E1732" s="61"/>
    </row>
    <row r="1733" spans="5:5" s="1" customFormat="1" ht="13.95" customHeight="1" x14ac:dyDescent="0.25">
      <c r="E1733" s="61"/>
    </row>
    <row r="1734" spans="5:5" s="1" customFormat="1" ht="13.95" customHeight="1" x14ac:dyDescent="0.25">
      <c r="E1734" s="61"/>
    </row>
    <row r="1735" spans="5:5" s="1" customFormat="1" ht="13.95" customHeight="1" x14ac:dyDescent="0.25">
      <c r="E1735" s="61"/>
    </row>
    <row r="1736" spans="5:5" s="1" customFormat="1" ht="13.95" customHeight="1" x14ac:dyDescent="0.25">
      <c r="E1736" s="61"/>
    </row>
    <row r="1737" spans="5:5" s="1" customFormat="1" ht="13.95" customHeight="1" x14ac:dyDescent="0.25">
      <c r="E1737" s="61"/>
    </row>
    <row r="1738" spans="5:5" s="1" customFormat="1" ht="13.95" customHeight="1" x14ac:dyDescent="0.25">
      <c r="E1738" s="61"/>
    </row>
    <row r="1739" spans="5:5" s="1" customFormat="1" ht="13.95" customHeight="1" x14ac:dyDescent="0.25">
      <c r="E1739" s="61"/>
    </row>
    <row r="1740" spans="5:5" s="1" customFormat="1" ht="13.95" customHeight="1" x14ac:dyDescent="0.25">
      <c r="E1740" s="61"/>
    </row>
    <row r="1741" spans="5:5" s="1" customFormat="1" ht="13.95" customHeight="1" x14ac:dyDescent="0.25">
      <c r="E1741" s="61"/>
    </row>
    <row r="1742" spans="5:5" s="1" customFormat="1" ht="13.95" customHeight="1" x14ac:dyDescent="0.25">
      <c r="E1742" s="61"/>
    </row>
    <row r="1743" spans="5:5" s="1" customFormat="1" ht="13.95" customHeight="1" x14ac:dyDescent="0.25">
      <c r="E1743" s="61"/>
    </row>
    <row r="1744" spans="5:5" s="1" customFormat="1" ht="13.95" customHeight="1" x14ac:dyDescent="0.25">
      <c r="E1744" s="61"/>
    </row>
    <row r="1745" spans="5:5" s="1" customFormat="1" ht="13.95" customHeight="1" x14ac:dyDescent="0.25">
      <c r="E1745" s="61"/>
    </row>
    <row r="1746" spans="5:5" s="1" customFormat="1" ht="13.95" customHeight="1" x14ac:dyDescent="0.25">
      <c r="E1746" s="61"/>
    </row>
    <row r="1747" spans="5:5" s="1" customFormat="1" ht="13.95" customHeight="1" x14ac:dyDescent="0.25">
      <c r="E1747" s="61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W12 H233:W233 H220:W220 H207:W207 H194:W194 H181:W181 H168:W168 H155:W155 H142:W142 H129:W129 H116:W116 H103:W103 H90:W90 H77:W77 H64:W64 H51:W51 H38:W38 H25:W25" xr:uid="{00000000-0002-0000-03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="85" zoomScaleNormal="85" workbookViewId="0">
      <pane xSplit="2" ySplit="11" topLeftCell="C24" activePane="bottomRight" state="frozen"/>
      <selection pane="topRight" activeCell="C1" sqref="C1"/>
      <selection pane="bottomLeft" activeCell="A10" sqref="A10"/>
      <selection pane="bottomRight" activeCell="E48" sqref="E48:E49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6.6640625" style="13" hidden="1" customWidth="1"/>
    <col min="4" max="4" width="9" style="13" customWidth="1"/>
    <col min="5" max="27" width="9.6640625" style="13" customWidth="1"/>
    <col min="28" max="28" width="9" style="13" customWidth="1"/>
    <col min="29" max="78" width="9.664062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1" t="s">
        <v>581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AZ1" s="13" t="s">
        <v>594</v>
      </c>
    </row>
    <row r="2" spans="1:143" s="72" customFormat="1" ht="15" customHeight="1" x14ac:dyDescent="0.3">
      <c r="AZ2" s="13" t="s">
        <v>595</v>
      </c>
    </row>
    <row r="3" spans="1:143" s="72" customFormat="1" ht="15" customHeight="1" x14ac:dyDescent="0.3">
      <c r="B3" s="8" t="s">
        <v>1</v>
      </c>
      <c r="C3" s="9"/>
      <c r="D3" s="8" t="s">
        <v>13</v>
      </c>
      <c r="F3" s="9"/>
      <c r="G3" s="9"/>
      <c r="I3" s="73"/>
      <c r="J3" s="73"/>
      <c r="K3" s="74"/>
      <c r="L3" s="74"/>
      <c r="AZ3" s="13" t="s">
        <v>596</v>
      </c>
    </row>
    <row r="4" spans="1:143" s="72" customFormat="1" ht="15" customHeight="1" x14ac:dyDescent="0.3">
      <c r="B4" s="8" t="s">
        <v>2</v>
      </c>
      <c r="C4" s="8" t="s">
        <v>3</v>
      </c>
      <c r="D4" s="8" t="s">
        <v>16</v>
      </c>
      <c r="I4" s="73"/>
      <c r="J4" s="73"/>
      <c r="K4" s="74"/>
      <c r="L4" s="74"/>
      <c r="BB4" s="90" t="s">
        <v>10</v>
      </c>
    </row>
    <row r="5" spans="1:143" s="72" customFormat="1" ht="15" customHeight="1" x14ac:dyDescent="0.3">
      <c r="C5" s="8"/>
      <c r="F5" s="9"/>
      <c r="G5" s="9"/>
      <c r="I5" s="73"/>
      <c r="J5" s="73"/>
      <c r="K5" s="74"/>
      <c r="L5" s="74"/>
    </row>
    <row r="6" spans="1:143" s="72" customFormat="1" ht="15" customHeight="1" x14ac:dyDescent="0.3">
      <c r="C6" s="9"/>
      <c r="D6" s="9"/>
      <c r="F6" s="9"/>
      <c r="G6" s="9"/>
      <c r="I6" s="75"/>
      <c r="J6" s="73"/>
      <c r="K6" s="74"/>
      <c r="L6" s="74"/>
    </row>
    <row r="7" spans="1:143" s="72" customFormat="1" ht="15" customHeight="1" x14ac:dyDescent="0.3">
      <c r="B7" s="76"/>
      <c r="C7" s="76"/>
      <c r="D7" s="76"/>
      <c r="H7" s="74"/>
      <c r="I7" s="74"/>
      <c r="J7" s="74"/>
      <c r="K7" s="74"/>
      <c r="L7" s="74"/>
    </row>
    <row r="8" spans="1:143" s="72" customFormat="1" ht="15" customHeight="1" x14ac:dyDescent="0.3">
      <c r="B8" s="8" t="s">
        <v>19</v>
      </c>
      <c r="C8" s="16"/>
      <c r="D8" s="77"/>
      <c r="E8" s="14" t="s">
        <v>585</v>
      </c>
    </row>
    <row r="9" spans="1:143" s="72" customFormat="1" ht="15" customHeight="1" x14ac:dyDescent="0.3">
      <c r="B9" s="8"/>
      <c r="C9" s="16"/>
      <c r="D9" s="76"/>
      <c r="E9" s="78"/>
      <c r="F9" s="79"/>
      <c r="G9" s="79"/>
      <c r="H9" s="80"/>
      <c r="I9" s="79"/>
      <c r="J9" s="79"/>
      <c r="K9" s="79"/>
      <c r="M9" s="73"/>
      <c r="N9" s="73"/>
      <c r="O9" s="81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</row>
    <row r="10" spans="1:143" s="82" customFormat="1" ht="15" customHeight="1" x14ac:dyDescent="0.3">
      <c r="A10" s="67"/>
      <c r="B10" s="62"/>
      <c r="C10" s="62"/>
      <c r="D10" s="19" t="s">
        <v>530</v>
      </c>
      <c r="E10" s="19" t="s">
        <v>530</v>
      </c>
      <c r="F10" s="19" t="s">
        <v>530</v>
      </c>
      <c r="G10" s="19" t="s">
        <v>530</v>
      </c>
      <c r="H10" s="19" t="s">
        <v>530</v>
      </c>
      <c r="I10" s="19" t="s">
        <v>530</v>
      </c>
      <c r="J10" s="19" t="s">
        <v>530</v>
      </c>
      <c r="K10" s="19" t="s">
        <v>586</v>
      </c>
      <c r="L10" s="19" t="s">
        <v>586</v>
      </c>
      <c r="M10" s="19" t="s">
        <v>586</v>
      </c>
      <c r="N10" s="19" t="s">
        <v>586</v>
      </c>
      <c r="O10" s="19" t="s">
        <v>586</v>
      </c>
      <c r="P10" s="19" t="s">
        <v>586</v>
      </c>
      <c r="Q10" s="19" t="s">
        <v>586</v>
      </c>
      <c r="R10" s="19" t="s">
        <v>586</v>
      </c>
      <c r="S10" s="19" t="s">
        <v>586</v>
      </c>
      <c r="T10" s="19" t="s">
        <v>586</v>
      </c>
      <c r="U10" s="19" t="s">
        <v>586</v>
      </c>
      <c r="V10" s="19" t="s">
        <v>586</v>
      </c>
      <c r="W10" s="19" t="s">
        <v>586</v>
      </c>
      <c r="X10" s="19" t="s">
        <v>586</v>
      </c>
      <c r="Y10" s="19" t="s">
        <v>586</v>
      </c>
      <c r="Z10" s="19" t="s">
        <v>586</v>
      </c>
      <c r="AA10" s="19" t="s">
        <v>586</v>
      </c>
      <c r="AB10" s="19" t="s">
        <v>587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</row>
    <row r="11" spans="1:143" s="82" customFormat="1" ht="15" customHeight="1" x14ac:dyDescent="0.3">
      <c r="A11" s="19" t="s">
        <v>588</v>
      </c>
      <c r="B11" s="19" t="s">
        <v>530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533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533</v>
      </c>
      <c r="AB11" s="19" t="s">
        <v>533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</row>
    <row r="12" spans="1:143" s="1" customFormat="1" ht="13.95" customHeight="1" x14ac:dyDescent="0.3">
      <c r="A12" s="13">
        <f t="array" ref="A12">RANK(AB12,$AB$12:$AB$24)</f>
        <v>1</v>
      </c>
      <c r="B12" s="57" t="s">
        <v>565</v>
      </c>
      <c r="C12" s="21"/>
      <c r="D12" s="24">
        <f>Individual_Scores_Men_JV!G127</f>
        <v>1017</v>
      </c>
      <c r="E12" s="24">
        <f>Individual_Scores_Men_JV!H127</f>
        <v>956</v>
      </c>
      <c r="F12" s="24">
        <f>Individual_Scores_Men_JV!I127</f>
        <v>1064</v>
      </c>
      <c r="G12" s="24">
        <f>Individual_Scores_Men_JV!J127</f>
        <v>975</v>
      </c>
      <c r="H12" s="24">
        <f>Individual_Scores_Men_JV!K127</f>
        <v>1007</v>
      </c>
      <c r="I12" s="24">
        <f>Individual_Scores_Men_JV!L127</f>
        <v>1092</v>
      </c>
      <c r="J12" s="19">
        <f t="shared" ref="J12:J23" si="0">SUM(D12:I12)</f>
        <v>6111</v>
      </c>
      <c r="K12" s="24">
        <f>Baker_Scores_Men_JV!H116</f>
        <v>223</v>
      </c>
      <c r="L12" s="24">
        <f>Baker_Scores_Men_JV!I116</f>
        <v>175</v>
      </c>
      <c r="M12" s="24">
        <f>Baker_Scores_Men_JV!J116</f>
        <v>159</v>
      </c>
      <c r="N12" s="24">
        <f>Baker_Scores_Men_JV!K116</f>
        <v>169</v>
      </c>
      <c r="O12" s="24">
        <f>Baker_Scores_Men_JV!L116</f>
        <v>199</v>
      </c>
      <c r="P12" s="24">
        <f>Baker_Scores_Men_JV!M116</f>
        <v>184</v>
      </c>
      <c r="Q12" s="24">
        <f>Baker_Scores_Men_JV!N116</f>
        <v>221</v>
      </c>
      <c r="R12" s="24">
        <f>Baker_Scores_Men_JV!O116</f>
        <v>236</v>
      </c>
      <c r="S12" s="24">
        <f>Baker_Scores_Men_JV!P116</f>
        <v>155</v>
      </c>
      <c r="T12" s="24">
        <f>Baker_Scores_Men_JV!Q116</f>
        <v>209</v>
      </c>
      <c r="U12" s="24">
        <f>Baker_Scores_Men_JV!R116</f>
        <v>175</v>
      </c>
      <c r="V12" s="24">
        <f>Baker_Scores_Men_JV!S116</f>
        <v>178</v>
      </c>
      <c r="W12" s="24">
        <f>Baker_Scores_Men_JV!T116</f>
        <v>231</v>
      </c>
      <c r="X12" s="24">
        <f>Baker_Scores_Men_JV!U116</f>
        <v>233</v>
      </c>
      <c r="Y12" s="24">
        <f>Baker_Scores_Men_JV!V116</f>
        <v>222</v>
      </c>
      <c r="Z12" s="24">
        <f>Baker_Scores_Men_JV!W116</f>
        <v>210</v>
      </c>
      <c r="AA12" s="19">
        <f t="shared" ref="AA12:AA23" si="1">SUM(K12:Z12)</f>
        <v>3179</v>
      </c>
      <c r="AB12" s="19">
        <f t="shared" ref="AB12:AB23" si="2">J12+AA12</f>
        <v>9290</v>
      </c>
    </row>
    <row r="13" spans="1:143" s="1" customFormat="1" ht="13.95" customHeight="1" x14ac:dyDescent="0.3">
      <c r="A13" s="13">
        <f t="array" ref="A13">RANK(AB13,$AB$12:$AB$24)</f>
        <v>2</v>
      </c>
      <c r="B13" s="57" t="s">
        <v>562</v>
      </c>
      <c r="C13" s="57"/>
      <c r="D13" s="24">
        <f>Individual_Scores_Men_JV!G88</f>
        <v>1077</v>
      </c>
      <c r="E13" s="24">
        <f>Individual_Scores_Men_JV!H88</f>
        <v>923</v>
      </c>
      <c r="F13" s="24">
        <f>Individual_Scores_Men_JV!I88</f>
        <v>1036</v>
      </c>
      <c r="G13" s="24">
        <f>Individual_Scores_Men_JV!J88</f>
        <v>952</v>
      </c>
      <c r="H13" s="24">
        <f>Individual_Scores_Men_JV!K88</f>
        <v>939</v>
      </c>
      <c r="I13" s="24">
        <f>Individual_Scores_Men_JV!L88</f>
        <v>919</v>
      </c>
      <c r="J13" s="19">
        <f t="shared" si="0"/>
        <v>5846</v>
      </c>
      <c r="K13" s="24">
        <f>Baker_Scores_Men_JV!H77</f>
        <v>190</v>
      </c>
      <c r="L13" s="24">
        <f>Baker_Scores_Men_JV!I77</f>
        <v>174</v>
      </c>
      <c r="M13" s="24">
        <f>Baker_Scores_Men_JV!J77</f>
        <v>202</v>
      </c>
      <c r="N13" s="24">
        <f>Baker_Scores_Men_JV!K77</f>
        <v>214</v>
      </c>
      <c r="O13" s="24">
        <f>Baker_Scores_Men_JV!L77</f>
        <v>177</v>
      </c>
      <c r="P13" s="50">
        <f>Baker_Scores_Men_JV!M77</f>
        <v>279</v>
      </c>
      <c r="Q13" s="24">
        <f>Baker_Scores_Men_JV!N77</f>
        <v>145</v>
      </c>
      <c r="R13" s="24">
        <f>Baker_Scores_Men_JV!O77</f>
        <v>220</v>
      </c>
      <c r="S13" s="50">
        <f>Baker_Scores_Men_JV!P77</f>
        <v>157</v>
      </c>
      <c r="T13" s="50">
        <f>Baker_Scores_Men_JV!Q77</f>
        <v>234</v>
      </c>
      <c r="U13" s="50">
        <f>Baker_Scores_Men_JV!R77</f>
        <v>210</v>
      </c>
      <c r="V13" s="50">
        <f>Baker_Scores_Men_JV!S77</f>
        <v>216</v>
      </c>
      <c r="W13" s="50">
        <f>Baker_Scores_Men_JV!T77</f>
        <v>150</v>
      </c>
      <c r="X13" s="50">
        <f>Baker_Scores_Men_JV!U77</f>
        <v>205</v>
      </c>
      <c r="Y13" s="50">
        <f>Baker_Scores_Men_JV!V77</f>
        <v>213</v>
      </c>
      <c r="Z13" s="50">
        <f>Baker_Scores_Men_JV!W77</f>
        <v>182</v>
      </c>
      <c r="AA13" s="29">
        <f t="shared" si="1"/>
        <v>3168</v>
      </c>
      <c r="AB13" s="29">
        <f t="shared" si="2"/>
        <v>9014</v>
      </c>
    </row>
    <row r="14" spans="1:143" s="1" customFormat="1" ht="13.95" customHeight="1" x14ac:dyDescent="0.3">
      <c r="A14" s="13">
        <f t="array" ref="A14">RANK(AB14,$AB$12:$AB$24)</f>
        <v>3</v>
      </c>
      <c r="B14" s="57" t="s">
        <v>558</v>
      </c>
      <c r="C14" s="57"/>
      <c r="D14" s="24">
        <f>Individual_Scores_Men_JV!G36</f>
        <v>791</v>
      </c>
      <c r="E14" s="24">
        <f>Individual_Scores_Men_JV!H36</f>
        <v>944</v>
      </c>
      <c r="F14" s="24">
        <f>Individual_Scores_Men_JV!I36</f>
        <v>868</v>
      </c>
      <c r="G14" s="24">
        <f>Individual_Scores_Men_JV!J36</f>
        <v>918</v>
      </c>
      <c r="H14" s="24">
        <f>Individual_Scores_Men_JV!K36</f>
        <v>858</v>
      </c>
      <c r="I14" s="24">
        <f>Individual_Scores_Men_JV!L36</f>
        <v>966</v>
      </c>
      <c r="J14" s="19">
        <f t="shared" si="0"/>
        <v>5345</v>
      </c>
      <c r="K14" s="24">
        <f>Baker_Scores_Men_JV!H25</f>
        <v>148</v>
      </c>
      <c r="L14" s="24">
        <f>Baker_Scores_Men_JV!I25</f>
        <v>182</v>
      </c>
      <c r="M14" s="24">
        <f>Baker_Scores_Men_JV!J25</f>
        <v>171</v>
      </c>
      <c r="N14" s="24">
        <f>Baker_Scores_Men_JV!K25</f>
        <v>257</v>
      </c>
      <c r="O14" s="24">
        <f>Baker_Scores_Men_JV!L25</f>
        <v>185</v>
      </c>
      <c r="P14" s="50">
        <f>Baker_Scores_Men_JV!M25</f>
        <v>170</v>
      </c>
      <c r="Q14" s="24">
        <f>Baker_Scores_Men_JV!N25</f>
        <v>170</v>
      </c>
      <c r="R14" s="24">
        <f>Baker_Scores_Men_JV!O25</f>
        <v>189</v>
      </c>
      <c r="S14" s="50">
        <f>Baker_Scores_Men_JV!P25</f>
        <v>176</v>
      </c>
      <c r="T14" s="50">
        <f>Baker_Scores_Men_JV!Q25</f>
        <v>203</v>
      </c>
      <c r="U14" s="50">
        <f>Baker_Scores_Men_JV!R25</f>
        <v>175</v>
      </c>
      <c r="V14" s="50">
        <f>Baker_Scores_Men_JV!S25</f>
        <v>187</v>
      </c>
      <c r="W14" s="50">
        <f>Baker_Scores_Men_JV!T25</f>
        <v>183</v>
      </c>
      <c r="X14" s="50">
        <f>Baker_Scores_Men_JV!U25</f>
        <v>209</v>
      </c>
      <c r="Y14" s="50">
        <f>Baker_Scores_Men_JV!V25</f>
        <v>204</v>
      </c>
      <c r="Z14" s="50">
        <f>Baker_Scores_Men_JV!W25</f>
        <v>202</v>
      </c>
      <c r="AA14" s="29">
        <f t="shared" si="1"/>
        <v>3011</v>
      </c>
      <c r="AB14" s="29">
        <f t="shared" si="2"/>
        <v>8356</v>
      </c>
    </row>
    <row r="15" spans="1:143" s="1" customFormat="1" ht="13.95" customHeight="1" x14ac:dyDescent="0.3">
      <c r="A15" s="13">
        <f t="array" ref="A15">RANK(AB15,$AB$12:$AB$24)</f>
        <v>4</v>
      </c>
      <c r="B15" s="57" t="s">
        <v>559</v>
      </c>
      <c r="C15" s="57"/>
      <c r="D15" s="24">
        <f>Individual_Scores_Men_JV!G49</f>
        <v>800</v>
      </c>
      <c r="E15" s="24">
        <f>Individual_Scores_Men_JV!H49</f>
        <v>899</v>
      </c>
      <c r="F15" s="24">
        <f>Individual_Scores_Men_JV!I49</f>
        <v>759</v>
      </c>
      <c r="G15" s="24">
        <f>Individual_Scores_Men_JV!J49</f>
        <v>895</v>
      </c>
      <c r="H15" s="24">
        <f>Individual_Scores_Men_JV!K49</f>
        <v>996</v>
      </c>
      <c r="I15" s="24">
        <f>Individual_Scores_Men_JV!L49</f>
        <v>1015</v>
      </c>
      <c r="J15" s="19">
        <f t="shared" si="0"/>
        <v>5364</v>
      </c>
      <c r="K15" s="24">
        <f>Baker_Scores_Men_JV!H38</f>
        <v>192</v>
      </c>
      <c r="L15" s="24">
        <f>Baker_Scores_Men_JV!I38</f>
        <v>182</v>
      </c>
      <c r="M15" s="24">
        <f>Baker_Scores_Men_JV!J38</f>
        <v>180</v>
      </c>
      <c r="N15" s="24">
        <f>Baker_Scores_Men_JV!K38</f>
        <v>210</v>
      </c>
      <c r="O15" s="24">
        <f>Baker_Scores_Men_JV!L38</f>
        <v>161</v>
      </c>
      <c r="P15" s="50">
        <f>Baker_Scores_Men_JV!M38</f>
        <v>166</v>
      </c>
      <c r="Q15" s="24">
        <f>Baker_Scores_Men_JV!N38</f>
        <v>159</v>
      </c>
      <c r="R15" s="24">
        <f>Baker_Scores_Men_JV!O38</f>
        <v>189</v>
      </c>
      <c r="S15" s="50">
        <f>Baker_Scores_Men_JV!P38</f>
        <v>193</v>
      </c>
      <c r="T15" s="50">
        <f>Baker_Scores_Men_JV!Q38</f>
        <v>204</v>
      </c>
      <c r="U15" s="50">
        <f>Baker_Scores_Men_JV!R38</f>
        <v>187</v>
      </c>
      <c r="V15" s="50">
        <f>Baker_Scores_Men_JV!S38</f>
        <v>215</v>
      </c>
      <c r="W15" s="50">
        <f>Baker_Scores_Men_JV!T38</f>
        <v>183</v>
      </c>
      <c r="X15" s="50">
        <f>Baker_Scores_Men_JV!U38</f>
        <v>163</v>
      </c>
      <c r="Y15" s="50">
        <f>Baker_Scores_Men_JV!V38</f>
        <v>212</v>
      </c>
      <c r="Z15" s="50">
        <f>Baker_Scores_Men_JV!W38</f>
        <v>188</v>
      </c>
      <c r="AA15" s="29">
        <f t="shared" si="1"/>
        <v>2984</v>
      </c>
      <c r="AB15" s="29">
        <f t="shared" si="2"/>
        <v>8348</v>
      </c>
    </row>
    <row r="16" spans="1:143" s="1" customFormat="1" ht="13.95" customHeight="1" x14ac:dyDescent="0.3">
      <c r="A16" s="13">
        <f t="array" ref="A16">RANK(AB16,$AB$12:$AB$24)</f>
        <v>5</v>
      </c>
      <c r="B16" s="57" t="s">
        <v>563</v>
      </c>
      <c r="C16" s="57"/>
      <c r="D16" s="24">
        <f>Individual_Scores_Men_JV!G101</f>
        <v>940</v>
      </c>
      <c r="E16" s="50">
        <f>Individual_Scores_Men_JV!H101</f>
        <v>928</v>
      </c>
      <c r="F16" s="50">
        <f>Individual_Scores_Men_JV!I101</f>
        <v>855</v>
      </c>
      <c r="G16" s="50">
        <f>Individual_Scores_Men_JV!J101</f>
        <v>885</v>
      </c>
      <c r="H16" s="50">
        <f>Individual_Scores_Men_JV!K101</f>
        <v>956</v>
      </c>
      <c r="I16" s="50">
        <f>Individual_Scores_Men_JV!L101</f>
        <v>940</v>
      </c>
      <c r="J16" s="29">
        <f t="shared" si="0"/>
        <v>5504</v>
      </c>
      <c r="K16" s="50">
        <f>Baker_Scores_Men_JV!H90</f>
        <v>156</v>
      </c>
      <c r="L16" s="50">
        <f>Baker_Scores_Men_JV!I90</f>
        <v>141</v>
      </c>
      <c r="M16" s="50">
        <f>Baker_Scores_Men_JV!J90</f>
        <v>159</v>
      </c>
      <c r="N16" s="50">
        <f>Baker_Scores_Men_JV!K90</f>
        <v>192</v>
      </c>
      <c r="O16" s="50">
        <f>Baker_Scores_Men_JV!L90</f>
        <v>142</v>
      </c>
      <c r="P16" s="50">
        <f>Baker_Scores_Men_JV!M90</f>
        <v>127</v>
      </c>
      <c r="Q16" s="50">
        <f>Baker_Scores_Men_JV!N90</f>
        <v>169</v>
      </c>
      <c r="R16" s="50">
        <f>Baker_Scores_Men_JV!O90</f>
        <v>161</v>
      </c>
      <c r="S16" s="50">
        <f>Baker_Scores_Men_JV!P90</f>
        <v>151</v>
      </c>
      <c r="T16" s="50">
        <f>Baker_Scores_Men_JV!Q90</f>
        <v>110</v>
      </c>
      <c r="U16" s="50">
        <f>Baker_Scores_Men_JV!R90</f>
        <v>212</v>
      </c>
      <c r="V16" s="50">
        <f>Baker_Scores_Men_JV!S90</f>
        <v>147</v>
      </c>
      <c r="W16" s="50">
        <f>Baker_Scores_Men_JV!T90</f>
        <v>134</v>
      </c>
      <c r="X16" s="50">
        <f>Baker_Scores_Men_JV!U90</f>
        <v>191</v>
      </c>
      <c r="Y16" s="50">
        <f>Baker_Scores_Men_JV!V90</f>
        <v>178</v>
      </c>
      <c r="Z16" s="50">
        <f>Baker_Scores_Men_JV!W90</f>
        <v>167</v>
      </c>
      <c r="AA16" s="29">
        <f t="shared" si="1"/>
        <v>2537</v>
      </c>
      <c r="AB16" s="29">
        <f t="shared" si="2"/>
        <v>8041</v>
      </c>
    </row>
    <row r="17" spans="1:143" s="1" customFormat="1" ht="13.95" customHeight="1" x14ac:dyDescent="0.3">
      <c r="A17" s="13">
        <f t="array" ref="A17">RANK(AB17,$AB$12:$AB$24)</f>
        <v>6</v>
      </c>
      <c r="B17" s="57" t="s">
        <v>557</v>
      </c>
      <c r="C17" s="57"/>
      <c r="D17" s="24">
        <f>Individual_Scores_Men_JV!G23</f>
        <v>819</v>
      </c>
      <c r="E17" s="24">
        <f>Individual_Scores_Men_JV!H23</f>
        <v>825</v>
      </c>
      <c r="F17" s="24">
        <f>Individual_Scores_Men_JV!I23</f>
        <v>802</v>
      </c>
      <c r="G17" s="24">
        <f>Individual_Scores_Men_JV!J23</f>
        <v>821</v>
      </c>
      <c r="H17" s="24">
        <f>Individual_Scores_Men_JV!K23</f>
        <v>804</v>
      </c>
      <c r="I17" s="24">
        <f>Individual_Scores_Men_JV!L23</f>
        <v>867</v>
      </c>
      <c r="J17" s="19">
        <f t="shared" si="0"/>
        <v>4938</v>
      </c>
      <c r="K17" s="24">
        <f>Baker_Scores_Men_JV!H12</f>
        <v>157</v>
      </c>
      <c r="L17" s="24">
        <f>Baker_Scores_Men_JV!I12</f>
        <v>156</v>
      </c>
      <c r="M17" s="24">
        <f>Baker_Scores_Men_JV!J12</f>
        <v>171</v>
      </c>
      <c r="N17" s="24">
        <f>Baker_Scores_Men_JV!K12</f>
        <v>143</v>
      </c>
      <c r="O17" s="24">
        <f>Baker_Scores_Men_JV!L12</f>
        <v>159</v>
      </c>
      <c r="P17" s="50">
        <f>Baker_Scores_Men_JV!M12</f>
        <v>156</v>
      </c>
      <c r="Q17" s="24">
        <f>Baker_Scores_Men_JV!N12</f>
        <v>165</v>
      </c>
      <c r="R17" s="24">
        <f>Baker_Scores_Men_JV!O12</f>
        <v>162</v>
      </c>
      <c r="S17" s="50">
        <f>Baker_Scores_Men_JV!P12</f>
        <v>191</v>
      </c>
      <c r="T17" s="50">
        <f>Baker_Scores_Men_JV!Q12</f>
        <v>191</v>
      </c>
      <c r="U17" s="50">
        <f>Baker_Scores_Men_JV!R12</f>
        <v>177</v>
      </c>
      <c r="V17" s="50">
        <f>Baker_Scores_Men_JV!S12</f>
        <v>135</v>
      </c>
      <c r="W17" s="50">
        <f>Baker_Scores_Men_JV!T12</f>
        <v>169</v>
      </c>
      <c r="X17" s="50">
        <f>Baker_Scores_Men_JV!U12</f>
        <v>172</v>
      </c>
      <c r="Y17" s="50">
        <f>Baker_Scores_Men_JV!V12</f>
        <v>168</v>
      </c>
      <c r="Z17" s="50">
        <f>Baker_Scores_Men_JV!W12</f>
        <v>210</v>
      </c>
      <c r="AA17" s="29">
        <f t="shared" si="1"/>
        <v>2682</v>
      </c>
      <c r="AB17" s="29">
        <f t="shared" si="2"/>
        <v>7620</v>
      </c>
    </row>
    <row r="18" spans="1:143" s="1" customFormat="1" ht="13.95" customHeight="1" x14ac:dyDescent="0.3">
      <c r="A18" s="13">
        <f t="array" ref="A18">RANK(AB18,$AB$12:$AB$24)</f>
        <v>7</v>
      </c>
      <c r="B18" s="1" t="s">
        <v>567</v>
      </c>
      <c r="C18" s="68"/>
      <c r="D18" s="50">
        <f>Individual_Scores_Men_JV!G153</f>
        <v>745</v>
      </c>
      <c r="E18" s="50">
        <f>Individual_Scores_Men_JV!H153</f>
        <v>735</v>
      </c>
      <c r="F18" s="50">
        <f>Individual_Scores_Men_JV!I153</f>
        <v>780</v>
      </c>
      <c r="G18" s="50">
        <f>Individual_Scores_Men_JV!J153</f>
        <v>799</v>
      </c>
      <c r="H18" s="50">
        <f>Individual_Scores_Men_JV!K153</f>
        <v>787</v>
      </c>
      <c r="I18" s="50">
        <f>Individual_Scores_Men_JV!L153</f>
        <v>827</v>
      </c>
      <c r="J18" s="29">
        <f t="shared" si="0"/>
        <v>4673</v>
      </c>
      <c r="K18" s="50">
        <f>Baker_Scores_Men_JV!H142</f>
        <v>135</v>
      </c>
      <c r="L18" s="50">
        <f>Baker_Scores_Men_JV!I142</f>
        <v>156</v>
      </c>
      <c r="M18" s="50">
        <f>Baker_Scores_Men_JV!J142</f>
        <v>171</v>
      </c>
      <c r="N18" s="50">
        <f>Baker_Scores_Men_JV!K142</f>
        <v>171</v>
      </c>
      <c r="O18" s="50">
        <f>Baker_Scores_Men_JV!L142</f>
        <v>139</v>
      </c>
      <c r="P18" s="50">
        <f>Baker_Scores_Men_JV!M142</f>
        <v>168</v>
      </c>
      <c r="Q18" s="50">
        <f>Baker_Scores_Men_JV!N142</f>
        <v>166</v>
      </c>
      <c r="R18" s="50">
        <f>Baker_Scores_Men_JV!O142</f>
        <v>156</v>
      </c>
      <c r="S18" s="50">
        <f>Baker_Scores_Men_JV!P142</f>
        <v>132</v>
      </c>
      <c r="T18" s="50">
        <f>Baker_Scores_Men_JV!Q142</f>
        <v>149</v>
      </c>
      <c r="U18" s="50">
        <f>Baker_Scores_Men_JV!R142</f>
        <v>186</v>
      </c>
      <c r="V18" s="50">
        <f>Baker_Scores_Men_JV!S142</f>
        <v>187</v>
      </c>
      <c r="W18" s="50">
        <f>Baker_Scores_Men_JV!T142</f>
        <v>107</v>
      </c>
      <c r="X18" s="50">
        <f>Baker_Scores_Men_JV!U142</f>
        <v>110</v>
      </c>
      <c r="Y18" s="50">
        <f>Baker_Scores_Men_JV!V142</f>
        <v>183</v>
      </c>
      <c r="Z18" s="50">
        <f>Baker_Scores_Men_JV!W142</f>
        <v>132</v>
      </c>
      <c r="AA18" s="29">
        <f t="shared" si="1"/>
        <v>2448</v>
      </c>
      <c r="AB18" s="29">
        <f t="shared" si="2"/>
        <v>7121</v>
      </c>
    </row>
    <row r="19" spans="1:143" s="1" customFormat="1" ht="13.95" customHeight="1" x14ac:dyDescent="0.3">
      <c r="A19" s="13">
        <f t="array" ref="A19">RANK(AB19,$AB$12:$AB$24)</f>
        <v>8</v>
      </c>
      <c r="B19" s="57" t="s">
        <v>566</v>
      </c>
      <c r="C19" s="21"/>
      <c r="D19" s="24">
        <f>Individual_Scores_Men_JV!G140</f>
        <v>770</v>
      </c>
      <c r="E19" s="24">
        <f>Individual_Scores_Men_JV!H140</f>
        <v>677</v>
      </c>
      <c r="F19" s="24">
        <f>Individual_Scores_Men_JV!I140</f>
        <v>829</v>
      </c>
      <c r="G19" s="24">
        <f>Individual_Scores_Men_JV!J140</f>
        <v>820</v>
      </c>
      <c r="H19" s="24">
        <f>Individual_Scores_Men_JV!K140</f>
        <v>831</v>
      </c>
      <c r="I19" s="24">
        <f>Individual_Scores_Men_JV!L140</f>
        <v>751</v>
      </c>
      <c r="J19" s="19">
        <f t="shared" si="0"/>
        <v>4678</v>
      </c>
      <c r="K19" s="24">
        <f>Baker_Scores_Men_JV!H129</f>
        <v>144</v>
      </c>
      <c r="L19" s="24">
        <f>Baker_Scores_Men_JV!I129</f>
        <v>167</v>
      </c>
      <c r="M19" s="24">
        <f>Baker_Scores_Men_JV!J129</f>
        <v>125</v>
      </c>
      <c r="N19" s="24">
        <f>Baker_Scores_Men_JV!K129</f>
        <v>122</v>
      </c>
      <c r="O19" s="24">
        <f>Baker_Scores_Men_JV!L129</f>
        <v>126</v>
      </c>
      <c r="P19" s="24">
        <f>Baker_Scores_Men_JV!M129</f>
        <v>145</v>
      </c>
      <c r="Q19" s="24">
        <f>Baker_Scores_Men_JV!N129</f>
        <v>123</v>
      </c>
      <c r="R19" s="24">
        <f>Baker_Scores_Men_JV!O129</f>
        <v>167</v>
      </c>
      <c r="S19" s="24">
        <f>Baker_Scores_Men_JV!P129</f>
        <v>129</v>
      </c>
      <c r="T19" s="24">
        <f>Baker_Scores_Men_JV!Q129</f>
        <v>125</v>
      </c>
      <c r="U19" s="24">
        <f>Baker_Scores_Men_JV!R129</f>
        <v>160</v>
      </c>
      <c r="V19" s="24">
        <f>Baker_Scores_Men_JV!S129</f>
        <v>156</v>
      </c>
      <c r="W19" s="24">
        <f>Baker_Scores_Men_JV!T129</f>
        <v>113</v>
      </c>
      <c r="X19" s="24">
        <f>Baker_Scores_Men_JV!U129</f>
        <v>116</v>
      </c>
      <c r="Y19" s="24">
        <f>Baker_Scores_Men_JV!V129</f>
        <v>133</v>
      </c>
      <c r="Z19" s="24">
        <f>Baker_Scores_Men_JV!W129</f>
        <v>165</v>
      </c>
      <c r="AA19" s="19">
        <f t="shared" si="1"/>
        <v>2216</v>
      </c>
      <c r="AB19" s="19">
        <f t="shared" si="2"/>
        <v>6894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RANK(AB20,$AB$12:$AB$24)</f>
        <v>9</v>
      </c>
      <c r="B20" s="1" t="s">
        <v>561</v>
      </c>
      <c r="D20" s="24">
        <f>Individual_Scores_Men_JV!G75</f>
        <v>716</v>
      </c>
      <c r="E20" s="24">
        <f>Individual_Scores_Men_JV!H75</f>
        <v>729</v>
      </c>
      <c r="F20" s="24">
        <f>Individual_Scores_Men_JV!I75</f>
        <v>644</v>
      </c>
      <c r="G20" s="24">
        <f>Individual_Scores_Men_JV!J75</f>
        <v>593</v>
      </c>
      <c r="H20" s="24">
        <f>Individual_Scores_Men_JV!K75</f>
        <v>558</v>
      </c>
      <c r="I20" s="24">
        <f>Individual_Scores_Men_JV!L75</f>
        <v>730</v>
      </c>
      <c r="J20" s="19">
        <f t="shared" si="0"/>
        <v>3970</v>
      </c>
      <c r="K20" s="24">
        <f>Baker_Scores_Men_JV!H64</f>
        <v>112</v>
      </c>
      <c r="L20" s="24">
        <f>Baker_Scores_Men_JV!I64</f>
        <v>101</v>
      </c>
      <c r="M20" s="24">
        <f>Baker_Scores_Men_JV!J64</f>
        <v>97</v>
      </c>
      <c r="N20" s="24">
        <f>Baker_Scores_Men_JV!K64</f>
        <v>120</v>
      </c>
      <c r="O20" s="24">
        <f>Baker_Scores_Men_JV!L64</f>
        <v>127</v>
      </c>
      <c r="P20" s="50">
        <f>Baker_Scores_Men_JV!M64</f>
        <v>133</v>
      </c>
      <c r="Q20" s="24">
        <f>Baker_Scores_Men_JV!N64</f>
        <v>153</v>
      </c>
      <c r="R20" s="24">
        <f>Baker_Scores_Men_JV!O64</f>
        <v>122</v>
      </c>
      <c r="S20" s="50">
        <f>Baker_Scores_Men_JV!P64</f>
        <v>131</v>
      </c>
      <c r="T20" s="50">
        <f>Baker_Scores_Men_JV!Q64</f>
        <v>128</v>
      </c>
      <c r="U20" s="50">
        <f>Baker_Scores_Men_JV!R64</f>
        <v>153</v>
      </c>
      <c r="V20" s="50">
        <f>Baker_Scores_Men_JV!S64</f>
        <v>137</v>
      </c>
      <c r="W20" s="50">
        <f>Baker_Scores_Men_JV!T64</f>
        <v>121</v>
      </c>
      <c r="X20" s="50">
        <f>Baker_Scores_Men_JV!U64</f>
        <v>117</v>
      </c>
      <c r="Y20" s="50">
        <f>Baker_Scores_Men_JV!V64</f>
        <v>188</v>
      </c>
      <c r="Z20" s="50">
        <f>Baker_Scores_Men_JV!W64</f>
        <v>126</v>
      </c>
      <c r="AA20" s="29">
        <f t="shared" si="1"/>
        <v>2066</v>
      </c>
      <c r="AB20" s="29">
        <f t="shared" si="2"/>
        <v>6036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RANK(AB21,$AB$12:$AB$24)</f>
        <v>10</v>
      </c>
      <c r="B21" s="1" t="s">
        <v>568</v>
      </c>
      <c r="C21" s="13"/>
      <c r="D21" s="50">
        <f>Individual_Scores_Men_JV!G166</f>
        <v>484</v>
      </c>
      <c r="E21" s="50">
        <f>Individual_Scores_Men_JV!H166</f>
        <v>626</v>
      </c>
      <c r="F21" s="50">
        <f>Individual_Scores_Men_JV!I166</f>
        <v>542</v>
      </c>
      <c r="G21" s="50">
        <f>Individual_Scores_Men_JV!J166</f>
        <v>633</v>
      </c>
      <c r="H21" s="50">
        <f>Individual_Scores_Men_JV!K166</f>
        <v>517</v>
      </c>
      <c r="I21" s="50">
        <f>Individual_Scores_Men_JV!L166</f>
        <v>615</v>
      </c>
      <c r="J21" s="29">
        <f t="shared" si="0"/>
        <v>3417</v>
      </c>
      <c r="K21" s="50">
        <f>Baker_Scores_Men_JV!H155</f>
        <v>98</v>
      </c>
      <c r="L21" s="50">
        <f>Baker_Scores_Men_JV!I155</f>
        <v>131</v>
      </c>
      <c r="M21" s="50">
        <f>Baker_Scores_Men_JV!J155</f>
        <v>77</v>
      </c>
      <c r="N21" s="50">
        <f>Baker_Scores_Men_JV!K155</f>
        <v>122</v>
      </c>
      <c r="O21" s="50">
        <f>Baker_Scores_Men_JV!L155</f>
        <v>88</v>
      </c>
      <c r="P21" s="50">
        <f>Baker_Scores_Men_JV!M155</f>
        <v>133</v>
      </c>
      <c r="Q21" s="50">
        <f>Baker_Scores_Men_JV!N155</f>
        <v>118</v>
      </c>
      <c r="R21" s="50">
        <f>Baker_Scores_Men_JV!O155</f>
        <v>97</v>
      </c>
      <c r="S21" s="50">
        <f>Baker_Scores_Men_JV!P155</f>
        <v>126</v>
      </c>
      <c r="T21" s="50">
        <f>Baker_Scores_Men_JV!Q155</f>
        <v>120</v>
      </c>
      <c r="U21" s="50">
        <f>Baker_Scores_Men_JV!R155</f>
        <v>94</v>
      </c>
      <c r="V21" s="50">
        <f>Baker_Scores_Men_JV!S155</f>
        <v>82</v>
      </c>
      <c r="W21" s="50">
        <f>Baker_Scores_Men_JV!T155</f>
        <v>99</v>
      </c>
      <c r="X21" s="50">
        <f>Baker_Scores_Men_JV!U155</f>
        <v>127</v>
      </c>
      <c r="Y21" s="50">
        <f>Baker_Scores_Men_JV!V155</f>
        <v>111</v>
      </c>
      <c r="Z21" s="50">
        <f>Baker_Scores_Men_JV!W155</f>
        <v>104</v>
      </c>
      <c r="AA21" s="29">
        <f t="shared" si="1"/>
        <v>1727</v>
      </c>
      <c r="AB21" s="29">
        <f t="shared" si="2"/>
        <v>5144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RANK(AB22,$AB$12:$AB$24)</f>
        <v>11</v>
      </c>
      <c r="B22" s="57" t="s">
        <v>560</v>
      </c>
      <c r="C22" s="57"/>
      <c r="D22" s="24">
        <f>Individual_Scores_Men_JV!G62</f>
        <v>0</v>
      </c>
      <c r="E22" s="24">
        <f>Individual_Scores_Men_JV!H62</f>
        <v>0</v>
      </c>
      <c r="F22" s="24">
        <f>Individual_Scores_Men_JV!I62</f>
        <v>0</v>
      </c>
      <c r="G22" s="24">
        <f>Individual_Scores_Men_JV!J62</f>
        <v>0</v>
      </c>
      <c r="H22" s="24">
        <f>Individual_Scores_Men_JV!K62</f>
        <v>0</v>
      </c>
      <c r="I22" s="24">
        <f>Individual_Scores_Men_JV!L62</f>
        <v>0</v>
      </c>
      <c r="J22" s="19">
        <f t="shared" si="0"/>
        <v>0</v>
      </c>
      <c r="K22" s="24">
        <f>Baker_Scores_Men_JV!H51</f>
        <v>0</v>
      </c>
      <c r="L22" s="24">
        <f>Baker_Scores_Men_JV!I51</f>
        <v>0</v>
      </c>
      <c r="M22" s="24">
        <f>Baker_Scores_Men_JV!J51</f>
        <v>0</v>
      </c>
      <c r="N22" s="24">
        <f>Baker_Scores_Men_JV!K51</f>
        <v>0</v>
      </c>
      <c r="O22" s="24">
        <f>Baker_Scores_Men_JV!L51</f>
        <v>0</v>
      </c>
      <c r="P22" s="50">
        <f>Baker_Scores_Men_JV!M51</f>
        <v>0</v>
      </c>
      <c r="Q22" s="24">
        <f>Baker_Scores_Men_JV!N51</f>
        <v>0</v>
      </c>
      <c r="R22" s="24">
        <f>Baker_Scores_Men_JV!O51</f>
        <v>0</v>
      </c>
      <c r="S22" s="50">
        <f>Baker_Scores_Men_JV!P51</f>
        <v>0</v>
      </c>
      <c r="T22" s="50">
        <f>Baker_Scores_Men_JV!Q51</f>
        <v>0</v>
      </c>
      <c r="U22" s="50">
        <f>Baker_Scores_Men_JV!R51</f>
        <v>0</v>
      </c>
      <c r="V22" s="50">
        <f>Baker_Scores_Men_JV!S51</f>
        <v>0</v>
      </c>
      <c r="W22" s="50">
        <f>Baker_Scores_Men_JV!T51</f>
        <v>0</v>
      </c>
      <c r="X22" s="50">
        <f>Baker_Scores_Men_JV!U51</f>
        <v>0</v>
      </c>
      <c r="Y22" s="50">
        <f>Baker_Scores_Men_JV!V51</f>
        <v>0</v>
      </c>
      <c r="Z22" s="50">
        <f>Baker_Scores_Men_JV!W51</f>
        <v>0</v>
      </c>
      <c r="AA22" s="29">
        <f t="shared" si="1"/>
        <v>0</v>
      </c>
      <c r="AB22" s="29">
        <f t="shared" si="2"/>
        <v>0</v>
      </c>
    </row>
    <row r="23" spans="1:143" s="1" customFormat="1" ht="13.95" customHeight="1" x14ac:dyDescent="0.3">
      <c r="A23" s="13">
        <f t="array" ref="A23">RANK(AB23,$AB$12:$AB$24)</f>
        <v>11</v>
      </c>
      <c r="B23" s="21" t="s">
        <v>564</v>
      </c>
      <c r="C23" s="21"/>
      <c r="D23" s="24">
        <f>Individual_Scores_Men_JV!G114</f>
        <v>0</v>
      </c>
      <c r="E23" s="24">
        <f>Individual_Scores_Men_JV!H114</f>
        <v>0</v>
      </c>
      <c r="F23" s="24">
        <f>Individual_Scores_Men_JV!I114</f>
        <v>0</v>
      </c>
      <c r="G23" s="24">
        <f>Individual_Scores_Men_JV!J114</f>
        <v>0</v>
      </c>
      <c r="H23" s="24">
        <f>Individual_Scores_Men_JV!K114</f>
        <v>0</v>
      </c>
      <c r="I23" s="24">
        <f>Individual_Scores_Men_JV!L114</f>
        <v>0</v>
      </c>
      <c r="J23" s="19">
        <f t="shared" si="0"/>
        <v>0</v>
      </c>
      <c r="K23" s="24">
        <f>Baker_Scores_Men_JV!H103</f>
        <v>0</v>
      </c>
      <c r="L23" s="24">
        <f>Baker_Scores_Men_JV!I103</f>
        <v>0</v>
      </c>
      <c r="M23" s="24">
        <f>Baker_Scores_Men_JV!J103</f>
        <v>0</v>
      </c>
      <c r="N23" s="24">
        <f>Baker_Scores_Men_JV!K103</f>
        <v>0</v>
      </c>
      <c r="O23" s="24">
        <f>Baker_Scores_Men_JV!L103</f>
        <v>0</v>
      </c>
      <c r="P23" s="24">
        <f>Baker_Scores_Men_JV!M103</f>
        <v>0</v>
      </c>
      <c r="Q23" s="24">
        <f>Baker_Scores_Men_JV!N103</f>
        <v>0</v>
      </c>
      <c r="R23" s="24">
        <f>Baker_Scores_Men_JV!O103</f>
        <v>0</v>
      </c>
      <c r="S23" s="24">
        <f>Baker_Scores_Men_JV!P103</f>
        <v>0</v>
      </c>
      <c r="T23" s="24">
        <f>Baker_Scores_Men_JV!Q103</f>
        <v>0</v>
      </c>
      <c r="U23" s="24">
        <f>Baker_Scores_Men_JV!R103</f>
        <v>0</v>
      </c>
      <c r="V23" s="24">
        <f>Baker_Scores_Men_JV!S103</f>
        <v>0</v>
      </c>
      <c r="W23" s="24">
        <f>Baker_Scores_Men_JV!T103</f>
        <v>0</v>
      </c>
      <c r="X23" s="24">
        <f>Baker_Scores_Men_JV!U103</f>
        <v>0</v>
      </c>
      <c r="Y23" s="24">
        <f>Baker_Scores_Men_JV!V103</f>
        <v>0</v>
      </c>
      <c r="Z23" s="24">
        <f>Baker_Scores_Men_JV!W103</f>
        <v>0</v>
      </c>
      <c r="AA23" s="19">
        <f t="shared" si="1"/>
        <v>0</v>
      </c>
      <c r="AB23" s="19">
        <f t="shared" si="2"/>
        <v>0</v>
      </c>
    </row>
    <row r="24" spans="1:143" s="1" customFormat="1" ht="13.95" customHeight="1" x14ac:dyDescent="0.25"/>
    <row r="25" spans="1:143" s="1" customFormat="1" ht="13.95" customHeight="1" x14ac:dyDescent="0.3">
      <c r="B25" s="33" t="s">
        <v>589</v>
      </c>
      <c r="D25" s="69">
        <f t="shared" ref="D25:AB25" si="3">SUM(D12:D23)</f>
        <v>8159</v>
      </c>
      <c r="E25" s="69">
        <f t="shared" si="3"/>
        <v>8242</v>
      </c>
      <c r="F25" s="69">
        <f t="shared" si="3"/>
        <v>8179</v>
      </c>
      <c r="G25" s="69">
        <f t="shared" si="3"/>
        <v>8291</v>
      </c>
      <c r="H25" s="69">
        <f t="shared" si="3"/>
        <v>8253</v>
      </c>
      <c r="I25" s="69">
        <f t="shared" si="3"/>
        <v>8722</v>
      </c>
      <c r="J25" s="70">
        <f t="shared" si="3"/>
        <v>49846</v>
      </c>
      <c r="K25" s="69">
        <f t="shared" si="3"/>
        <v>1555</v>
      </c>
      <c r="L25" s="69">
        <f t="shared" si="3"/>
        <v>1565</v>
      </c>
      <c r="M25" s="69">
        <f t="shared" si="3"/>
        <v>1512</v>
      </c>
      <c r="N25" s="69">
        <f t="shared" si="3"/>
        <v>1720</v>
      </c>
      <c r="O25" s="69">
        <f t="shared" si="3"/>
        <v>1503</v>
      </c>
      <c r="P25" s="69">
        <f t="shared" si="3"/>
        <v>1661</v>
      </c>
      <c r="Q25" s="69">
        <f t="shared" si="3"/>
        <v>1589</v>
      </c>
      <c r="R25" s="69">
        <f t="shared" si="3"/>
        <v>1699</v>
      </c>
      <c r="S25" s="69">
        <f t="shared" si="3"/>
        <v>1541</v>
      </c>
      <c r="T25" s="69">
        <f t="shared" si="3"/>
        <v>1673</v>
      </c>
      <c r="U25" s="69">
        <f t="shared" si="3"/>
        <v>1729</v>
      </c>
      <c r="V25" s="69">
        <f t="shared" si="3"/>
        <v>1640</v>
      </c>
      <c r="W25" s="69">
        <f t="shared" si="3"/>
        <v>1490</v>
      </c>
      <c r="X25" s="69">
        <f t="shared" si="3"/>
        <v>1643</v>
      </c>
      <c r="Y25" s="69">
        <f t="shared" si="3"/>
        <v>1812</v>
      </c>
      <c r="Z25" s="69">
        <f t="shared" si="3"/>
        <v>1686</v>
      </c>
      <c r="AA25" s="70">
        <f t="shared" si="3"/>
        <v>26018</v>
      </c>
      <c r="AB25" s="70">
        <f t="shared" si="3"/>
        <v>75864</v>
      </c>
    </row>
    <row r="26" spans="1:143" s="1" customFormat="1" ht="13.95" customHeight="1" x14ac:dyDescent="0.3">
      <c r="B26" s="33" t="s">
        <v>590</v>
      </c>
      <c r="D26" s="69">
        <f t="shared" ref="D26:AA26" si="4">(D25/12)</f>
        <v>679.91666666666663</v>
      </c>
      <c r="E26" s="69">
        <f t="shared" si="4"/>
        <v>686.83333333333337</v>
      </c>
      <c r="F26" s="69">
        <f t="shared" si="4"/>
        <v>681.58333333333337</v>
      </c>
      <c r="G26" s="69">
        <f t="shared" si="4"/>
        <v>690.91666666666663</v>
      </c>
      <c r="H26" s="69">
        <f t="shared" si="4"/>
        <v>687.75</v>
      </c>
      <c r="I26" s="69">
        <f t="shared" si="4"/>
        <v>726.83333333333337</v>
      </c>
      <c r="J26" s="70">
        <f t="shared" si="4"/>
        <v>4153.833333333333</v>
      </c>
      <c r="K26" s="69">
        <f t="shared" si="4"/>
        <v>129.58333333333334</v>
      </c>
      <c r="L26" s="69">
        <f t="shared" si="4"/>
        <v>130.41666666666666</v>
      </c>
      <c r="M26" s="69">
        <f t="shared" si="4"/>
        <v>126</v>
      </c>
      <c r="N26" s="69">
        <f t="shared" si="4"/>
        <v>143.33333333333334</v>
      </c>
      <c r="O26" s="69">
        <f t="shared" si="4"/>
        <v>125.25</v>
      </c>
      <c r="P26" s="69">
        <f t="shared" si="4"/>
        <v>138.41666666666666</v>
      </c>
      <c r="Q26" s="69">
        <f t="shared" si="4"/>
        <v>132.41666666666666</v>
      </c>
      <c r="R26" s="69">
        <f t="shared" si="4"/>
        <v>141.58333333333334</v>
      </c>
      <c r="S26" s="69">
        <f t="shared" si="4"/>
        <v>128.41666666666666</v>
      </c>
      <c r="T26" s="69">
        <f t="shared" si="4"/>
        <v>139.41666666666666</v>
      </c>
      <c r="U26" s="69">
        <f t="shared" si="4"/>
        <v>144.08333333333334</v>
      </c>
      <c r="V26" s="69">
        <f t="shared" si="4"/>
        <v>136.66666666666666</v>
      </c>
      <c r="W26" s="69">
        <f t="shared" si="4"/>
        <v>124.16666666666667</v>
      </c>
      <c r="X26" s="69">
        <f t="shared" si="4"/>
        <v>136.91666666666666</v>
      </c>
      <c r="Y26" s="69">
        <f t="shared" si="4"/>
        <v>151</v>
      </c>
      <c r="Z26" s="69">
        <f t="shared" si="4"/>
        <v>140.5</v>
      </c>
      <c r="AA26" s="70">
        <f t="shared" si="4"/>
        <v>2168.1666666666665</v>
      </c>
    </row>
    <row r="27" spans="1:143" s="1" customFormat="1" ht="13.95" customHeight="1" x14ac:dyDescent="0.3">
      <c r="B27" s="33" t="s">
        <v>591</v>
      </c>
      <c r="D27" s="69">
        <f t="shared" ref="D27:J27" si="5">IF(D34 = 0, 0,D25/D34)</f>
        <v>173.59574468085106</v>
      </c>
      <c r="E27" s="69">
        <f t="shared" si="5"/>
        <v>175.36170212765958</v>
      </c>
      <c r="F27" s="69">
        <f t="shared" si="5"/>
        <v>174.02127659574469</v>
      </c>
      <c r="G27" s="69">
        <f t="shared" si="5"/>
        <v>176.40425531914894</v>
      </c>
      <c r="H27" s="69">
        <f t="shared" si="5"/>
        <v>175.59574468085106</v>
      </c>
      <c r="I27" s="69">
        <f t="shared" si="5"/>
        <v>185.57446808510639</v>
      </c>
      <c r="J27" s="70">
        <f t="shared" si="5"/>
        <v>176.75886524822695</v>
      </c>
    </row>
    <row r="28" spans="1:143" s="1" customFormat="1" ht="13.95" customHeight="1" x14ac:dyDescent="0.25"/>
    <row r="29" spans="1:143" s="1" customFormat="1" ht="13.95" customHeight="1" x14ac:dyDescent="0.25"/>
    <row r="30" spans="1:143" s="1" customFormat="1" ht="13.95" customHeight="1" x14ac:dyDescent="0.25"/>
    <row r="31" spans="1:143" s="1" customFormat="1" ht="13.95" customHeight="1" x14ac:dyDescent="0.25"/>
    <row r="32" spans="1:143" s="1" customFormat="1" ht="13.95" customHeight="1" x14ac:dyDescent="0.25"/>
    <row r="33" spans="1:10" s="1" customFormat="1" ht="13.95" customHeight="1" x14ac:dyDescent="0.25"/>
    <row r="34" spans="1:10" s="1" customFormat="1" ht="13.95" customHeight="1" x14ac:dyDescent="0.25">
      <c r="D34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"&gt;0")+COUNTIF(Individual_Scores_Men_JV!G90:G100, "&gt;0")+COUNTIF(Individual_Scores_Men_JV!G103:G113, "&gt;0")+COUNTIF(Individual_Scores_Men_JV!G116:G126, "&gt;0")+COUNTIF(Individual_Scores_Men_JV!G129:G139, "&gt;0")+COUNTIF(Individual_Scores_Men_JV!G142:G152, "&gt;0")+COUNTIF(Individual_Scores_Men_JV!G155:G165, "&gt;0")</f>
        <v>47</v>
      </c>
      <c r="E34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"&gt;0")+COUNTIF(Individual_Scores_Men_JV!H90:H100, "&gt;0")+COUNTIF(Individual_Scores_Men_JV!H103:H113, "&gt;0")+COUNTIF(Individual_Scores_Men_JV!H116:H126, "&gt;0")+COUNTIF(Individual_Scores_Men_JV!H129:H139, "&gt;0")+COUNTIF(Individual_Scores_Men_JV!H142:H152, "&gt;0")+COUNTIF(Individual_Scores_Men_JV!H155:H165, "&gt;0")</f>
        <v>47</v>
      </c>
      <c r="F34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"&gt;0")+COUNTIF(Individual_Scores_Men_JV!I90:I100, "&gt;0")+COUNTIF(Individual_Scores_Men_JV!I103:I113, "&gt;0")+COUNTIF(Individual_Scores_Men_JV!I116:I126, "&gt;0")+COUNTIF(Individual_Scores_Men_JV!I129:I139, "&gt;0")+COUNTIF(Individual_Scores_Men_JV!I142:I152, "&gt;0")+COUNTIF(Individual_Scores_Men_JV!I155:I165, "&gt;0")</f>
        <v>47</v>
      </c>
      <c r="G34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"&gt;0")+COUNTIF(Individual_Scores_Men_JV!J90:J100, "&gt;0")+COUNTIF(Individual_Scores_Men_JV!J103:J113, "&gt;0")+COUNTIF(Individual_Scores_Men_JV!J116:J126, "&gt;0")+COUNTIF(Individual_Scores_Men_JV!J129:J139, "&gt;0")+COUNTIF(Individual_Scores_Men_JV!J142:J152, "&gt;0")+COUNTIF(Individual_Scores_Men_JV!J155:J165, "&gt;0")</f>
        <v>47</v>
      </c>
      <c r="H34" s="2">
        <f>COUNTIF(Individual_Scores_Men_JV!K12:K22, "&gt;0")+COUNTIF(Individual_Scores_Men_JV!K25:K35, "&gt;0")+COUNTIF(Individual_Scores_Men_JV!K38:K48, "&gt;0")+COUNTIF(Individual_Scores_Men_JV!K51:K61, "&gt;0")+COUNTIF(Individual_Scores_Men_JV!K64:K74, "&gt;0")+COUNTIF(Individual_Scores_Men_JV!K77:K87, "&gt;0")+COUNTIF(Individual_Scores_Men_JV!K90:K100, "&gt;0")+COUNTIF(Individual_Scores_Men_JV!K103:K113, "&gt;0")+COUNTIF(Individual_Scores_Men_JV!K116:K126, "&gt;0")+COUNTIF(Individual_Scores_Men_JV!K129:K139, "&gt;0")+COUNTIF(Individual_Scores_Men_JV!K142:K152, "&gt;0")+COUNTIF(Individual_Scores_Men_JV!K155:K165, "&gt;0")</f>
        <v>47</v>
      </c>
      <c r="I34" s="2">
        <f>COUNTIF(Individual_Scores_Men_JV!L12:L22, "&gt;0")+COUNTIF(Individual_Scores_Men_JV!L25:L35, "&gt;0")+COUNTIF(Individual_Scores_Men_JV!L38:L48, "&gt;0")+COUNTIF(Individual_Scores_Men_JV!L51:L61, "&gt;0")+COUNTIF(Individual_Scores_Men_JV!L64:L74, "&gt;0")+COUNTIF(Individual_Scores_Men_JV!L77:L87, "&gt;0")+COUNTIF(Individual_Scores_Men_JV!L90:L100, "&gt;0")+COUNTIF(Individual_Scores_Men_JV!L103:L113, "&gt;0")+COUNTIF(Individual_Scores_Men_JV!L116:L126, "&gt;0")+COUNTIF(Individual_Scores_Men_JV!L129:L139, "&gt;0")+COUNTIF(Individual_Scores_Men_JV!L142:L152, "&gt;0")+COUNTIF(Individual_Scores_Men_JV!L155:L165, "&gt;0")</f>
        <v>47</v>
      </c>
      <c r="J34" s="2">
        <f>SUM(D34:I34)</f>
        <v>282</v>
      </c>
    </row>
    <row r="35" spans="1:10" s="1" customFormat="1" ht="13.95" customHeight="1" x14ac:dyDescent="0.25">
      <c r="A35" s="29"/>
      <c r="B35" s="29" t="s">
        <v>592</v>
      </c>
      <c r="C35" s="29"/>
      <c r="D35" s="29"/>
    </row>
    <row r="36" spans="1:10" s="1" customFormat="1" ht="13.95" customHeight="1" x14ac:dyDescent="0.25">
      <c r="A36" s="29"/>
      <c r="B36" s="29" t="s">
        <v>1</v>
      </c>
      <c r="C36" s="29"/>
      <c r="D36" s="29"/>
    </row>
    <row r="37" spans="1:10" s="1" customFormat="1" ht="13.95" customHeight="1" x14ac:dyDescent="0.25">
      <c r="A37" s="29"/>
      <c r="B37" s="29" t="s">
        <v>597</v>
      </c>
      <c r="C37" s="29"/>
      <c r="D37" s="29"/>
    </row>
    <row r="38" spans="1:10" s="1" customFormat="1" ht="13.95" customHeight="1" x14ac:dyDescent="0.25">
      <c r="A38" s="29"/>
      <c r="B38" s="29"/>
      <c r="C38" s="29"/>
      <c r="D38" s="29" t="s">
        <v>587</v>
      </c>
    </row>
    <row r="39" spans="1:10" s="1" customFormat="1" ht="13.95" customHeight="1" x14ac:dyDescent="0.25">
      <c r="A39" s="71" t="s">
        <v>588</v>
      </c>
      <c r="B39" s="71" t="s">
        <v>530</v>
      </c>
      <c r="C39" s="71"/>
      <c r="D39" s="71" t="s">
        <v>533</v>
      </c>
    </row>
    <row r="40" spans="1:10" s="1" customFormat="1" ht="13.95" customHeight="1" x14ac:dyDescent="0.3">
      <c r="A40" s="13">
        <f t="shared" ref="A40:B51" si="6">A12</f>
        <v>1</v>
      </c>
      <c r="B40" s="13" t="str">
        <f t="shared" si="6"/>
        <v>Tennessee Southern, University Of JV1</v>
      </c>
      <c r="D40" s="13">
        <f t="shared" ref="D40:D51" si="7">AB12</f>
        <v>9290</v>
      </c>
    </row>
    <row r="41" spans="1:10" s="1" customFormat="1" ht="13.95" customHeight="1" x14ac:dyDescent="0.3">
      <c r="A41" s="13">
        <f t="shared" si="6"/>
        <v>2</v>
      </c>
      <c r="B41" s="13" t="str">
        <f t="shared" si="6"/>
        <v>Pikeville ,University Of JV1</v>
      </c>
      <c r="D41" s="13">
        <f t="shared" si="7"/>
        <v>9014</v>
      </c>
    </row>
    <row r="42" spans="1:10" s="1" customFormat="1" ht="13.95" customHeight="1" x14ac:dyDescent="0.3">
      <c r="A42" s="13">
        <f t="shared" si="6"/>
        <v>3</v>
      </c>
      <c r="B42" s="13" t="str">
        <f t="shared" si="6"/>
        <v>Emmanuel College JV1</v>
      </c>
      <c r="D42" s="13">
        <f t="shared" si="7"/>
        <v>8356</v>
      </c>
    </row>
    <row r="43" spans="1:10" s="1" customFormat="1" ht="13.95" customHeight="1" x14ac:dyDescent="0.3">
      <c r="A43" s="13">
        <f t="shared" si="6"/>
        <v>4</v>
      </c>
      <c r="B43" s="13" t="str">
        <f t="shared" si="6"/>
        <v>Midway University JV1</v>
      </c>
      <c r="D43" s="13">
        <f t="shared" si="7"/>
        <v>8348</v>
      </c>
    </row>
    <row r="44" spans="1:10" s="1" customFormat="1" ht="13.95" customHeight="1" x14ac:dyDescent="0.3">
      <c r="A44" s="13">
        <f t="shared" si="6"/>
        <v>5</v>
      </c>
      <c r="B44" s="13" t="str">
        <f t="shared" si="6"/>
        <v>Pikeville ,University Of JV2</v>
      </c>
      <c r="D44" s="13">
        <f t="shared" si="7"/>
        <v>8041</v>
      </c>
    </row>
    <row r="45" spans="1:10" s="1" customFormat="1" ht="13.95" customHeight="1" x14ac:dyDescent="0.3">
      <c r="A45" s="13">
        <f t="shared" si="6"/>
        <v>6</v>
      </c>
      <c r="B45" s="13" t="str">
        <f t="shared" si="6"/>
        <v>Cumberland University JV1</v>
      </c>
      <c r="D45" s="13">
        <f t="shared" si="7"/>
        <v>7620</v>
      </c>
    </row>
    <row r="46" spans="1:10" s="1" customFormat="1" ht="13.95" customHeight="1" x14ac:dyDescent="0.3">
      <c r="A46" s="13">
        <f t="shared" si="6"/>
        <v>7</v>
      </c>
      <c r="B46" s="13" t="str">
        <f t="shared" si="6"/>
        <v>Thomas More University JV1</v>
      </c>
      <c r="D46" s="13">
        <f t="shared" si="7"/>
        <v>7121</v>
      </c>
    </row>
    <row r="47" spans="1:10" s="1" customFormat="1" ht="13.95" customHeight="1" x14ac:dyDescent="0.3">
      <c r="A47" s="13">
        <f t="shared" si="6"/>
        <v>8</v>
      </c>
      <c r="B47" s="13" t="str">
        <f t="shared" si="6"/>
        <v>Tennessee Wesleyan University JV1</v>
      </c>
      <c r="D47" s="13">
        <f t="shared" si="7"/>
        <v>6894</v>
      </c>
    </row>
    <row r="48" spans="1:10" s="1" customFormat="1" ht="13.95" customHeight="1" x14ac:dyDescent="0.3">
      <c r="A48" s="13">
        <f t="shared" si="6"/>
        <v>9</v>
      </c>
      <c r="B48" s="13" t="str">
        <f t="shared" si="6"/>
        <v>Milligan University JV1</v>
      </c>
      <c r="D48" s="13">
        <f t="shared" si="7"/>
        <v>6036</v>
      </c>
    </row>
    <row r="49" spans="1:4" s="1" customFormat="1" ht="13.95" customHeight="1" x14ac:dyDescent="0.3">
      <c r="A49" s="13">
        <f t="shared" si="6"/>
        <v>10</v>
      </c>
      <c r="B49" s="13" t="str">
        <f t="shared" si="6"/>
        <v>University of the Cumberlands JV1</v>
      </c>
      <c r="D49" s="13">
        <f t="shared" si="7"/>
        <v>5144</v>
      </c>
    </row>
    <row r="50" spans="1:4" s="1" customFormat="1" ht="13.95" customHeight="1" x14ac:dyDescent="0.3">
      <c r="A50" s="13">
        <f t="shared" si="6"/>
        <v>11</v>
      </c>
      <c r="B50" s="13" t="str">
        <f t="shared" si="6"/>
        <v>Midway University JV2</v>
      </c>
      <c r="D50" s="13">
        <f t="shared" si="7"/>
        <v>0</v>
      </c>
    </row>
    <row r="51" spans="1:4" s="1" customFormat="1" ht="13.95" customHeight="1" x14ac:dyDescent="0.3">
      <c r="A51" s="13">
        <f t="shared" si="6"/>
        <v>11</v>
      </c>
      <c r="B51" s="13" t="str">
        <f t="shared" si="6"/>
        <v>Southeastern Illinois College JV1</v>
      </c>
      <c r="D51" s="13">
        <f t="shared" si="7"/>
        <v>0</v>
      </c>
    </row>
    <row r="52" spans="1:4" s="1" customFormat="1" ht="13.95" customHeight="1" x14ac:dyDescent="0.25"/>
    <row r="53" spans="1:4" s="1" customFormat="1" ht="13.95" customHeight="1" x14ac:dyDescent="0.25"/>
    <row r="54" spans="1:4" s="1" customFormat="1" ht="13.95" customHeight="1" x14ac:dyDescent="0.25"/>
    <row r="55" spans="1:4" s="1" customFormat="1" ht="13.95" customHeight="1" x14ac:dyDescent="0.25"/>
    <row r="56" spans="1:4" s="1" customFormat="1" ht="13.95" customHeight="1" x14ac:dyDescent="0.25"/>
    <row r="57" spans="1:4" s="1" customFormat="1" ht="13.95" customHeight="1" x14ac:dyDescent="0.25"/>
    <row r="58" spans="1:4" s="1" customFormat="1" ht="13.95" customHeight="1" x14ac:dyDescent="0.25"/>
    <row r="59" spans="1:4" s="1" customFormat="1" ht="13.95" customHeight="1" x14ac:dyDescent="0.25"/>
    <row r="60" spans="1:4" s="1" customFormat="1" ht="13.95" customHeight="1" x14ac:dyDescent="0.25"/>
    <row r="61" spans="1:4" s="1" customFormat="1" ht="13.95" customHeight="1" x14ac:dyDescent="0.25"/>
    <row r="62" spans="1:4" s="1" customFormat="1" ht="13.95" customHeight="1" x14ac:dyDescent="0.25"/>
    <row r="63" spans="1:4" s="1" customFormat="1" ht="13.95" customHeight="1" x14ac:dyDescent="0.25"/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yABnVBlsbJZUR/3oUvwt4sgjZKNUAJOf913xdvI5IaalE0ohQkgJDPrAiU8mWKx3WVK0ti3MMCiCj69Xpf+LSA==" saltValue="xKZihQ/c17QNZkgjMoQglA==" spinCount="100000" sheet="1" objects="1" scenarios="1"/>
  <sortState xmlns:xlrd2="http://schemas.microsoft.com/office/spreadsheetml/2017/richdata2" ref="A12:AB23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tabSelected="1" zoomScale="85" zoomScaleNormal="85" workbookViewId="0">
      <pane xSplit="2" ySplit="11" topLeftCell="D37" activePane="bottomRight" state="frozen"/>
      <selection pane="topRight" activeCell="C1" sqref="C1"/>
      <selection pane="bottomLeft" activeCell="A10" sqref="A10"/>
      <selection pane="bottomRight" activeCell="H37" sqref="H37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6.6640625" style="13" hidden="1" customWidth="1"/>
    <col min="4" max="4" width="9" style="13" customWidth="1"/>
    <col min="5" max="27" width="9.6640625" style="13" customWidth="1"/>
    <col min="28" max="28" width="9" style="13" customWidth="1"/>
    <col min="29" max="78" width="9.664062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1" t="s">
        <v>581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AZ1" s="13" t="s">
        <v>582</v>
      </c>
    </row>
    <row r="2" spans="1:143" s="4" customFormat="1" ht="15" customHeight="1" x14ac:dyDescent="0.3">
      <c r="AZ2" s="13" t="s">
        <v>583</v>
      </c>
    </row>
    <row r="3" spans="1:143" s="4" customFormat="1" ht="15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584</v>
      </c>
    </row>
    <row r="4" spans="1:143" s="4" customFormat="1" ht="15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9" t="s">
        <v>10</v>
      </c>
    </row>
    <row r="5" spans="1:143" s="4" customFormat="1" ht="15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5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 x14ac:dyDescent="0.3">
      <c r="B8" s="8" t="s">
        <v>19</v>
      </c>
      <c r="C8" s="16"/>
      <c r="D8" s="63"/>
      <c r="E8" s="14" t="s">
        <v>585</v>
      </c>
    </row>
    <row r="9" spans="1:143" s="4" customFormat="1" ht="15" customHeight="1" x14ac:dyDescent="0.3">
      <c r="B9" s="8"/>
      <c r="C9" s="16"/>
      <c r="D9" s="16"/>
      <c r="E9" s="8"/>
      <c r="F9" s="15"/>
      <c r="G9" s="15"/>
      <c r="H9" s="64"/>
      <c r="I9" s="15"/>
      <c r="J9" s="15"/>
      <c r="K9" s="15"/>
      <c r="M9" s="10"/>
      <c r="N9" s="10"/>
      <c r="O9" s="65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6" customFormat="1" ht="15" customHeight="1" x14ac:dyDescent="0.25">
      <c r="A10" s="67"/>
      <c r="B10" s="62"/>
      <c r="C10" s="62"/>
      <c r="D10" s="19" t="s">
        <v>530</v>
      </c>
      <c r="E10" s="19" t="s">
        <v>530</v>
      </c>
      <c r="F10" s="19" t="s">
        <v>530</v>
      </c>
      <c r="G10" s="19" t="s">
        <v>530</v>
      </c>
      <c r="H10" s="19" t="s">
        <v>530</v>
      </c>
      <c r="I10" s="19" t="s">
        <v>530</v>
      </c>
      <c r="J10" s="19" t="s">
        <v>530</v>
      </c>
      <c r="K10" s="19" t="s">
        <v>586</v>
      </c>
      <c r="L10" s="19" t="s">
        <v>586</v>
      </c>
      <c r="M10" s="19" t="s">
        <v>586</v>
      </c>
      <c r="N10" s="19" t="s">
        <v>586</v>
      </c>
      <c r="O10" s="19" t="s">
        <v>586</v>
      </c>
      <c r="P10" s="19" t="s">
        <v>586</v>
      </c>
      <c r="Q10" s="19" t="s">
        <v>586</v>
      </c>
      <c r="R10" s="19" t="s">
        <v>586</v>
      </c>
      <c r="S10" s="19" t="s">
        <v>586</v>
      </c>
      <c r="T10" s="19" t="s">
        <v>586</v>
      </c>
      <c r="U10" s="19" t="s">
        <v>586</v>
      </c>
      <c r="V10" s="19" t="s">
        <v>586</v>
      </c>
      <c r="W10" s="19" t="s">
        <v>586</v>
      </c>
      <c r="X10" s="19" t="s">
        <v>586</v>
      </c>
      <c r="Y10" s="19" t="s">
        <v>586</v>
      </c>
      <c r="Z10" s="19" t="s">
        <v>586</v>
      </c>
      <c r="AA10" s="19" t="s">
        <v>586</v>
      </c>
      <c r="AB10" s="19" t="s">
        <v>587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6" customFormat="1" ht="13.95" customHeight="1" x14ac:dyDescent="0.25">
      <c r="A11" s="19" t="s">
        <v>588</v>
      </c>
      <c r="B11" s="19" t="s">
        <v>530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533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533</v>
      </c>
      <c r="AB11" s="19" t="s">
        <v>533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RANK(AB12,$AB$12:$AB$30)</f>
        <v>1</v>
      </c>
      <c r="B12" s="57" t="s">
        <v>544</v>
      </c>
      <c r="C12" s="21"/>
      <c r="D12" s="24">
        <f>Individual_Scores_Men_Var!G127</f>
        <v>1165</v>
      </c>
      <c r="E12" s="24">
        <f>Individual_Scores_Men_Var!H127</f>
        <v>1167</v>
      </c>
      <c r="F12" s="24">
        <f>Individual_Scores_Men_Var!I127</f>
        <v>1187</v>
      </c>
      <c r="G12" s="24">
        <f>Individual_Scores_Men_Var!J127</f>
        <v>1165</v>
      </c>
      <c r="H12" s="24">
        <f>Individual_Scores_Men_Var!K127</f>
        <v>1075</v>
      </c>
      <c r="I12" s="24">
        <f>Individual_Scores_Men_Var!L127</f>
        <v>977</v>
      </c>
      <c r="J12" s="19">
        <f t="shared" ref="J12:J29" si="0">SUM(D12:I12)</f>
        <v>6736</v>
      </c>
      <c r="K12" s="24">
        <f>Baker_Scores_Men_Var!H116</f>
        <v>204</v>
      </c>
      <c r="L12" s="24">
        <f>Baker_Scores_Men_Var!I116</f>
        <v>213</v>
      </c>
      <c r="M12" s="24">
        <f>Baker_Scores_Men_Var!J116</f>
        <v>174</v>
      </c>
      <c r="N12" s="24">
        <f>Baker_Scores_Men_Var!K116</f>
        <v>215</v>
      </c>
      <c r="O12" s="24">
        <f>Baker_Scores_Men_Var!L116</f>
        <v>196</v>
      </c>
      <c r="P12" s="24">
        <f>Baker_Scores_Men_Var!M116</f>
        <v>219</v>
      </c>
      <c r="Q12" s="24">
        <f>Baker_Scores_Men_Var!N116</f>
        <v>175</v>
      </c>
      <c r="R12" s="24">
        <f>Baker_Scores_Men_Var!O116</f>
        <v>237</v>
      </c>
      <c r="S12" s="24">
        <f>Baker_Scores_Men_Var!P116</f>
        <v>236</v>
      </c>
      <c r="T12" s="24">
        <f>Baker_Scores_Men_Var!Q116</f>
        <v>275</v>
      </c>
      <c r="U12" s="24">
        <f>Baker_Scores_Men_Var!R116</f>
        <v>218</v>
      </c>
      <c r="V12" s="24">
        <f>Baker_Scores_Men_Var!S116</f>
        <v>229</v>
      </c>
      <c r="W12" s="24">
        <f>Baker_Scores_Men_Var!T116</f>
        <v>222</v>
      </c>
      <c r="X12" s="24">
        <f>Baker_Scores_Men_Var!U116</f>
        <v>255</v>
      </c>
      <c r="Y12" s="24">
        <f>Baker_Scores_Men_Var!V116</f>
        <v>218</v>
      </c>
      <c r="Z12" s="24">
        <f>Baker_Scores_Men_Var!W116</f>
        <v>246</v>
      </c>
      <c r="AA12" s="19">
        <f t="shared" ref="AA12:AA29" si="1">SUM(K12:Z12)</f>
        <v>3532</v>
      </c>
      <c r="AB12" s="19">
        <f t="shared" ref="AB12:AB29" si="2">J12+AA12</f>
        <v>10268</v>
      </c>
    </row>
    <row r="13" spans="1:143" s="1" customFormat="1" ht="13.95" customHeight="1" x14ac:dyDescent="0.3">
      <c r="A13" s="13">
        <f t="array" ref="A13">RANK(AB13,$AB$12:$AB$30)</f>
        <v>2</v>
      </c>
      <c r="B13" s="1" t="s">
        <v>549</v>
      </c>
      <c r="C13" s="13"/>
      <c r="D13" s="50">
        <f>Individual_Scores_Men_Var!G192</f>
        <v>1064</v>
      </c>
      <c r="E13" s="50">
        <f>Individual_Scores_Men_Var!H192</f>
        <v>1083</v>
      </c>
      <c r="F13" s="50">
        <f>Individual_Scores_Men_Var!I192</f>
        <v>1083</v>
      </c>
      <c r="G13" s="50">
        <f>Individual_Scores_Men_Var!J192</f>
        <v>1057</v>
      </c>
      <c r="H13" s="50">
        <f>Individual_Scores_Men_Var!K192</f>
        <v>1061</v>
      </c>
      <c r="I13" s="50">
        <f>Individual_Scores_Men_Var!L192</f>
        <v>1035</v>
      </c>
      <c r="J13" s="29">
        <f t="shared" si="0"/>
        <v>6383</v>
      </c>
      <c r="K13" s="50">
        <f>Baker_Scores_Men_Var!H181</f>
        <v>189</v>
      </c>
      <c r="L13" s="50">
        <f>Baker_Scores_Men_Var!I181</f>
        <v>208</v>
      </c>
      <c r="M13" s="50">
        <f>Baker_Scores_Men_Var!J181</f>
        <v>183</v>
      </c>
      <c r="N13" s="50">
        <f>Baker_Scores_Men_Var!K181</f>
        <v>185</v>
      </c>
      <c r="O13" s="50">
        <f>Baker_Scores_Men_Var!L181</f>
        <v>210</v>
      </c>
      <c r="P13" s="50">
        <f>Baker_Scores_Men_Var!M181</f>
        <v>213</v>
      </c>
      <c r="Q13" s="50">
        <f>Baker_Scores_Men_Var!N181</f>
        <v>194</v>
      </c>
      <c r="R13" s="50">
        <f>Baker_Scores_Men_Var!O181</f>
        <v>199</v>
      </c>
      <c r="S13" s="50">
        <f>Baker_Scores_Men_Var!P181</f>
        <v>214</v>
      </c>
      <c r="T13" s="50">
        <f>Baker_Scores_Men_Var!Q181</f>
        <v>174</v>
      </c>
      <c r="U13" s="50">
        <f>Baker_Scores_Men_Var!R181</f>
        <v>234</v>
      </c>
      <c r="V13" s="50">
        <f>Baker_Scores_Men_Var!S181</f>
        <v>171</v>
      </c>
      <c r="W13" s="50">
        <f>Baker_Scores_Men_Var!T181</f>
        <v>236</v>
      </c>
      <c r="X13" s="50">
        <f>Baker_Scores_Men_Var!U181</f>
        <v>225</v>
      </c>
      <c r="Y13" s="50">
        <f>Baker_Scores_Men_Var!V181</f>
        <v>202</v>
      </c>
      <c r="Z13" s="50">
        <f>Baker_Scores_Men_Var!W181</f>
        <v>189</v>
      </c>
      <c r="AA13" s="29">
        <f t="shared" si="1"/>
        <v>3226</v>
      </c>
      <c r="AB13" s="29">
        <f t="shared" si="2"/>
        <v>9609</v>
      </c>
    </row>
    <row r="14" spans="1:143" s="1" customFormat="1" ht="13.95" customHeight="1" x14ac:dyDescent="0.3">
      <c r="A14" s="13">
        <f t="array" ref="A14">RANK(AB14,$AB$12:$AB$30)</f>
        <v>3</v>
      </c>
      <c r="B14" s="1" t="s">
        <v>548</v>
      </c>
      <c r="C14" s="13"/>
      <c r="D14" s="50">
        <f>Individual_Scores_Men_Var!G179</f>
        <v>1039</v>
      </c>
      <c r="E14" s="50">
        <f>Individual_Scores_Men_Var!H179</f>
        <v>1041</v>
      </c>
      <c r="F14" s="50">
        <f>Individual_Scores_Men_Var!I179</f>
        <v>1128</v>
      </c>
      <c r="G14" s="50">
        <f>Individual_Scores_Men_Var!J179</f>
        <v>1065</v>
      </c>
      <c r="H14" s="50">
        <f>Individual_Scores_Men_Var!K179</f>
        <v>1100</v>
      </c>
      <c r="I14" s="50">
        <f>Individual_Scores_Men_Var!L179</f>
        <v>1018</v>
      </c>
      <c r="J14" s="29">
        <f t="shared" si="0"/>
        <v>6391</v>
      </c>
      <c r="K14" s="50">
        <f>Baker_Scores_Men_Var!H168</f>
        <v>202</v>
      </c>
      <c r="L14" s="50">
        <f>Baker_Scores_Men_Var!I168</f>
        <v>192</v>
      </c>
      <c r="M14" s="50">
        <f>Baker_Scores_Men_Var!J168</f>
        <v>213</v>
      </c>
      <c r="N14" s="50">
        <f>Baker_Scores_Men_Var!K168</f>
        <v>207</v>
      </c>
      <c r="O14" s="50">
        <f>Baker_Scores_Men_Var!L168</f>
        <v>160</v>
      </c>
      <c r="P14" s="50">
        <f>Baker_Scores_Men_Var!M168</f>
        <v>211</v>
      </c>
      <c r="Q14" s="50">
        <f>Baker_Scores_Men_Var!N168</f>
        <v>204</v>
      </c>
      <c r="R14" s="50">
        <f>Baker_Scores_Men_Var!O168</f>
        <v>162</v>
      </c>
      <c r="S14" s="50">
        <f>Baker_Scores_Men_Var!P168</f>
        <v>213</v>
      </c>
      <c r="T14" s="50">
        <f>Baker_Scores_Men_Var!Q168</f>
        <v>154</v>
      </c>
      <c r="U14" s="50">
        <f>Baker_Scores_Men_Var!R168</f>
        <v>176</v>
      </c>
      <c r="V14" s="50">
        <f>Baker_Scores_Men_Var!S168</f>
        <v>192</v>
      </c>
      <c r="W14" s="50">
        <f>Baker_Scores_Men_Var!T168</f>
        <v>215</v>
      </c>
      <c r="X14" s="50">
        <f>Baker_Scores_Men_Var!U168</f>
        <v>235</v>
      </c>
      <c r="Y14" s="50">
        <f>Baker_Scores_Men_Var!V168</f>
        <v>202</v>
      </c>
      <c r="Z14" s="50">
        <f>Baker_Scores_Men_Var!W168</f>
        <v>236</v>
      </c>
      <c r="AA14" s="29">
        <f t="shared" si="1"/>
        <v>3174</v>
      </c>
      <c r="AB14" s="29">
        <f t="shared" si="2"/>
        <v>9565</v>
      </c>
    </row>
    <row r="15" spans="1:143" s="1" customFormat="1" ht="13.95" customHeight="1" x14ac:dyDescent="0.3">
      <c r="A15" s="13">
        <f t="array" ref="A15">RANK(AB15,$AB$12:$AB$30)</f>
        <v>4</v>
      </c>
      <c r="B15" s="1" t="s">
        <v>553</v>
      </c>
      <c r="C15" s="13"/>
      <c r="D15" s="50">
        <f>Individual_Scores_Men_Var!G244</f>
        <v>940</v>
      </c>
      <c r="E15" s="50">
        <f>Individual_Scores_Men_Var!H244</f>
        <v>982</v>
      </c>
      <c r="F15" s="50">
        <f>Individual_Scores_Men_Var!I244</f>
        <v>1068</v>
      </c>
      <c r="G15" s="50">
        <f>Individual_Scores_Men_Var!J244</f>
        <v>991</v>
      </c>
      <c r="H15" s="50">
        <f>Individual_Scores_Men_Var!K244</f>
        <v>1153</v>
      </c>
      <c r="I15" s="50">
        <f>Individual_Scores_Men_Var!L244</f>
        <v>923</v>
      </c>
      <c r="J15" s="29">
        <f t="shared" si="0"/>
        <v>6057</v>
      </c>
      <c r="K15" s="50">
        <f>Baker_Scores_Men_Var!H233</f>
        <v>230</v>
      </c>
      <c r="L15" s="50">
        <f>Baker_Scores_Men_Var!I233</f>
        <v>232</v>
      </c>
      <c r="M15" s="50">
        <f>Baker_Scores_Men_Var!J233</f>
        <v>177</v>
      </c>
      <c r="N15" s="50">
        <f>Baker_Scores_Men_Var!K233</f>
        <v>132</v>
      </c>
      <c r="O15" s="50">
        <f>Baker_Scores_Men_Var!L233</f>
        <v>212</v>
      </c>
      <c r="P15" s="50">
        <f>Baker_Scores_Men_Var!M233</f>
        <v>227</v>
      </c>
      <c r="Q15" s="50">
        <f>Baker_Scores_Men_Var!N233</f>
        <v>221</v>
      </c>
      <c r="R15" s="50">
        <f>Baker_Scores_Men_Var!O233</f>
        <v>198</v>
      </c>
      <c r="S15" s="50">
        <f>Baker_Scores_Men_Var!P233</f>
        <v>243</v>
      </c>
      <c r="T15" s="50">
        <f>Baker_Scores_Men_Var!Q233</f>
        <v>247</v>
      </c>
      <c r="U15" s="50">
        <f>Baker_Scores_Men_Var!R233</f>
        <v>185</v>
      </c>
      <c r="V15" s="50">
        <f>Baker_Scores_Men_Var!S233</f>
        <v>217</v>
      </c>
      <c r="W15" s="50">
        <f>Baker_Scores_Men_Var!T233</f>
        <v>244</v>
      </c>
      <c r="X15" s="50">
        <f>Baker_Scores_Men_Var!U233</f>
        <v>223</v>
      </c>
      <c r="Y15" s="50">
        <f>Baker_Scores_Men_Var!V233</f>
        <v>243</v>
      </c>
      <c r="Z15" s="50">
        <f>Baker_Scores_Men_Var!W233</f>
        <v>197</v>
      </c>
      <c r="AA15" s="29">
        <f t="shared" si="1"/>
        <v>3428</v>
      </c>
      <c r="AB15" s="29">
        <f t="shared" si="2"/>
        <v>9485</v>
      </c>
    </row>
    <row r="16" spans="1:143" s="1" customFormat="1" ht="13.95" customHeight="1" x14ac:dyDescent="0.3">
      <c r="A16" s="13">
        <f t="array" ref="A16">RANK(AB16,$AB$12:$AB$30)</f>
        <v>5</v>
      </c>
      <c r="B16" s="21" t="s">
        <v>543</v>
      </c>
      <c r="C16" s="21"/>
      <c r="D16" s="24">
        <f>Individual_Scores_Men_Var!G114</f>
        <v>898</v>
      </c>
      <c r="E16" s="24">
        <f>Individual_Scores_Men_Var!H114</f>
        <v>920</v>
      </c>
      <c r="F16" s="24">
        <f>Individual_Scores_Men_Var!I114</f>
        <v>1042</v>
      </c>
      <c r="G16" s="24">
        <f>Individual_Scores_Men_Var!J114</f>
        <v>1033</v>
      </c>
      <c r="H16" s="24">
        <f>Individual_Scores_Men_Var!K114</f>
        <v>1044</v>
      </c>
      <c r="I16" s="24">
        <f>Individual_Scores_Men_Var!L114</f>
        <v>1056</v>
      </c>
      <c r="J16" s="19">
        <f t="shared" si="0"/>
        <v>5993</v>
      </c>
      <c r="K16" s="24">
        <f>Baker_Scores_Men_Var!H103</f>
        <v>179</v>
      </c>
      <c r="L16" s="24">
        <f>Baker_Scores_Men_Var!I103</f>
        <v>214</v>
      </c>
      <c r="M16" s="24">
        <f>Baker_Scores_Men_Var!J103</f>
        <v>201</v>
      </c>
      <c r="N16" s="24">
        <f>Baker_Scores_Men_Var!K103</f>
        <v>225</v>
      </c>
      <c r="O16" s="24">
        <f>Baker_Scores_Men_Var!L103</f>
        <v>212</v>
      </c>
      <c r="P16" s="24">
        <f>Baker_Scores_Men_Var!M103</f>
        <v>232</v>
      </c>
      <c r="Q16" s="24">
        <f>Baker_Scores_Men_Var!N103</f>
        <v>203</v>
      </c>
      <c r="R16" s="24">
        <f>Baker_Scores_Men_Var!O103</f>
        <v>205</v>
      </c>
      <c r="S16" s="24">
        <f>Baker_Scores_Men_Var!P103</f>
        <v>211</v>
      </c>
      <c r="T16" s="24">
        <f>Baker_Scores_Men_Var!Q103</f>
        <v>252</v>
      </c>
      <c r="U16" s="24">
        <f>Baker_Scores_Men_Var!R103</f>
        <v>184</v>
      </c>
      <c r="V16" s="24">
        <f>Baker_Scores_Men_Var!S103</f>
        <v>213</v>
      </c>
      <c r="W16" s="24">
        <f>Baker_Scores_Men_Var!T103</f>
        <v>237</v>
      </c>
      <c r="X16" s="24">
        <f>Baker_Scores_Men_Var!U103</f>
        <v>236</v>
      </c>
      <c r="Y16" s="24">
        <f>Baker_Scores_Men_Var!V103</f>
        <v>187</v>
      </c>
      <c r="Z16" s="24">
        <f>Baker_Scores_Men_Var!W103</f>
        <v>234</v>
      </c>
      <c r="AA16" s="19">
        <f t="shared" si="1"/>
        <v>3425</v>
      </c>
      <c r="AB16" s="19">
        <f t="shared" si="2"/>
        <v>9418</v>
      </c>
    </row>
    <row r="17" spans="1:143" s="1" customFormat="1" ht="13.95" customHeight="1" x14ac:dyDescent="0.3">
      <c r="A17" s="13">
        <f t="array" ref="A17">RANK(AB17,$AB$12:$AB$30)</f>
        <v>6</v>
      </c>
      <c r="B17" s="1" t="s">
        <v>540</v>
      </c>
      <c r="D17" s="24">
        <f>Individual_Scores_Men_Var!G75</f>
        <v>1064</v>
      </c>
      <c r="E17" s="24">
        <f>Individual_Scores_Men_Var!H75</f>
        <v>1100</v>
      </c>
      <c r="F17" s="24">
        <f>Individual_Scores_Men_Var!I75</f>
        <v>1099</v>
      </c>
      <c r="G17" s="24">
        <f>Individual_Scores_Men_Var!J75</f>
        <v>1101</v>
      </c>
      <c r="H17" s="24">
        <f>Individual_Scores_Men_Var!K75</f>
        <v>904</v>
      </c>
      <c r="I17" s="24">
        <f>Individual_Scores_Men_Var!L75</f>
        <v>1012</v>
      </c>
      <c r="J17" s="19">
        <f t="shared" si="0"/>
        <v>6280</v>
      </c>
      <c r="K17" s="24">
        <f>Baker_Scores_Men_Var!H64</f>
        <v>150</v>
      </c>
      <c r="L17" s="24">
        <f>Baker_Scores_Men_Var!I64</f>
        <v>219</v>
      </c>
      <c r="M17" s="24">
        <f>Baker_Scores_Men_Var!J64</f>
        <v>219</v>
      </c>
      <c r="N17" s="24">
        <f>Baker_Scores_Men_Var!K64</f>
        <v>219</v>
      </c>
      <c r="O17" s="24">
        <f>Baker_Scores_Men_Var!L64</f>
        <v>194</v>
      </c>
      <c r="P17" s="50">
        <f>Baker_Scores_Men_Var!M64</f>
        <v>201</v>
      </c>
      <c r="Q17" s="24">
        <f>Baker_Scores_Men_Var!N64</f>
        <v>200</v>
      </c>
      <c r="R17" s="24">
        <f>Baker_Scores_Men_Var!O64</f>
        <v>213</v>
      </c>
      <c r="S17" s="50">
        <f>Baker_Scores_Men_Var!P64</f>
        <v>160</v>
      </c>
      <c r="T17" s="50">
        <f>Baker_Scores_Men_Var!Q64</f>
        <v>228</v>
      </c>
      <c r="U17" s="50">
        <f>Baker_Scores_Men_Var!R64</f>
        <v>201</v>
      </c>
      <c r="V17" s="50">
        <f>Baker_Scores_Men_Var!S64</f>
        <v>171</v>
      </c>
      <c r="W17" s="50">
        <f>Baker_Scores_Men_Var!T64</f>
        <v>198</v>
      </c>
      <c r="X17" s="50">
        <f>Baker_Scores_Men_Var!U64</f>
        <v>198</v>
      </c>
      <c r="Y17" s="50">
        <f>Baker_Scores_Men_Var!V64</f>
        <v>152</v>
      </c>
      <c r="Z17" s="50">
        <f>Baker_Scores_Men_Var!W64</f>
        <v>188</v>
      </c>
      <c r="AA17" s="29">
        <f t="shared" si="1"/>
        <v>3111</v>
      </c>
      <c r="AB17" s="29">
        <f t="shared" si="2"/>
        <v>9391</v>
      </c>
    </row>
    <row r="18" spans="1:143" s="1" customFormat="1" ht="13.95" customHeight="1" x14ac:dyDescent="0.3">
      <c r="A18" s="13">
        <f t="array" ref="A18">RANK(AB18,$AB$12:$AB$30)</f>
        <v>7</v>
      </c>
      <c r="B18" s="57" t="s">
        <v>535</v>
      </c>
      <c r="C18" s="57"/>
      <c r="D18" s="24">
        <f>Individual_Scores_Men_Var!G23</f>
        <v>1055</v>
      </c>
      <c r="E18" s="24">
        <f>Individual_Scores_Men_Var!H23</f>
        <v>1064</v>
      </c>
      <c r="F18" s="24">
        <f>Individual_Scores_Men_Var!I23</f>
        <v>1019</v>
      </c>
      <c r="G18" s="24">
        <f>Individual_Scores_Men_Var!J23</f>
        <v>1123</v>
      </c>
      <c r="H18" s="24">
        <f>Individual_Scores_Men_Var!K23</f>
        <v>1026</v>
      </c>
      <c r="I18" s="24">
        <f>Individual_Scores_Men_Var!L23</f>
        <v>986</v>
      </c>
      <c r="J18" s="19">
        <f t="shared" si="0"/>
        <v>6273</v>
      </c>
      <c r="K18" s="24">
        <f>Baker_Scores_Men_Var!H12</f>
        <v>211</v>
      </c>
      <c r="L18" s="24">
        <f>Baker_Scores_Men_Var!I12</f>
        <v>151</v>
      </c>
      <c r="M18" s="24">
        <f>Baker_Scores_Men_Var!J12</f>
        <v>160</v>
      </c>
      <c r="N18" s="24">
        <f>Baker_Scores_Men_Var!K12</f>
        <v>180</v>
      </c>
      <c r="O18" s="24">
        <f>Baker_Scores_Men_Var!L12</f>
        <v>177</v>
      </c>
      <c r="P18" s="50">
        <f>Baker_Scores_Men_Var!M12</f>
        <v>190</v>
      </c>
      <c r="Q18" s="24">
        <f>Baker_Scores_Men_Var!N12</f>
        <v>157</v>
      </c>
      <c r="R18" s="24">
        <f>Baker_Scores_Men_Var!O12</f>
        <v>129</v>
      </c>
      <c r="S18" s="50">
        <f>Baker_Scores_Men_Var!P12</f>
        <v>225</v>
      </c>
      <c r="T18" s="50">
        <f>Baker_Scores_Men_Var!Q12</f>
        <v>204</v>
      </c>
      <c r="U18" s="50">
        <f>Baker_Scores_Men_Var!R12</f>
        <v>201</v>
      </c>
      <c r="V18" s="50">
        <f>Baker_Scores_Men_Var!S12</f>
        <v>184</v>
      </c>
      <c r="W18" s="50">
        <f>Baker_Scores_Men_Var!T12</f>
        <v>172</v>
      </c>
      <c r="X18" s="50">
        <f>Baker_Scores_Men_Var!U12</f>
        <v>234</v>
      </c>
      <c r="Y18" s="50">
        <f>Baker_Scores_Men_Var!V12</f>
        <v>191</v>
      </c>
      <c r="Z18" s="50">
        <f>Baker_Scores_Men_Var!W12</f>
        <v>159</v>
      </c>
      <c r="AA18" s="29">
        <f t="shared" si="1"/>
        <v>2925</v>
      </c>
      <c r="AB18" s="29">
        <f t="shared" si="2"/>
        <v>9198</v>
      </c>
    </row>
    <row r="19" spans="1:143" s="1" customFormat="1" ht="13.95" customHeight="1" x14ac:dyDescent="0.3">
      <c r="A19" s="13">
        <f t="array" ref="A19">RANK(AB19,$AB$12:$AB$30)</f>
        <v>8</v>
      </c>
      <c r="B19" s="57" t="s">
        <v>537</v>
      </c>
      <c r="C19" s="57"/>
      <c r="D19" s="24">
        <f>Individual_Scores_Men_Var!G36</f>
        <v>938</v>
      </c>
      <c r="E19" s="24">
        <f>Individual_Scores_Men_Var!H36</f>
        <v>1061</v>
      </c>
      <c r="F19" s="24">
        <f>Individual_Scores_Men_Var!I36</f>
        <v>1076</v>
      </c>
      <c r="G19" s="24">
        <f>Individual_Scores_Men_Var!J36</f>
        <v>940</v>
      </c>
      <c r="H19" s="24">
        <f>Individual_Scores_Men_Var!K36</f>
        <v>1024</v>
      </c>
      <c r="I19" s="24">
        <f>Individual_Scores_Men_Var!L36</f>
        <v>1044</v>
      </c>
      <c r="J19" s="19">
        <f t="shared" si="0"/>
        <v>6083</v>
      </c>
      <c r="K19" s="24">
        <f>Baker_Scores_Men_Var!H25</f>
        <v>164</v>
      </c>
      <c r="L19" s="24">
        <f>Baker_Scores_Men_Var!I25</f>
        <v>171</v>
      </c>
      <c r="M19" s="24">
        <f>Baker_Scores_Men_Var!J25</f>
        <v>243</v>
      </c>
      <c r="N19" s="24">
        <f>Baker_Scores_Men_Var!K25</f>
        <v>214</v>
      </c>
      <c r="O19" s="24">
        <f>Baker_Scores_Men_Var!L25</f>
        <v>233</v>
      </c>
      <c r="P19" s="50">
        <f>Baker_Scores_Men_Var!M25</f>
        <v>170</v>
      </c>
      <c r="Q19" s="24">
        <f>Baker_Scores_Men_Var!N25</f>
        <v>200</v>
      </c>
      <c r="R19" s="24">
        <f>Baker_Scores_Men_Var!O25</f>
        <v>165</v>
      </c>
      <c r="S19" s="50">
        <f>Baker_Scores_Men_Var!P25</f>
        <v>162</v>
      </c>
      <c r="T19" s="50">
        <f>Baker_Scores_Men_Var!Q25</f>
        <v>182</v>
      </c>
      <c r="U19" s="50">
        <f>Baker_Scores_Men_Var!R25</f>
        <v>212</v>
      </c>
      <c r="V19" s="50">
        <f>Baker_Scores_Men_Var!S25</f>
        <v>196</v>
      </c>
      <c r="W19" s="50">
        <f>Baker_Scores_Men_Var!T25</f>
        <v>139</v>
      </c>
      <c r="X19" s="50">
        <f>Baker_Scores_Men_Var!U25</f>
        <v>198</v>
      </c>
      <c r="Y19" s="50">
        <f>Baker_Scores_Men_Var!V25</f>
        <v>192</v>
      </c>
      <c r="Z19" s="50">
        <f>Baker_Scores_Men_Var!W25</f>
        <v>185</v>
      </c>
      <c r="AA19" s="29">
        <f t="shared" si="1"/>
        <v>3026</v>
      </c>
      <c r="AB19" s="29">
        <f t="shared" si="2"/>
        <v>9109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RANK(AB20,$AB$12:$AB$30)</f>
        <v>9</v>
      </c>
      <c r="B20" s="1" t="s">
        <v>551</v>
      </c>
      <c r="C20" s="13"/>
      <c r="D20" s="50">
        <f>Individual_Scores_Men_Var!G218</f>
        <v>917</v>
      </c>
      <c r="E20" s="50">
        <f>Individual_Scores_Men_Var!H218</f>
        <v>934</v>
      </c>
      <c r="F20" s="50">
        <f>Individual_Scores_Men_Var!I218</f>
        <v>1052</v>
      </c>
      <c r="G20" s="50">
        <f>Individual_Scores_Men_Var!J218</f>
        <v>1073</v>
      </c>
      <c r="H20" s="50">
        <f>Individual_Scores_Men_Var!K218</f>
        <v>923</v>
      </c>
      <c r="I20" s="50">
        <f>Individual_Scores_Men_Var!L218</f>
        <v>897</v>
      </c>
      <c r="J20" s="29">
        <f t="shared" si="0"/>
        <v>5796</v>
      </c>
      <c r="K20" s="50">
        <f>Baker_Scores_Men_Var!H207</f>
        <v>193</v>
      </c>
      <c r="L20" s="50">
        <f>Baker_Scores_Men_Var!I207</f>
        <v>169</v>
      </c>
      <c r="M20" s="50">
        <f>Baker_Scores_Men_Var!J207</f>
        <v>181</v>
      </c>
      <c r="N20" s="50">
        <f>Baker_Scores_Men_Var!K207</f>
        <v>218</v>
      </c>
      <c r="O20" s="50">
        <f>Baker_Scores_Men_Var!L207</f>
        <v>190</v>
      </c>
      <c r="P20" s="50">
        <f>Baker_Scores_Men_Var!M207</f>
        <v>232</v>
      </c>
      <c r="Q20" s="50">
        <f>Baker_Scores_Men_Var!N207</f>
        <v>170</v>
      </c>
      <c r="R20" s="50">
        <f>Baker_Scores_Men_Var!O207</f>
        <v>205</v>
      </c>
      <c r="S20" s="50">
        <f>Baker_Scores_Men_Var!P207</f>
        <v>179</v>
      </c>
      <c r="T20" s="50">
        <f>Baker_Scores_Men_Var!Q207</f>
        <v>228</v>
      </c>
      <c r="U20" s="50">
        <f>Baker_Scores_Men_Var!R207</f>
        <v>163</v>
      </c>
      <c r="V20" s="50">
        <f>Baker_Scores_Men_Var!S207</f>
        <v>149</v>
      </c>
      <c r="W20" s="50">
        <f>Baker_Scores_Men_Var!T207</f>
        <v>220</v>
      </c>
      <c r="X20" s="50">
        <f>Baker_Scores_Men_Var!U207</f>
        <v>167</v>
      </c>
      <c r="Y20" s="50">
        <f>Baker_Scores_Men_Var!V207</f>
        <v>177</v>
      </c>
      <c r="Z20" s="50">
        <f>Baker_Scores_Men_Var!W207</f>
        <v>131</v>
      </c>
      <c r="AA20" s="29">
        <f t="shared" si="1"/>
        <v>2972</v>
      </c>
      <c r="AB20" s="29">
        <f t="shared" si="2"/>
        <v>8768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RANK(AB21,$AB$12:$AB$30)</f>
        <v>10</v>
      </c>
      <c r="B21" s="57" t="s">
        <v>538</v>
      </c>
      <c r="C21" s="57"/>
      <c r="D21" s="24">
        <f>Individual_Scores_Men_Var!G49</f>
        <v>878</v>
      </c>
      <c r="E21" s="24">
        <f>Individual_Scores_Men_Var!H49</f>
        <v>923</v>
      </c>
      <c r="F21" s="24">
        <f>Individual_Scores_Men_Var!I49</f>
        <v>898</v>
      </c>
      <c r="G21" s="24">
        <f>Individual_Scores_Men_Var!J49</f>
        <v>973</v>
      </c>
      <c r="H21" s="24">
        <f>Individual_Scores_Men_Var!K49</f>
        <v>1073</v>
      </c>
      <c r="I21" s="24">
        <f>Individual_Scores_Men_Var!L49</f>
        <v>906</v>
      </c>
      <c r="J21" s="19">
        <f t="shared" si="0"/>
        <v>5651</v>
      </c>
      <c r="K21" s="24">
        <f>Baker_Scores_Men_Var!H38</f>
        <v>168</v>
      </c>
      <c r="L21" s="24">
        <f>Baker_Scores_Men_Var!I38</f>
        <v>197</v>
      </c>
      <c r="M21" s="24">
        <f>Baker_Scores_Men_Var!J38</f>
        <v>179</v>
      </c>
      <c r="N21" s="24">
        <f>Baker_Scores_Men_Var!K38</f>
        <v>249</v>
      </c>
      <c r="O21" s="24">
        <f>Baker_Scores_Men_Var!L38</f>
        <v>169</v>
      </c>
      <c r="P21" s="50">
        <f>Baker_Scores_Men_Var!M38</f>
        <v>179</v>
      </c>
      <c r="Q21" s="24">
        <f>Baker_Scores_Men_Var!N38</f>
        <v>190</v>
      </c>
      <c r="R21" s="24">
        <f>Baker_Scores_Men_Var!O38</f>
        <v>152</v>
      </c>
      <c r="S21" s="50">
        <f>Baker_Scores_Men_Var!P38</f>
        <v>198</v>
      </c>
      <c r="T21" s="50">
        <f>Baker_Scores_Men_Var!Q38</f>
        <v>211</v>
      </c>
      <c r="U21" s="50">
        <f>Baker_Scores_Men_Var!R38</f>
        <v>212</v>
      </c>
      <c r="V21" s="50">
        <f>Baker_Scores_Men_Var!S38</f>
        <v>247</v>
      </c>
      <c r="W21" s="50">
        <f>Baker_Scores_Men_Var!T38</f>
        <v>216</v>
      </c>
      <c r="X21" s="50">
        <f>Baker_Scores_Men_Var!U38</f>
        <v>149</v>
      </c>
      <c r="Y21" s="50">
        <f>Baker_Scores_Men_Var!V38</f>
        <v>187</v>
      </c>
      <c r="Z21" s="50">
        <f>Baker_Scores_Men_Var!W38</f>
        <v>171</v>
      </c>
      <c r="AA21" s="29">
        <f t="shared" si="1"/>
        <v>3074</v>
      </c>
      <c r="AB21" s="29">
        <f t="shared" si="2"/>
        <v>8725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RANK(AB22,$AB$12:$AB$30)</f>
        <v>11</v>
      </c>
      <c r="B22" s="57" t="s">
        <v>539</v>
      </c>
      <c r="C22" s="57"/>
      <c r="D22" s="24">
        <f>Individual_Scores_Men_Var!G62</f>
        <v>838</v>
      </c>
      <c r="E22" s="24">
        <f>Individual_Scores_Men_Var!H62</f>
        <v>982</v>
      </c>
      <c r="F22" s="24">
        <f>Individual_Scores_Men_Var!I62</f>
        <v>1040</v>
      </c>
      <c r="G22" s="24">
        <f>Individual_Scores_Men_Var!J62</f>
        <v>1042</v>
      </c>
      <c r="H22" s="24">
        <f>Individual_Scores_Men_Var!K62</f>
        <v>815</v>
      </c>
      <c r="I22" s="24">
        <f>Individual_Scores_Men_Var!L62</f>
        <v>1058</v>
      </c>
      <c r="J22" s="19">
        <f t="shared" si="0"/>
        <v>5775</v>
      </c>
      <c r="K22" s="24">
        <f>Baker_Scores_Men_Var!H51</f>
        <v>167</v>
      </c>
      <c r="L22" s="24">
        <f>Baker_Scores_Men_Var!I51</f>
        <v>215</v>
      </c>
      <c r="M22" s="24">
        <f>Baker_Scores_Men_Var!J51</f>
        <v>199</v>
      </c>
      <c r="N22" s="24">
        <f>Baker_Scores_Men_Var!K51</f>
        <v>233</v>
      </c>
      <c r="O22" s="24">
        <f>Baker_Scores_Men_Var!L51</f>
        <v>148</v>
      </c>
      <c r="P22" s="50">
        <f>Baker_Scores_Men_Var!M51</f>
        <v>165</v>
      </c>
      <c r="Q22" s="24">
        <f>Baker_Scores_Men_Var!N51</f>
        <v>180</v>
      </c>
      <c r="R22" s="24">
        <f>Baker_Scores_Men_Var!O51</f>
        <v>198</v>
      </c>
      <c r="S22" s="50">
        <f>Baker_Scores_Men_Var!P51</f>
        <v>160</v>
      </c>
      <c r="T22" s="50">
        <f>Baker_Scores_Men_Var!Q51</f>
        <v>144</v>
      </c>
      <c r="U22" s="50">
        <f>Baker_Scores_Men_Var!R51</f>
        <v>142</v>
      </c>
      <c r="V22" s="50">
        <f>Baker_Scores_Men_Var!S51</f>
        <v>201</v>
      </c>
      <c r="W22" s="50">
        <f>Baker_Scores_Men_Var!T51</f>
        <v>217</v>
      </c>
      <c r="X22" s="50">
        <f>Baker_Scores_Men_Var!U51</f>
        <v>168</v>
      </c>
      <c r="Y22" s="50">
        <f>Baker_Scores_Men_Var!V51</f>
        <v>200</v>
      </c>
      <c r="Z22" s="50">
        <f>Baker_Scores_Men_Var!W51</f>
        <v>211</v>
      </c>
      <c r="AA22" s="29">
        <f t="shared" si="1"/>
        <v>2948</v>
      </c>
      <c r="AB22" s="29">
        <f t="shared" si="2"/>
        <v>8723</v>
      </c>
    </row>
    <row r="23" spans="1:143" s="1" customFormat="1" ht="13.95" customHeight="1" x14ac:dyDescent="0.3">
      <c r="A23" s="13">
        <f t="array" ref="A23">RANK(AB23,$AB$12:$AB$30)</f>
        <v>12</v>
      </c>
      <c r="B23" s="57" t="s">
        <v>541</v>
      </c>
      <c r="C23" s="57"/>
      <c r="D23" s="24">
        <f>Individual_Scores_Men_Var!G88</f>
        <v>1058</v>
      </c>
      <c r="E23" s="24">
        <f>Individual_Scores_Men_Var!H88</f>
        <v>934</v>
      </c>
      <c r="F23" s="24">
        <f>Individual_Scores_Men_Var!I88</f>
        <v>1018</v>
      </c>
      <c r="G23" s="24">
        <f>Individual_Scores_Men_Var!J88</f>
        <v>993</v>
      </c>
      <c r="H23" s="24">
        <f>Individual_Scores_Men_Var!K88</f>
        <v>861</v>
      </c>
      <c r="I23" s="24">
        <f>Individual_Scores_Men_Var!L88</f>
        <v>932</v>
      </c>
      <c r="J23" s="19">
        <f t="shared" si="0"/>
        <v>5796</v>
      </c>
      <c r="K23" s="24">
        <f>Baker_Scores_Men_Var!H77</f>
        <v>165</v>
      </c>
      <c r="L23" s="24">
        <f>Baker_Scores_Men_Var!I77</f>
        <v>140</v>
      </c>
      <c r="M23" s="24">
        <f>Baker_Scores_Men_Var!J77</f>
        <v>191</v>
      </c>
      <c r="N23" s="24">
        <f>Baker_Scores_Men_Var!K77</f>
        <v>166</v>
      </c>
      <c r="O23" s="24">
        <f>Baker_Scores_Men_Var!L77</f>
        <v>224</v>
      </c>
      <c r="P23" s="50">
        <f>Baker_Scores_Men_Var!M77</f>
        <v>139</v>
      </c>
      <c r="Q23" s="24">
        <f>Baker_Scores_Men_Var!N77</f>
        <v>163</v>
      </c>
      <c r="R23" s="24">
        <f>Baker_Scores_Men_Var!O77</f>
        <v>161</v>
      </c>
      <c r="S23" s="50">
        <f>Baker_Scores_Men_Var!P77</f>
        <v>217</v>
      </c>
      <c r="T23" s="50">
        <f>Baker_Scores_Men_Var!Q77</f>
        <v>212</v>
      </c>
      <c r="U23" s="50">
        <f>Baker_Scores_Men_Var!R77</f>
        <v>162</v>
      </c>
      <c r="V23" s="50">
        <f>Baker_Scores_Men_Var!S77</f>
        <v>134</v>
      </c>
      <c r="W23" s="50">
        <f>Baker_Scores_Men_Var!T77</f>
        <v>193</v>
      </c>
      <c r="X23" s="50">
        <f>Baker_Scores_Men_Var!U77</f>
        <v>189</v>
      </c>
      <c r="Y23" s="50">
        <f>Baker_Scores_Men_Var!V77</f>
        <v>149</v>
      </c>
      <c r="Z23" s="50">
        <f>Baker_Scores_Men_Var!W77</f>
        <v>169</v>
      </c>
      <c r="AA23" s="29">
        <f t="shared" si="1"/>
        <v>2774</v>
      </c>
      <c r="AB23" s="29">
        <f t="shared" si="2"/>
        <v>8570</v>
      </c>
    </row>
    <row r="24" spans="1:143" s="1" customFormat="1" ht="13.95" customHeight="1" x14ac:dyDescent="0.3">
      <c r="A24" s="13">
        <f t="array" ref="A24">RANK(AB24,$AB$12:$AB$30)</f>
        <v>13</v>
      </c>
      <c r="B24" s="1" t="s">
        <v>550</v>
      </c>
      <c r="C24" s="13"/>
      <c r="D24" s="50">
        <f>Individual_Scores_Men_Var!G205</f>
        <v>997</v>
      </c>
      <c r="E24" s="50">
        <f>Individual_Scores_Men_Var!H205</f>
        <v>939</v>
      </c>
      <c r="F24" s="50">
        <f>Individual_Scores_Men_Var!I205</f>
        <v>1072</v>
      </c>
      <c r="G24" s="50">
        <f>Individual_Scores_Men_Var!J205</f>
        <v>910</v>
      </c>
      <c r="H24" s="50">
        <f>Individual_Scores_Men_Var!K205</f>
        <v>908</v>
      </c>
      <c r="I24" s="50">
        <f>Individual_Scores_Men_Var!L205</f>
        <v>950</v>
      </c>
      <c r="J24" s="29">
        <f t="shared" si="0"/>
        <v>5776</v>
      </c>
      <c r="K24" s="50">
        <f>Baker_Scores_Men_Var!H194</f>
        <v>200</v>
      </c>
      <c r="L24" s="50">
        <f>Baker_Scores_Men_Var!I194</f>
        <v>210</v>
      </c>
      <c r="M24" s="50">
        <f>Baker_Scores_Men_Var!J194</f>
        <v>145</v>
      </c>
      <c r="N24" s="50">
        <f>Baker_Scores_Men_Var!K194</f>
        <v>199</v>
      </c>
      <c r="O24" s="50">
        <f>Baker_Scores_Men_Var!L194</f>
        <v>138</v>
      </c>
      <c r="P24" s="50">
        <f>Baker_Scores_Men_Var!M194</f>
        <v>135</v>
      </c>
      <c r="Q24" s="50">
        <f>Baker_Scores_Men_Var!N194</f>
        <v>195</v>
      </c>
      <c r="R24" s="50">
        <f>Baker_Scores_Men_Var!O194</f>
        <v>233</v>
      </c>
      <c r="S24" s="50">
        <f>Baker_Scores_Men_Var!P194</f>
        <v>148</v>
      </c>
      <c r="T24" s="50">
        <f>Baker_Scores_Men_Var!Q194</f>
        <v>176</v>
      </c>
      <c r="U24" s="50">
        <f>Baker_Scores_Men_Var!R194</f>
        <v>171</v>
      </c>
      <c r="V24" s="50">
        <f>Baker_Scores_Men_Var!S194</f>
        <v>159</v>
      </c>
      <c r="W24" s="50">
        <f>Baker_Scores_Men_Var!T194</f>
        <v>148</v>
      </c>
      <c r="X24" s="50">
        <f>Baker_Scores_Men_Var!U194</f>
        <v>154</v>
      </c>
      <c r="Y24" s="50">
        <f>Baker_Scores_Men_Var!V194</f>
        <v>173</v>
      </c>
      <c r="Z24" s="50">
        <f>Baker_Scores_Men_Var!W194</f>
        <v>190</v>
      </c>
      <c r="AA24" s="29">
        <f t="shared" si="1"/>
        <v>2774</v>
      </c>
      <c r="AB24" s="29">
        <f t="shared" si="2"/>
        <v>8550</v>
      </c>
    </row>
    <row r="25" spans="1:143" s="1" customFormat="1" ht="13.95" customHeight="1" x14ac:dyDescent="0.3">
      <c r="A25" s="13">
        <f t="array" ref="A25">RANK(AB25,$AB$12:$AB$30)</f>
        <v>14</v>
      </c>
      <c r="B25" s="57" t="s">
        <v>542</v>
      </c>
      <c r="C25" s="57"/>
      <c r="D25" s="24">
        <f>Individual_Scores_Men_Var!G101</f>
        <v>947</v>
      </c>
      <c r="E25" s="50">
        <f>Individual_Scores_Men_Var!H101</f>
        <v>855</v>
      </c>
      <c r="F25" s="50">
        <f>Individual_Scores_Men_Var!I101</f>
        <v>868</v>
      </c>
      <c r="G25" s="50">
        <f>Individual_Scores_Men_Var!J101</f>
        <v>943</v>
      </c>
      <c r="H25" s="50">
        <f>Individual_Scores_Men_Var!K101</f>
        <v>914</v>
      </c>
      <c r="I25" s="50">
        <f>Individual_Scores_Men_Var!L101</f>
        <v>943</v>
      </c>
      <c r="J25" s="29">
        <f t="shared" si="0"/>
        <v>5470</v>
      </c>
      <c r="K25" s="50">
        <f>Baker_Scores_Men_Var!H90</f>
        <v>194</v>
      </c>
      <c r="L25" s="50">
        <f>Baker_Scores_Men_Var!I90</f>
        <v>181</v>
      </c>
      <c r="M25" s="50">
        <f>Baker_Scores_Men_Var!J90</f>
        <v>149</v>
      </c>
      <c r="N25" s="50">
        <f>Baker_Scores_Men_Var!K90</f>
        <v>157</v>
      </c>
      <c r="O25" s="50">
        <f>Baker_Scores_Men_Var!L90</f>
        <v>164</v>
      </c>
      <c r="P25" s="50">
        <f>Baker_Scores_Men_Var!M90</f>
        <v>174</v>
      </c>
      <c r="Q25" s="50">
        <f>Baker_Scores_Men_Var!N90</f>
        <v>183</v>
      </c>
      <c r="R25" s="50">
        <f>Baker_Scores_Men_Var!O90</f>
        <v>170</v>
      </c>
      <c r="S25" s="50">
        <f>Baker_Scores_Men_Var!P90</f>
        <v>201</v>
      </c>
      <c r="T25" s="50">
        <f>Baker_Scores_Men_Var!Q90</f>
        <v>189</v>
      </c>
      <c r="U25" s="50">
        <f>Baker_Scores_Men_Var!R90</f>
        <v>197</v>
      </c>
      <c r="V25" s="50">
        <f>Baker_Scores_Men_Var!S90</f>
        <v>202</v>
      </c>
      <c r="W25" s="50">
        <f>Baker_Scores_Men_Var!T90</f>
        <v>199</v>
      </c>
      <c r="X25" s="50">
        <f>Baker_Scores_Men_Var!U90</f>
        <v>160</v>
      </c>
      <c r="Y25" s="50">
        <f>Baker_Scores_Men_Var!V90</f>
        <v>181</v>
      </c>
      <c r="Z25" s="50">
        <f>Baker_Scores_Men_Var!W90</f>
        <v>234</v>
      </c>
      <c r="AA25" s="29">
        <f t="shared" si="1"/>
        <v>2935</v>
      </c>
      <c r="AB25" s="29">
        <f t="shared" si="2"/>
        <v>8405</v>
      </c>
    </row>
    <row r="26" spans="1:143" s="1" customFormat="1" ht="13.95" customHeight="1" x14ac:dyDescent="0.3">
      <c r="A26" s="13">
        <f t="array" ref="A26">RANK(AB26,$AB$12:$AB$30)</f>
        <v>15</v>
      </c>
      <c r="B26" s="1" t="s">
        <v>552</v>
      </c>
      <c r="C26" s="13"/>
      <c r="D26" s="50">
        <f>Individual_Scores_Men_Var!G231</f>
        <v>934</v>
      </c>
      <c r="E26" s="50">
        <f>Individual_Scores_Men_Var!H231</f>
        <v>860</v>
      </c>
      <c r="F26" s="50">
        <f>Individual_Scores_Men_Var!I231</f>
        <v>939</v>
      </c>
      <c r="G26" s="50">
        <f>Individual_Scores_Men_Var!J231</f>
        <v>931</v>
      </c>
      <c r="H26" s="50">
        <f>Individual_Scores_Men_Var!K231</f>
        <v>986</v>
      </c>
      <c r="I26" s="50">
        <f>Individual_Scores_Men_Var!L231</f>
        <v>907</v>
      </c>
      <c r="J26" s="29">
        <f t="shared" si="0"/>
        <v>5557</v>
      </c>
      <c r="K26" s="50">
        <f>Baker_Scores_Men_Var!H220</f>
        <v>164</v>
      </c>
      <c r="L26" s="50">
        <f>Baker_Scores_Men_Var!I220</f>
        <v>218</v>
      </c>
      <c r="M26" s="50">
        <f>Baker_Scores_Men_Var!J220</f>
        <v>134</v>
      </c>
      <c r="N26" s="50">
        <f>Baker_Scores_Men_Var!K220</f>
        <v>168</v>
      </c>
      <c r="O26" s="50">
        <f>Baker_Scores_Men_Var!L220</f>
        <v>175</v>
      </c>
      <c r="P26" s="50">
        <f>Baker_Scores_Men_Var!M220</f>
        <v>146</v>
      </c>
      <c r="Q26" s="50">
        <f>Baker_Scores_Men_Var!N220</f>
        <v>127</v>
      </c>
      <c r="R26" s="50">
        <f>Baker_Scores_Men_Var!O220</f>
        <v>179</v>
      </c>
      <c r="S26" s="50">
        <f>Baker_Scores_Men_Var!P220</f>
        <v>176</v>
      </c>
      <c r="T26" s="50">
        <f>Baker_Scores_Men_Var!Q220</f>
        <v>193</v>
      </c>
      <c r="U26" s="50">
        <f>Baker_Scores_Men_Var!R220</f>
        <v>171</v>
      </c>
      <c r="V26" s="50">
        <f>Baker_Scores_Men_Var!S220</f>
        <v>195</v>
      </c>
      <c r="W26" s="50">
        <f>Baker_Scores_Men_Var!T220</f>
        <v>180</v>
      </c>
      <c r="X26" s="50">
        <f>Baker_Scores_Men_Var!U220</f>
        <v>159</v>
      </c>
      <c r="Y26" s="50">
        <f>Baker_Scores_Men_Var!V220</f>
        <v>163</v>
      </c>
      <c r="Z26" s="50">
        <f>Baker_Scores_Men_Var!W220</f>
        <v>161</v>
      </c>
      <c r="AA26" s="29">
        <f t="shared" si="1"/>
        <v>2709</v>
      </c>
      <c r="AB26" s="29">
        <f t="shared" si="2"/>
        <v>8266</v>
      </c>
    </row>
    <row r="27" spans="1:143" s="1" customFormat="1" ht="13.95" customHeight="1" x14ac:dyDescent="0.3">
      <c r="A27" s="13">
        <f t="array" ref="A27">RANK(AB27,$AB$12:$AB$30)</f>
        <v>16</v>
      </c>
      <c r="B27" s="1" t="s">
        <v>547</v>
      </c>
      <c r="C27" s="13"/>
      <c r="D27" s="50">
        <f>Individual_Scores_Men_Var!G166</f>
        <v>737</v>
      </c>
      <c r="E27" s="50">
        <f>Individual_Scores_Men_Var!H166</f>
        <v>796</v>
      </c>
      <c r="F27" s="50">
        <f>Individual_Scores_Men_Var!I166</f>
        <v>900</v>
      </c>
      <c r="G27" s="50">
        <f>Individual_Scores_Men_Var!J166</f>
        <v>898</v>
      </c>
      <c r="H27" s="50">
        <f>Individual_Scores_Men_Var!K166</f>
        <v>919</v>
      </c>
      <c r="I27" s="50">
        <f>Individual_Scores_Men_Var!L166</f>
        <v>865</v>
      </c>
      <c r="J27" s="29">
        <f t="shared" si="0"/>
        <v>5115</v>
      </c>
      <c r="K27" s="50">
        <f>Baker_Scores_Men_Var!H155</f>
        <v>207</v>
      </c>
      <c r="L27" s="50">
        <f>Baker_Scores_Men_Var!I155</f>
        <v>193</v>
      </c>
      <c r="M27" s="50">
        <f>Baker_Scores_Men_Var!J155</f>
        <v>127</v>
      </c>
      <c r="N27" s="50">
        <f>Baker_Scores_Men_Var!K155</f>
        <v>177</v>
      </c>
      <c r="O27" s="50">
        <f>Baker_Scores_Men_Var!L155</f>
        <v>180</v>
      </c>
      <c r="P27" s="50">
        <f>Baker_Scores_Men_Var!M155</f>
        <v>109</v>
      </c>
      <c r="Q27" s="50">
        <f>Baker_Scores_Men_Var!N155</f>
        <v>108</v>
      </c>
      <c r="R27" s="50">
        <f>Baker_Scores_Men_Var!O155</f>
        <v>131</v>
      </c>
      <c r="S27" s="50">
        <f>Baker_Scores_Men_Var!P155</f>
        <v>145</v>
      </c>
      <c r="T27" s="50">
        <f>Baker_Scores_Men_Var!Q155</f>
        <v>155</v>
      </c>
      <c r="U27" s="50">
        <f>Baker_Scores_Men_Var!R155</f>
        <v>182</v>
      </c>
      <c r="V27" s="50">
        <f>Baker_Scores_Men_Var!S155</f>
        <v>179</v>
      </c>
      <c r="W27" s="50">
        <f>Baker_Scores_Men_Var!T155</f>
        <v>167</v>
      </c>
      <c r="X27" s="50">
        <f>Baker_Scores_Men_Var!U155</f>
        <v>156</v>
      </c>
      <c r="Y27" s="50">
        <f>Baker_Scores_Men_Var!V155</f>
        <v>163</v>
      </c>
      <c r="Z27" s="50">
        <f>Baker_Scores_Men_Var!W155</f>
        <v>157</v>
      </c>
      <c r="AA27" s="29">
        <f t="shared" si="1"/>
        <v>2536</v>
      </c>
      <c r="AB27" s="29">
        <f t="shared" si="2"/>
        <v>7651</v>
      </c>
    </row>
    <row r="28" spans="1:143" s="1" customFormat="1" ht="13.95" customHeight="1" x14ac:dyDescent="0.3">
      <c r="A28" s="13">
        <f t="array" ref="A28">RANK(AB28,$AB$12:$AB$30)</f>
        <v>17</v>
      </c>
      <c r="B28" s="1" t="s">
        <v>546</v>
      </c>
      <c r="C28" s="68"/>
      <c r="D28" s="50">
        <f>Individual_Scores_Men_Var!G153</f>
        <v>829</v>
      </c>
      <c r="E28" s="50">
        <f>Individual_Scores_Men_Var!H153</f>
        <v>825</v>
      </c>
      <c r="F28" s="50">
        <f>Individual_Scores_Men_Var!I153</f>
        <v>765</v>
      </c>
      <c r="G28" s="50">
        <f>Individual_Scores_Men_Var!J153</f>
        <v>827</v>
      </c>
      <c r="H28" s="50">
        <f>Individual_Scores_Men_Var!K153</f>
        <v>785</v>
      </c>
      <c r="I28" s="50">
        <f>Individual_Scores_Men_Var!L153</f>
        <v>820</v>
      </c>
      <c r="J28" s="29">
        <f t="shared" si="0"/>
        <v>4851</v>
      </c>
      <c r="K28" s="50">
        <f>Baker_Scores_Men_Var!H142</f>
        <v>158</v>
      </c>
      <c r="L28" s="50">
        <f>Baker_Scores_Men_Var!I142</f>
        <v>157</v>
      </c>
      <c r="M28" s="50">
        <f>Baker_Scores_Men_Var!J142</f>
        <v>194</v>
      </c>
      <c r="N28" s="50">
        <f>Baker_Scores_Men_Var!K142</f>
        <v>206</v>
      </c>
      <c r="O28" s="50">
        <f>Baker_Scores_Men_Var!L142</f>
        <v>166</v>
      </c>
      <c r="P28" s="50">
        <f>Baker_Scores_Men_Var!M142</f>
        <v>158</v>
      </c>
      <c r="Q28" s="50">
        <f>Baker_Scores_Men_Var!N142</f>
        <v>126</v>
      </c>
      <c r="R28" s="50">
        <f>Baker_Scores_Men_Var!O142</f>
        <v>176</v>
      </c>
      <c r="S28" s="50">
        <f>Baker_Scores_Men_Var!P142</f>
        <v>189</v>
      </c>
      <c r="T28" s="50">
        <f>Baker_Scores_Men_Var!Q142</f>
        <v>131</v>
      </c>
      <c r="U28" s="50">
        <f>Baker_Scores_Men_Var!R142</f>
        <v>169</v>
      </c>
      <c r="V28" s="50">
        <f>Baker_Scores_Men_Var!S142</f>
        <v>119</v>
      </c>
      <c r="W28" s="50">
        <f>Baker_Scores_Men_Var!T142</f>
        <v>143</v>
      </c>
      <c r="X28" s="50">
        <f>Baker_Scores_Men_Var!U142</f>
        <v>147</v>
      </c>
      <c r="Y28" s="50">
        <f>Baker_Scores_Men_Var!V142</f>
        <v>172</v>
      </c>
      <c r="Z28" s="50">
        <f>Baker_Scores_Men_Var!W142</f>
        <v>187</v>
      </c>
      <c r="AA28" s="29">
        <f t="shared" si="1"/>
        <v>2598</v>
      </c>
      <c r="AB28" s="29">
        <f t="shared" si="2"/>
        <v>7449</v>
      </c>
    </row>
    <row r="29" spans="1:143" s="1" customFormat="1" ht="13.95" customHeight="1" x14ac:dyDescent="0.3">
      <c r="A29" s="13">
        <f t="array" ref="A29">RANK(AB29,$AB$12:$AB$30)</f>
        <v>18</v>
      </c>
      <c r="B29" s="57" t="s">
        <v>545</v>
      </c>
      <c r="C29" s="21"/>
      <c r="D29" s="24">
        <f>Individual_Scores_Men_Var!G140</f>
        <v>814</v>
      </c>
      <c r="E29" s="24">
        <f>Individual_Scores_Men_Var!H140</f>
        <v>764</v>
      </c>
      <c r="F29" s="24">
        <f>Individual_Scores_Men_Var!I140</f>
        <v>904</v>
      </c>
      <c r="G29" s="24">
        <f>Individual_Scores_Men_Var!J140</f>
        <v>818</v>
      </c>
      <c r="H29" s="24">
        <f>Individual_Scores_Men_Var!K140</f>
        <v>839</v>
      </c>
      <c r="I29" s="24">
        <f>Individual_Scores_Men_Var!L140</f>
        <v>787</v>
      </c>
      <c r="J29" s="19">
        <f t="shared" si="0"/>
        <v>4926</v>
      </c>
      <c r="K29" s="24">
        <f>Baker_Scores_Men_Var!H129</f>
        <v>155</v>
      </c>
      <c r="L29" s="24">
        <f>Baker_Scores_Men_Var!I129</f>
        <v>240</v>
      </c>
      <c r="M29" s="24">
        <f>Baker_Scores_Men_Var!J129</f>
        <v>135</v>
      </c>
      <c r="N29" s="24">
        <f>Baker_Scores_Men_Var!K129</f>
        <v>130</v>
      </c>
      <c r="O29" s="24">
        <f>Baker_Scores_Men_Var!L129</f>
        <v>203</v>
      </c>
      <c r="P29" s="24">
        <f>Baker_Scores_Men_Var!M129</f>
        <v>154</v>
      </c>
      <c r="Q29" s="24">
        <f>Baker_Scores_Men_Var!N129</f>
        <v>111</v>
      </c>
      <c r="R29" s="24">
        <f>Baker_Scores_Men_Var!O129</f>
        <v>183</v>
      </c>
      <c r="S29" s="24">
        <f>Baker_Scores_Men_Var!P129</f>
        <v>163</v>
      </c>
      <c r="T29" s="24">
        <f>Baker_Scores_Men_Var!Q129</f>
        <v>163</v>
      </c>
      <c r="U29" s="24">
        <f>Baker_Scores_Men_Var!R129</f>
        <v>156</v>
      </c>
      <c r="V29" s="24">
        <f>Baker_Scores_Men_Var!S129</f>
        <v>161</v>
      </c>
      <c r="W29" s="24">
        <f>Baker_Scores_Men_Var!T129</f>
        <v>158</v>
      </c>
      <c r="X29" s="24">
        <f>Baker_Scores_Men_Var!U129</f>
        <v>170</v>
      </c>
      <c r="Y29" s="24">
        <f>Baker_Scores_Men_Var!V129</f>
        <v>119</v>
      </c>
      <c r="Z29" s="24">
        <f>Baker_Scores_Men_Var!W129</f>
        <v>117</v>
      </c>
      <c r="AA29" s="19">
        <f t="shared" si="1"/>
        <v>2518</v>
      </c>
      <c r="AB29" s="19">
        <f t="shared" si="2"/>
        <v>7444</v>
      </c>
    </row>
    <row r="30" spans="1:143" s="1" customFormat="1" ht="13.95" customHeight="1" x14ac:dyDescent="0.25"/>
    <row r="31" spans="1:143" s="1" customFormat="1" ht="13.95" customHeight="1" x14ac:dyDescent="0.3">
      <c r="B31" s="33" t="s">
        <v>589</v>
      </c>
      <c r="D31" s="69">
        <f t="shared" ref="D31:AB31" si="3">SUM(D12:D29)</f>
        <v>17112</v>
      </c>
      <c r="E31" s="69">
        <f t="shared" si="3"/>
        <v>17230</v>
      </c>
      <c r="F31" s="69">
        <f t="shared" si="3"/>
        <v>18158</v>
      </c>
      <c r="G31" s="69">
        <f t="shared" si="3"/>
        <v>17883</v>
      </c>
      <c r="H31" s="69">
        <f t="shared" si="3"/>
        <v>17410</v>
      </c>
      <c r="I31" s="69">
        <f t="shared" si="3"/>
        <v>17116</v>
      </c>
      <c r="J31" s="70">
        <f t="shared" si="3"/>
        <v>104909</v>
      </c>
      <c r="K31" s="69">
        <f t="shared" si="3"/>
        <v>3300</v>
      </c>
      <c r="L31" s="69">
        <f t="shared" si="3"/>
        <v>3520</v>
      </c>
      <c r="M31" s="69">
        <f t="shared" si="3"/>
        <v>3204</v>
      </c>
      <c r="N31" s="69">
        <f t="shared" si="3"/>
        <v>3480</v>
      </c>
      <c r="O31" s="69">
        <f t="shared" si="3"/>
        <v>3351</v>
      </c>
      <c r="P31" s="69">
        <f t="shared" si="3"/>
        <v>3254</v>
      </c>
      <c r="Q31" s="69">
        <f t="shared" si="3"/>
        <v>3107</v>
      </c>
      <c r="R31" s="69">
        <f t="shared" si="3"/>
        <v>3296</v>
      </c>
      <c r="S31" s="69">
        <f t="shared" si="3"/>
        <v>3440</v>
      </c>
      <c r="T31" s="69">
        <f t="shared" si="3"/>
        <v>3518</v>
      </c>
      <c r="U31" s="69">
        <f t="shared" si="3"/>
        <v>3336</v>
      </c>
      <c r="V31" s="69">
        <f t="shared" si="3"/>
        <v>3319</v>
      </c>
      <c r="W31" s="69">
        <f t="shared" si="3"/>
        <v>3504</v>
      </c>
      <c r="X31" s="69">
        <f t="shared" si="3"/>
        <v>3423</v>
      </c>
      <c r="Y31" s="69">
        <f t="shared" si="3"/>
        <v>3271</v>
      </c>
      <c r="Z31" s="69">
        <f t="shared" si="3"/>
        <v>3362</v>
      </c>
      <c r="AA31" s="70">
        <f t="shared" si="3"/>
        <v>53685</v>
      </c>
      <c r="AB31" s="70">
        <f t="shared" si="3"/>
        <v>158594</v>
      </c>
    </row>
    <row r="32" spans="1:143" s="1" customFormat="1" ht="13.95" customHeight="1" x14ac:dyDescent="0.3">
      <c r="B32" s="33" t="s">
        <v>590</v>
      </c>
      <c r="D32" s="69">
        <f t="shared" ref="D32:AA32" si="4">(D31/18)</f>
        <v>950.66666666666663</v>
      </c>
      <c r="E32" s="69">
        <f t="shared" si="4"/>
        <v>957.22222222222217</v>
      </c>
      <c r="F32" s="69">
        <f t="shared" si="4"/>
        <v>1008.7777777777778</v>
      </c>
      <c r="G32" s="69">
        <f t="shared" si="4"/>
        <v>993.5</v>
      </c>
      <c r="H32" s="69">
        <f t="shared" si="4"/>
        <v>967.22222222222217</v>
      </c>
      <c r="I32" s="69">
        <f t="shared" si="4"/>
        <v>950.88888888888891</v>
      </c>
      <c r="J32" s="70">
        <f t="shared" si="4"/>
        <v>5828.2777777777774</v>
      </c>
      <c r="K32" s="69">
        <f t="shared" si="4"/>
        <v>183.33333333333334</v>
      </c>
      <c r="L32" s="69">
        <f t="shared" si="4"/>
        <v>195.55555555555554</v>
      </c>
      <c r="M32" s="69">
        <f t="shared" si="4"/>
        <v>178</v>
      </c>
      <c r="N32" s="69">
        <f t="shared" si="4"/>
        <v>193.33333333333334</v>
      </c>
      <c r="O32" s="69">
        <f t="shared" si="4"/>
        <v>186.16666666666666</v>
      </c>
      <c r="P32" s="69">
        <f t="shared" si="4"/>
        <v>180.77777777777777</v>
      </c>
      <c r="Q32" s="69">
        <f t="shared" si="4"/>
        <v>172.61111111111111</v>
      </c>
      <c r="R32" s="69">
        <f t="shared" si="4"/>
        <v>183.11111111111111</v>
      </c>
      <c r="S32" s="69">
        <f t="shared" si="4"/>
        <v>191.11111111111111</v>
      </c>
      <c r="T32" s="69">
        <f t="shared" si="4"/>
        <v>195.44444444444446</v>
      </c>
      <c r="U32" s="69">
        <f t="shared" si="4"/>
        <v>185.33333333333334</v>
      </c>
      <c r="V32" s="69">
        <f t="shared" si="4"/>
        <v>184.38888888888889</v>
      </c>
      <c r="W32" s="69">
        <f t="shared" si="4"/>
        <v>194.66666666666666</v>
      </c>
      <c r="X32" s="69">
        <f t="shared" si="4"/>
        <v>190.16666666666666</v>
      </c>
      <c r="Y32" s="69">
        <f t="shared" si="4"/>
        <v>181.72222222222223</v>
      </c>
      <c r="Z32" s="69">
        <f t="shared" si="4"/>
        <v>186.77777777777777</v>
      </c>
      <c r="AA32" s="70">
        <f t="shared" si="4"/>
        <v>2982.5</v>
      </c>
    </row>
    <row r="33" spans="1:10" s="1" customFormat="1" ht="13.95" customHeight="1" x14ac:dyDescent="0.3">
      <c r="B33" s="33" t="s">
        <v>591</v>
      </c>
      <c r="D33" s="69">
        <f t="shared" ref="D33:J33" si="5">IF(D40 = 0, 0,D31/D40)</f>
        <v>190.13333333333333</v>
      </c>
      <c r="E33" s="69">
        <f t="shared" si="5"/>
        <v>191.44444444444446</v>
      </c>
      <c r="F33" s="69">
        <f t="shared" si="5"/>
        <v>201.75555555555556</v>
      </c>
      <c r="G33" s="69">
        <f t="shared" si="5"/>
        <v>198.7</v>
      </c>
      <c r="H33" s="69">
        <f t="shared" si="5"/>
        <v>193.44444444444446</v>
      </c>
      <c r="I33" s="69">
        <f t="shared" si="5"/>
        <v>190.17777777777778</v>
      </c>
      <c r="J33" s="70">
        <f t="shared" si="5"/>
        <v>194.27592592592592</v>
      </c>
    </row>
    <row r="34" spans="1:10" s="1" customFormat="1" ht="13.95" customHeight="1" x14ac:dyDescent="0.25"/>
    <row r="35" spans="1:10" s="1" customFormat="1" ht="13.95" customHeight="1" x14ac:dyDescent="0.25"/>
    <row r="36" spans="1:10" s="1" customFormat="1" ht="13.95" customHeight="1" x14ac:dyDescent="0.25"/>
    <row r="37" spans="1:10" s="1" customFormat="1" ht="13.95" customHeight="1" x14ac:dyDescent="0.25"/>
    <row r="38" spans="1:10" s="1" customFormat="1" ht="13.95" customHeight="1" x14ac:dyDescent="0.25"/>
    <row r="39" spans="1:10" s="1" customFormat="1" ht="13.95" customHeight="1" x14ac:dyDescent="0.25"/>
    <row r="40" spans="1:10" s="1" customFormat="1" ht="13.95" customHeight="1" x14ac:dyDescent="0.25">
      <c r="D40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"&gt;0")+COUNTIF(Individual_Scores_Men_Var!G207:G217, "&gt;0")+COUNTIF(Individual_Scores_Men_Var!G220:G230, "&gt;0")+COUNTIF(Individual_Scores_Men_Var!G233:G243, "&gt;0")</f>
        <v>90</v>
      </c>
      <c r="E40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"&gt;0")+COUNTIF(Individual_Scores_Men_Var!H207:H217, "&gt;0")+COUNTIF(Individual_Scores_Men_Var!H220:H230, "&gt;0")+COUNTIF(Individual_Scores_Men_Var!H233:H243, "&gt;0")</f>
        <v>90</v>
      </c>
      <c r="F40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"&gt;0")+COUNTIF(Individual_Scores_Men_Var!I207:I217, "&gt;0")+COUNTIF(Individual_Scores_Men_Var!I220:I230, "&gt;0")+COUNTIF(Individual_Scores_Men_Var!I233:I243, "&gt;0")</f>
        <v>90</v>
      </c>
      <c r="G40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"&gt;0")+COUNTIF(Individual_Scores_Men_Var!J207:J217, "&gt;0")+COUNTIF(Individual_Scores_Men_Var!J220:J230, "&gt;0")+COUNTIF(Individual_Scores_Men_Var!J233:J243, "&gt;0")</f>
        <v>90</v>
      </c>
      <c r="H40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"&gt;0")+COUNTIF(Individual_Scores_Men_Var!K194:K204, "&gt;0")+COUNTIF(Individual_Scores_Men_Var!K207:K217, "&gt;0")+COUNTIF(Individual_Scores_Men_Var!K220:K230, "&gt;0")+COUNTIF(Individual_Scores_Men_Var!K233:K243, "&gt;0")</f>
        <v>90</v>
      </c>
      <c r="I40" s="2">
        <f>COUNTIF(Individual_Scores_Men_Var!L12:L22, "&gt;0")+COUNTIF(Individual_Scores_Men_Var!L25:L35, "&gt;0")+COUNTIF(Individual_Scores_Men_Var!L38:L48, "&gt;0")+COUNTIF(Individual_Scores_Men_Var!L51:L61, "&gt;0")+COUNTIF(Individual_Scores_Men_Var!L64:L74, "&gt;0")+COUNTIF(Individual_Scores_Men_Var!L77:L87, "&gt;0")+COUNTIF(Individual_Scores_Men_Var!L90:L100, "&gt;0")+COUNTIF(Individual_Scores_Men_Var!L103:L113, "&gt;0")+COUNTIF(Individual_Scores_Men_Var!L116:L126, "&gt;0")+COUNTIF(Individual_Scores_Men_Var!L129:L139, "&gt;0")+COUNTIF(Individual_Scores_Men_Var!L142:L152, "&gt;0")+COUNTIF(Individual_Scores_Men_Var!L155:L165, "&gt;0")+COUNTIF(Individual_Scores_Men_Var!L168:L178, "&gt;0")+COUNTIF(Individual_Scores_Men_Var!L181:L191, "&gt;0")+COUNTIF(Individual_Scores_Men_Var!L194:L204, "&gt;0")+COUNTIF(Individual_Scores_Men_Var!L207:L217, "&gt;0")+COUNTIF(Individual_Scores_Men_Var!L220:L230, "&gt;0")+COUNTIF(Individual_Scores_Men_Var!L233:L243, "&gt;0")</f>
        <v>90</v>
      </c>
      <c r="J40" s="2">
        <f>SUM(D40:I40)</f>
        <v>540</v>
      </c>
    </row>
    <row r="41" spans="1:10" s="1" customFormat="1" ht="13.95" customHeight="1" x14ac:dyDescent="0.25">
      <c r="A41" s="29"/>
      <c r="B41" s="29" t="s">
        <v>592</v>
      </c>
      <c r="C41" s="29"/>
      <c r="D41" s="29"/>
    </row>
    <row r="42" spans="1:10" s="1" customFormat="1" ht="13.95" customHeight="1" x14ac:dyDescent="0.25">
      <c r="A42" s="29"/>
      <c r="B42" s="29" t="s">
        <v>1</v>
      </c>
      <c r="C42" s="29"/>
      <c r="D42" s="29"/>
    </row>
    <row r="43" spans="1:10" s="1" customFormat="1" ht="13.95" customHeight="1" x14ac:dyDescent="0.25">
      <c r="A43" s="29"/>
      <c r="B43" s="29" t="s">
        <v>593</v>
      </c>
      <c r="C43" s="29"/>
      <c r="D43" s="29"/>
    </row>
    <row r="44" spans="1:10" s="1" customFormat="1" ht="13.95" customHeight="1" x14ac:dyDescent="0.25">
      <c r="A44" s="29"/>
      <c r="B44" s="29"/>
      <c r="C44" s="29"/>
      <c r="D44" s="29" t="s">
        <v>587</v>
      </c>
    </row>
    <row r="45" spans="1:10" s="1" customFormat="1" ht="13.95" customHeight="1" x14ac:dyDescent="0.25">
      <c r="A45" s="71" t="s">
        <v>588</v>
      </c>
      <c r="B45" s="71" t="s">
        <v>530</v>
      </c>
      <c r="C45" s="71"/>
      <c r="D45" s="71" t="s">
        <v>533</v>
      </c>
    </row>
    <row r="46" spans="1:10" s="1" customFormat="1" ht="13.95" customHeight="1" x14ac:dyDescent="0.3">
      <c r="A46" s="13">
        <f t="shared" ref="A46:B63" si="6">A12</f>
        <v>1</v>
      </c>
      <c r="B46" s="13" t="str">
        <f t="shared" si="6"/>
        <v>Pikeville ,University Of V</v>
      </c>
      <c r="D46" s="13">
        <f t="shared" ref="D46:D63" si="7">AB12</f>
        <v>10268</v>
      </c>
    </row>
    <row r="47" spans="1:10" s="1" customFormat="1" ht="13.95" customHeight="1" x14ac:dyDescent="0.3">
      <c r="A47" s="13">
        <f t="shared" si="6"/>
        <v>2</v>
      </c>
      <c r="B47" s="13" t="str">
        <f t="shared" si="6"/>
        <v>Tennessee Wesleyan University V</v>
      </c>
      <c r="D47" s="13">
        <f t="shared" si="7"/>
        <v>9609</v>
      </c>
    </row>
    <row r="48" spans="1:10" s="1" customFormat="1" ht="13.95" customHeight="1" x14ac:dyDescent="0.3">
      <c r="A48" s="13">
        <f t="shared" si="6"/>
        <v>3</v>
      </c>
      <c r="B48" s="13" t="str">
        <f t="shared" si="6"/>
        <v>Tennessee Southern, University Of V</v>
      </c>
      <c r="D48" s="13">
        <f t="shared" si="7"/>
        <v>9565</v>
      </c>
    </row>
    <row r="49" spans="1:4" s="1" customFormat="1" ht="13.95" customHeight="1" x14ac:dyDescent="0.3">
      <c r="A49" s="13">
        <f t="shared" si="6"/>
        <v>4</v>
      </c>
      <c r="B49" s="13" t="str">
        <f t="shared" si="6"/>
        <v>University of the Cumberlands V</v>
      </c>
      <c r="D49" s="13">
        <f t="shared" si="7"/>
        <v>9485</v>
      </c>
    </row>
    <row r="50" spans="1:4" s="1" customFormat="1" ht="13.95" customHeight="1" x14ac:dyDescent="0.3">
      <c r="A50" s="13">
        <f t="shared" si="6"/>
        <v>5</v>
      </c>
      <c r="B50" s="13" t="str">
        <f t="shared" si="6"/>
        <v>Milligan University V</v>
      </c>
      <c r="D50" s="13">
        <f t="shared" si="7"/>
        <v>9418</v>
      </c>
    </row>
    <row r="51" spans="1:4" s="1" customFormat="1" ht="13.95" customHeight="1" x14ac:dyDescent="0.3">
      <c r="A51" s="13">
        <f t="shared" si="6"/>
        <v>6</v>
      </c>
      <c r="B51" s="13" t="str">
        <f t="shared" si="6"/>
        <v>Emmanuel College V</v>
      </c>
      <c r="D51" s="13">
        <f t="shared" si="7"/>
        <v>9391</v>
      </c>
    </row>
    <row r="52" spans="1:4" s="1" customFormat="1" ht="13.95" customHeight="1" x14ac:dyDescent="0.3">
      <c r="A52" s="13">
        <f t="shared" si="6"/>
        <v>7</v>
      </c>
      <c r="B52" s="13" t="str">
        <f t="shared" si="6"/>
        <v>Belmont Abbey College V</v>
      </c>
      <c r="D52" s="13">
        <f t="shared" si="7"/>
        <v>9198</v>
      </c>
    </row>
    <row r="53" spans="1:4" s="1" customFormat="1" ht="13.95" customHeight="1" x14ac:dyDescent="0.3">
      <c r="A53" s="13">
        <f t="shared" si="6"/>
        <v>8</v>
      </c>
      <c r="B53" s="13" t="str">
        <f t="shared" si="6"/>
        <v>Bethel University (TN) V</v>
      </c>
      <c r="D53" s="13">
        <f t="shared" si="7"/>
        <v>9109</v>
      </c>
    </row>
    <row r="54" spans="1:4" s="1" customFormat="1" ht="13.95" customHeight="1" x14ac:dyDescent="0.3">
      <c r="A54" s="13">
        <f t="shared" si="6"/>
        <v>9</v>
      </c>
      <c r="B54" s="13" t="str">
        <f t="shared" si="6"/>
        <v>Tusculum University V</v>
      </c>
      <c r="D54" s="13">
        <f t="shared" si="7"/>
        <v>8768</v>
      </c>
    </row>
    <row r="55" spans="1:4" s="1" customFormat="1" ht="13.95" customHeight="1" x14ac:dyDescent="0.3">
      <c r="A55" s="13">
        <f t="shared" si="6"/>
        <v>10</v>
      </c>
      <c r="B55" s="13" t="str">
        <f t="shared" si="6"/>
        <v>Campbellsville University V</v>
      </c>
      <c r="D55" s="13">
        <f t="shared" si="7"/>
        <v>8725</v>
      </c>
    </row>
    <row r="56" spans="1:4" s="1" customFormat="1" ht="13.95" customHeight="1" x14ac:dyDescent="0.3">
      <c r="A56" s="13">
        <f t="shared" si="6"/>
        <v>11</v>
      </c>
      <c r="B56" s="13" t="str">
        <f t="shared" si="6"/>
        <v>Cumberland University V</v>
      </c>
      <c r="D56" s="13">
        <f t="shared" si="7"/>
        <v>8723</v>
      </c>
    </row>
    <row r="57" spans="1:4" s="1" customFormat="1" ht="13.95" customHeight="1" x14ac:dyDescent="0.3">
      <c r="A57" s="13">
        <f t="shared" si="6"/>
        <v>12</v>
      </c>
      <c r="B57" s="13" t="str">
        <f t="shared" si="6"/>
        <v>Lindsey Wilson College V</v>
      </c>
      <c r="D57" s="13">
        <f t="shared" si="7"/>
        <v>8570</v>
      </c>
    </row>
    <row r="58" spans="1:4" s="1" customFormat="1" ht="13.95" customHeight="1" x14ac:dyDescent="0.3">
      <c r="A58" s="13">
        <f t="shared" si="6"/>
        <v>13</v>
      </c>
      <c r="B58" s="13" t="str">
        <f t="shared" si="6"/>
        <v>Thomas More University V</v>
      </c>
      <c r="D58" s="13">
        <f t="shared" si="7"/>
        <v>8550</v>
      </c>
    </row>
    <row r="59" spans="1:4" s="1" customFormat="1" ht="13.95" customHeight="1" x14ac:dyDescent="0.3">
      <c r="A59" s="13">
        <f t="shared" si="6"/>
        <v>14</v>
      </c>
      <c r="B59" s="13" t="str">
        <f t="shared" si="6"/>
        <v>Midway University V</v>
      </c>
      <c r="D59" s="13">
        <f t="shared" si="7"/>
        <v>8405</v>
      </c>
    </row>
    <row r="60" spans="1:4" s="1" customFormat="1" ht="13.95" customHeight="1" x14ac:dyDescent="0.3">
      <c r="A60" s="13">
        <f t="shared" si="6"/>
        <v>15</v>
      </c>
      <c r="B60" s="13" t="str">
        <f t="shared" si="6"/>
        <v>Union College V</v>
      </c>
      <c r="D60" s="13">
        <f t="shared" si="7"/>
        <v>8266</v>
      </c>
    </row>
    <row r="61" spans="1:4" s="1" customFormat="1" ht="13.95" customHeight="1" x14ac:dyDescent="0.3">
      <c r="A61" s="13">
        <f t="shared" si="6"/>
        <v>16</v>
      </c>
      <c r="B61" s="13" t="str">
        <f t="shared" si="6"/>
        <v>Southeastern Illinois College V</v>
      </c>
      <c r="D61" s="13">
        <f t="shared" si="7"/>
        <v>7651</v>
      </c>
    </row>
    <row r="62" spans="1:4" s="1" customFormat="1" ht="13.95" customHeight="1" x14ac:dyDescent="0.3">
      <c r="A62" s="13">
        <f t="shared" si="6"/>
        <v>17</v>
      </c>
      <c r="B62" s="13" t="str">
        <f t="shared" si="6"/>
        <v>South Florida ,University Of V</v>
      </c>
      <c r="D62" s="13">
        <f t="shared" si="7"/>
        <v>7449</v>
      </c>
    </row>
    <row r="63" spans="1:4" s="1" customFormat="1" ht="13.95" customHeight="1" x14ac:dyDescent="0.3">
      <c r="A63" s="13">
        <f t="shared" si="6"/>
        <v>18</v>
      </c>
      <c r="B63" s="13" t="str">
        <f t="shared" si="6"/>
        <v>Shawnee State University V</v>
      </c>
      <c r="D63" s="13">
        <f t="shared" si="7"/>
        <v>7444</v>
      </c>
    </row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0UU77o8kG4c02OnTpIQw0aG5FSGovxJMjmYc9tzha7e1VmO6l9blJ/CBERfmgrsZJDaU+NFzNmeqturKeqXwWw==" saltValue="tLEgRhlVX6iYHP8eXGhuIQ==" spinCount="100000" sheet="1" objects="1" scenarios="1"/>
  <sortState xmlns:xlrd2="http://schemas.microsoft.com/office/spreadsheetml/2017/richdata2" ref="A12:AB29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="85" zoomScaleNormal="85" workbookViewId="0">
      <pane ySplit="12" topLeftCell="A13" activePane="bottomLeft" state="frozen"/>
      <selection pane="bottomLeft" activeCell="T25" sqref="T25"/>
    </sheetView>
  </sheetViews>
  <sheetFormatPr defaultColWidth="8.88671875" defaultRowHeight="14.4" x14ac:dyDescent="0.3"/>
  <cols>
    <col min="1" max="1" width="5.6640625" style="13" customWidth="1"/>
    <col min="2" max="2" width="33.6640625" style="13" customWidth="1"/>
    <col min="3" max="3" width="18" style="13" customWidth="1"/>
    <col min="4" max="4" width="13.33203125" style="13" hidden="1" customWidth="1"/>
    <col min="5" max="5" width="37.6640625" style="13" customWidth="1"/>
    <col min="6" max="6" width="0.109375" style="13" customWidth="1"/>
    <col min="7" max="26" width="8.6640625" style="84" customWidth="1"/>
    <col min="27" max="37" width="8.6640625" style="46" customWidth="1"/>
    <col min="38" max="78" width="8.6640625" style="13" customWidth="1"/>
    <col min="79" max="79" width="8.88671875" style="13" customWidth="1"/>
    <col min="80" max="16384" width="8.88671875" style="13"/>
  </cols>
  <sheetData>
    <row r="1" spans="1:141" s="4" customFormat="1" ht="16.2" customHeight="1" x14ac:dyDescent="0.3">
      <c r="A1" s="91" t="s">
        <v>598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85"/>
      <c r="T1" s="85"/>
      <c r="U1" s="12"/>
      <c r="V1" s="12"/>
      <c r="W1" s="12"/>
      <c r="X1" s="12"/>
      <c r="Y1" s="12"/>
      <c r="Z1" s="12"/>
      <c r="AA1" s="46">
        <v>30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599</v>
      </c>
      <c r="EC1" s="13" t="s">
        <v>600</v>
      </c>
      <c r="ED1" s="13" t="s">
        <v>601</v>
      </c>
      <c r="EE1" s="13" t="s">
        <v>602</v>
      </c>
      <c r="EF1" s="13" t="s">
        <v>584</v>
      </c>
      <c r="EG1" s="13" t="s">
        <v>603</v>
      </c>
      <c r="EH1" s="13" t="s">
        <v>604</v>
      </c>
      <c r="EI1" s="13" t="s">
        <v>605</v>
      </c>
      <c r="EJ1" s="13" t="s">
        <v>606</v>
      </c>
      <c r="EK1" s="13" t="s">
        <v>607</v>
      </c>
    </row>
    <row r="2" spans="1:141" s="72" customFormat="1" ht="15.6" customHeight="1" x14ac:dyDescent="0.3"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46" t="s">
        <v>608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609</v>
      </c>
      <c r="EC2" s="13" t="s">
        <v>610</v>
      </c>
      <c r="ED2" s="13" t="s">
        <v>611</v>
      </c>
      <c r="EE2" s="13" t="s">
        <v>612</v>
      </c>
      <c r="EF2" s="13" t="s">
        <v>584</v>
      </c>
      <c r="EG2" s="13" t="s">
        <v>613</v>
      </c>
      <c r="EH2" s="13" t="s">
        <v>614</v>
      </c>
      <c r="EI2" s="13" t="s">
        <v>615</v>
      </c>
      <c r="EJ2" s="13" t="s">
        <v>616</v>
      </c>
      <c r="EK2" s="13" t="s">
        <v>607</v>
      </c>
    </row>
    <row r="3" spans="1:141" s="72" customFormat="1" ht="16.2" customHeight="1" x14ac:dyDescent="0.3">
      <c r="B3" s="8" t="s">
        <v>1</v>
      </c>
      <c r="C3" s="9"/>
      <c r="D3" s="9"/>
      <c r="E3" s="8" t="s">
        <v>13</v>
      </c>
      <c r="F3" s="9"/>
      <c r="G3" s="85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46" t="s">
        <v>617</v>
      </c>
      <c r="AB3" s="46" t="s">
        <v>618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619</v>
      </c>
      <c r="EC3" s="13" t="s">
        <v>620</v>
      </c>
      <c r="ED3" s="13" t="s">
        <v>621</v>
      </c>
      <c r="EE3" s="13" t="s">
        <v>622</v>
      </c>
      <c r="EF3" s="13" t="s">
        <v>584</v>
      </c>
      <c r="EG3" s="13" t="s">
        <v>623</v>
      </c>
      <c r="EH3" s="13" t="s">
        <v>624</v>
      </c>
      <c r="EI3" s="13" t="s">
        <v>625</v>
      </c>
      <c r="EJ3" s="13" t="s">
        <v>626</v>
      </c>
      <c r="EK3" s="13" t="s">
        <v>607</v>
      </c>
    </row>
    <row r="4" spans="1:141" s="72" customFormat="1" ht="16.2" customHeight="1" x14ac:dyDescent="0.3">
      <c r="B4" s="8" t="s">
        <v>2</v>
      </c>
      <c r="C4" s="8" t="s">
        <v>3</v>
      </c>
      <c r="E4" s="8" t="s">
        <v>16</v>
      </c>
      <c r="F4" s="9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0" t="s">
        <v>10</v>
      </c>
      <c r="EB4" s="13" t="s">
        <v>627</v>
      </c>
      <c r="EC4" s="13" t="s">
        <v>628</v>
      </c>
      <c r="ED4" s="13" t="s">
        <v>629</v>
      </c>
      <c r="EE4" s="13" t="s">
        <v>630</v>
      </c>
      <c r="EF4" s="13" t="s">
        <v>584</v>
      </c>
      <c r="EG4" s="13" t="s">
        <v>631</v>
      </c>
      <c r="EH4" s="13" t="s">
        <v>632</v>
      </c>
      <c r="EI4" s="13" t="s">
        <v>633</v>
      </c>
      <c r="EJ4" s="13" t="s">
        <v>634</v>
      </c>
      <c r="EK4" s="13" t="s">
        <v>607</v>
      </c>
    </row>
    <row r="5" spans="1:141" s="72" customFormat="1" ht="16.2" customHeight="1" x14ac:dyDescent="0.3">
      <c r="C5" s="9"/>
      <c r="F5" s="9"/>
      <c r="G5" s="85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635</v>
      </c>
      <c r="EC5" s="13" t="s">
        <v>636</v>
      </c>
      <c r="ED5" s="13" t="s">
        <v>637</v>
      </c>
      <c r="EE5" s="13" t="s">
        <v>638</v>
      </c>
      <c r="EF5" s="13" t="s">
        <v>584</v>
      </c>
      <c r="EG5" s="13" t="s">
        <v>639</v>
      </c>
      <c r="EH5" s="13" t="s">
        <v>640</v>
      </c>
      <c r="EI5" s="13" t="s">
        <v>641</v>
      </c>
      <c r="EJ5" s="13" t="s">
        <v>642</v>
      </c>
      <c r="EK5" s="13" t="s">
        <v>607</v>
      </c>
    </row>
    <row r="6" spans="1:141" s="72" customFormat="1" ht="16.2" customHeight="1" x14ac:dyDescent="0.3">
      <c r="C6" s="9"/>
      <c r="D6" s="9"/>
      <c r="E6" s="9"/>
      <c r="F6" s="9"/>
      <c r="G6" s="85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643</v>
      </c>
      <c r="EC6" s="13" t="s">
        <v>644</v>
      </c>
      <c r="ED6" s="13" t="s">
        <v>645</v>
      </c>
      <c r="EE6" s="13" t="s">
        <v>646</v>
      </c>
      <c r="EF6" s="13" t="s">
        <v>584</v>
      </c>
      <c r="EG6" s="13" t="s">
        <v>647</v>
      </c>
      <c r="EH6" s="13" t="s">
        <v>648</v>
      </c>
      <c r="EI6" s="13" t="s">
        <v>649</v>
      </c>
      <c r="EJ6" s="13" t="s">
        <v>650</v>
      </c>
      <c r="EK6" s="13" t="s">
        <v>607</v>
      </c>
    </row>
    <row r="7" spans="1:141" s="72" customFormat="1" ht="15.6" hidden="1" customHeight="1" x14ac:dyDescent="0.3">
      <c r="B7" s="76"/>
      <c r="C7" s="76"/>
      <c r="D7" s="76"/>
      <c r="E7" s="76"/>
      <c r="F7" s="76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651</v>
      </c>
      <c r="EC7" s="13" t="s">
        <v>652</v>
      </c>
      <c r="ED7" s="13" t="s">
        <v>653</v>
      </c>
      <c r="EE7" s="13" t="s">
        <v>654</v>
      </c>
      <c r="EF7" s="13" t="s">
        <v>584</v>
      </c>
      <c r="EG7" s="13" t="s">
        <v>655</v>
      </c>
      <c r="EH7" s="13" t="s">
        <v>656</v>
      </c>
      <c r="EI7" s="13" t="s">
        <v>657</v>
      </c>
      <c r="EJ7" s="13" t="s">
        <v>658</v>
      </c>
      <c r="EK7" s="13" t="s">
        <v>607</v>
      </c>
    </row>
    <row r="8" spans="1:141" s="72" customFormat="1" ht="16.2" customHeight="1" x14ac:dyDescent="0.3">
      <c r="A8" s="75"/>
      <c r="B8" s="16" t="s">
        <v>19</v>
      </c>
      <c r="C8" s="75"/>
      <c r="D8" s="75"/>
      <c r="E8" s="77" t="s">
        <v>585</v>
      </c>
      <c r="F8" s="75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659</v>
      </c>
      <c r="EC8" s="13" t="s">
        <v>660</v>
      </c>
      <c r="ED8" s="13" t="s">
        <v>661</v>
      </c>
      <c r="EE8" s="13" t="s">
        <v>662</v>
      </c>
      <c r="EF8" s="13" t="s">
        <v>584</v>
      </c>
      <c r="EG8" s="13" t="s">
        <v>651</v>
      </c>
      <c r="EH8" s="13" t="s">
        <v>663</v>
      </c>
      <c r="EI8" s="13" t="s">
        <v>652</v>
      </c>
      <c r="EJ8" s="13" t="s">
        <v>654</v>
      </c>
      <c r="EK8" s="13" t="s">
        <v>607</v>
      </c>
    </row>
    <row r="9" spans="1:141" s="72" customFormat="1" ht="16.2" customHeight="1" x14ac:dyDescent="0.3">
      <c r="B9" s="16"/>
      <c r="C9" s="76"/>
      <c r="D9" s="16"/>
      <c r="E9" s="76"/>
      <c r="F9" s="76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664</v>
      </c>
      <c r="EC9" s="13" t="s">
        <v>665</v>
      </c>
      <c r="ED9" s="13" t="s">
        <v>666</v>
      </c>
      <c r="EE9" s="13" t="s">
        <v>667</v>
      </c>
      <c r="EF9" s="13" t="s">
        <v>584</v>
      </c>
      <c r="EG9" s="13" t="s">
        <v>668</v>
      </c>
      <c r="EH9" s="13" t="s">
        <v>669</v>
      </c>
      <c r="EI9" s="13" t="s">
        <v>670</v>
      </c>
      <c r="EJ9" s="13" t="s">
        <v>671</v>
      </c>
      <c r="EK9" s="13" t="s">
        <v>607</v>
      </c>
    </row>
    <row r="10" spans="1:141" s="72" customFormat="1" ht="15.6" customHeight="1" x14ac:dyDescent="0.3">
      <c r="B10" s="76"/>
      <c r="C10" s="76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672</v>
      </c>
      <c r="EC10" s="13" t="s">
        <v>673</v>
      </c>
      <c r="ED10" s="13" t="s">
        <v>674</v>
      </c>
      <c r="EE10" s="13" t="s">
        <v>675</v>
      </c>
      <c r="EF10" s="13" t="s">
        <v>584</v>
      </c>
      <c r="EG10" s="13" t="s">
        <v>676</v>
      </c>
      <c r="EH10" s="13" t="s">
        <v>677</v>
      </c>
      <c r="EI10" s="13" t="s">
        <v>678</v>
      </c>
      <c r="EJ10" s="13" t="s">
        <v>679</v>
      </c>
      <c r="EK10" s="13" t="s">
        <v>607</v>
      </c>
    </row>
    <row r="11" spans="1:141" s="66" customFormat="1" ht="13.95" customHeight="1" x14ac:dyDescent="0.3">
      <c r="A11" s="67"/>
      <c r="B11" s="67"/>
      <c r="C11" s="67"/>
      <c r="D11" s="62"/>
      <c r="E11" s="62"/>
      <c r="F11" s="62"/>
      <c r="G11" s="19" t="s">
        <v>527</v>
      </c>
      <c r="H11" s="19" t="s">
        <v>527</v>
      </c>
      <c r="I11" s="19" t="s">
        <v>527</v>
      </c>
      <c r="J11" s="19" t="s">
        <v>527</v>
      </c>
      <c r="K11" s="19" t="s">
        <v>527</v>
      </c>
      <c r="L11" s="19" t="s">
        <v>527</v>
      </c>
      <c r="M11" s="19" t="s">
        <v>680</v>
      </c>
      <c r="N11" s="19" t="s">
        <v>527</v>
      </c>
      <c r="O11" s="19" t="s">
        <v>529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87"/>
      <c r="AB11" s="87"/>
      <c r="AC11" s="87"/>
      <c r="AD11" s="87"/>
      <c r="AE11" s="87"/>
      <c r="AF11" s="88"/>
      <c r="AG11" s="88"/>
      <c r="AH11" s="88"/>
      <c r="AI11" s="88"/>
      <c r="AJ11" s="88"/>
      <c r="AK11" s="88"/>
      <c r="EB11" s="13" t="s">
        <v>681</v>
      </c>
      <c r="EC11" s="13" t="s">
        <v>682</v>
      </c>
      <c r="ED11" s="13" t="s">
        <v>683</v>
      </c>
      <c r="EE11" s="13" t="s">
        <v>684</v>
      </c>
      <c r="EF11" s="13" t="s">
        <v>584</v>
      </c>
      <c r="EG11" s="13" t="s">
        <v>685</v>
      </c>
      <c r="EH11" s="13" t="s">
        <v>686</v>
      </c>
      <c r="EI11" s="13" t="s">
        <v>687</v>
      </c>
      <c r="EJ11" s="13" t="s">
        <v>688</v>
      </c>
      <c r="EK11" s="13" t="s">
        <v>607</v>
      </c>
    </row>
    <row r="12" spans="1:141" s="66" customFormat="1" ht="13.95" customHeight="1" x14ac:dyDescent="0.3">
      <c r="A12" s="19" t="s">
        <v>588</v>
      </c>
      <c r="B12" s="19" t="s">
        <v>25</v>
      </c>
      <c r="C12" s="19" t="s">
        <v>24</v>
      </c>
      <c r="D12" s="67"/>
      <c r="E12" s="19" t="s">
        <v>530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 t="s">
        <v>533</v>
      </c>
      <c r="N12" s="19" t="s">
        <v>531</v>
      </c>
      <c r="O12" s="19" t="s">
        <v>534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87"/>
      <c r="AB12" s="87"/>
      <c r="AC12" s="87"/>
      <c r="AD12" s="87"/>
      <c r="AE12" s="87"/>
      <c r="AF12" s="88"/>
      <c r="AG12" s="88"/>
      <c r="AH12" s="88"/>
      <c r="AI12" s="88"/>
      <c r="AJ12" s="88"/>
      <c r="AK12" s="88"/>
      <c r="EB12" s="13" t="s">
        <v>689</v>
      </c>
      <c r="EC12" s="13" t="s">
        <v>690</v>
      </c>
      <c r="ED12" s="13" t="s">
        <v>691</v>
      </c>
      <c r="EE12" s="13" t="s">
        <v>692</v>
      </c>
      <c r="EF12" s="13" t="s">
        <v>584</v>
      </c>
      <c r="EG12" s="13" t="s">
        <v>693</v>
      </c>
      <c r="EH12" s="13" t="s">
        <v>694</v>
      </c>
      <c r="EI12" s="13" t="s">
        <v>695</v>
      </c>
      <c r="EJ12" s="13" t="s">
        <v>696</v>
      </c>
      <c r="EK12" s="13" t="s">
        <v>607</v>
      </c>
    </row>
    <row r="13" spans="1:141" s="1" customFormat="1" ht="13.95" customHeight="1" x14ac:dyDescent="0.3">
      <c r="A13" s="24">
        <v>1</v>
      </c>
      <c r="B13" s="1" t="s">
        <v>419</v>
      </c>
      <c r="C13" s="22" t="s">
        <v>418</v>
      </c>
      <c r="E13" s="57" t="s">
        <v>806</v>
      </c>
      <c r="F13" s="57" t="s">
        <v>536</v>
      </c>
      <c r="G13" s="24">
        <v>228</v>
      </c>
      <c r="H13" s="24">
        <v>221</v>
      </c>
      <c r="I13" s="24">
        <v>226</v>
      </c>
      <c r="J13" s="24">
        <v>235</v>
      </c>
      <c r="K13" s="24">
        <v>269</v>
      </c>
      <c r="L13" s="24">
        <v>257</v>
      </c>
      <c r="M13" s="19">
        <f t="shared" ref="M13:M76" si="0">SUM(G13:L13)</f>
        <v>1436</v>
      </c>
      <c r="N13" s="19">
        <f t="shared" ref="N13:N76" si="1">COUNTIF(G13:L13, "&gt;0" )</f>
        <v>6</v>
      </c>
      <c r="O13" s="19">
        <f t="shared" ref="O13:O76" si="2">IF(N13=0,0,M13/N13)</f>
        <v>239.33333333333334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697</v>
      </c>
      <c r="EC13" s="13" t="s">
        <v>698</v>
      </c>
      <c r="ED13" s="13" t="s">
        <v>699</v>
      </c>
      <c r="EE13" s="13" t="s">
        <v>700</v>
      </c>
      <c r="EF13" s="13" t="s">
        <v>584</v>
      </c>
      <c r="EG13" s="13" t="s">
        <v>701</v>
      </c>
      <c r="EH13" s="13" t="s">
        <v>702</v>
      </c>
      <c r="EI13" s="13" t="s">
        <v>703</v>
      </c>
      <c r="EJ13" s="13" t="s">
        <v>704</v>
      </c>
      <c r="EK13" s="13" t="s">
        <v>607</v>
      </c>
    </row>
    <row r="14" spans="1:141" s="1" customFormat="1" ht="13.95" customHeight="1" x14ac:dyDescent="0.3">
      <c r="A14" s="24">
        <v>2</v>
      </c>
      <c r="B14" s="1" t="s">
        <v>382</v>
      </c>
      <c r="C14" s="22" t="s">
        <v>381</v>
      </c>
      <c r="E14" s="1" t="s">
        <v>805</v>
      </c>
      <c r="F14" s="1" t="s">
        <v>536</v>
      </c>
      <c r="G14" s="50">
        <v>245</v>
      </c>
      <c r="H14" s="50">
        <v>191</v>
      </c>
      <c r="I14" s="50">
        <v>300</v>
      </c>
      <c r="J14" s="50">
        <v>202</v>
      </c>
      <c r="K14" s="50">
        <v>279</v>
      </c>
      <c r="L14" s="50">
        <v>205</v>
      </c>
      <c r="M14" s="29">
        <f t="shared" si="0"/>
        <v>1422</v>
      </c>
      <c r="N14" s="29">
        <f t="shared" si="1"/>
        <v>6</v>
      </c>
      <c r="O14" s="29">
        <f t="shared" si="2"/>
        <v>237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705</v>
      </c>
      <c r="EC14" s="13" t="s">
        <v>706</v>
      </c>
      <c r="ED14" s="13" t="s">
        <v>707</v>
      </c>
      <c r="EE14" s="13" t="s">
        <v>708</v>
      </c>
      <c r="EF14" s="13" t="s">
        <v>584</v>
      </c>
      <c r="EG14" s="13" t="s">
        <v>709</v>
      </c>
      <c r="EH14" s="13" t="s">
        <v>710</v>
      </c>
      <c r="EI14" s="13" t="s">
        <v>711</v>
      </c>
      <c r="EJ14" s="13" t="s">
        <v>712</v>
      </c>
      <c r="EK14" s="13" t="s">
        <v>607</v>
      </c>
    </row>
    <row r="15" spans="1:141" s="1" customFormat="1" ht="13.95" customHeight="1" x14ac:dyDescent="0.3">
      <c r="A15" s="24">
        <v>3</v>
      </c>
      <c r="B15" s="1" t="s">
        <v>162</v>
      </c>
      <c r="C15" s="22" t="s">
        <v>161</v>
      </c>
      <c r="E15" s="1" t="s">
        <v>797</v>
      </c>
      <c r="F15" s="1" t="s">
        <v>536</v>
      </c>
      <c r="G15" s="50">
        <v>233</v>
      </c>
      <c r="H15" s="50">
        <v>225</v>
      </c>
      <c r="I15" s="50">
        <v>248</v>
      </c>
      <c r="J15" s="50">
        <v>269</v>
      </c>
      <c r="K15" s="50">
        <v>173</v>
      </c>
      <c r="L15" s="50">
        <v>246</v>
      </c>
      <c r="M15" s="29">
        <f t="shared" si="0"/>
        <v>1394</v>
      </c>
      <c r="N15" s="29">
        <f t="shared" si="1"/>
        <v>6</v>
      </c>
      <c r="O15" s="29">
        <f t="shared" si="2"/>
        <v>232.33333333333334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713</v>
      </c>
      <c r="EC15" s="13" t="s">
        <v>714</v>
      </c>
      <c r="ED15" s="13" t="s">
        <v>715</v>
      </c>
      <c r="EE15" s="13" t="s">
        <v>716</v>
      </c>
      <c r="EF15" s="13" t="s">
        <v>584</v>
      </c>
      <c r="EG15" s="13" t="s">
        <v>717</v>
      </c>
      <c r="EH15" s="13" t="s">
        <v>718</v>
      </c>
      <c r="EI15" s="13" t="s">
        <v>719</v>
      </c>
      <c r="EJ15" s="13" t="s">
        <v>720</v>
      </c>
      <c r="EK15" s="13" t="s">
        <v>607</v>
      </c>
    </row>
    <row r="16" spans="1:141" s="1" customFormat="1" ht="13.2" customHeight="1" x14ac:dyDescent="0.3">
      <c r="A16" s="24">
        <v>4</v>
      </c>
      <c r="B16" s="1" t="s">
        <v>300</v>
      </c>
      <c r="C16" s="22" t="s">
        <v>299</v>
      </c>
      <c r="E16" s="1" t="s">
        <v>801</v>
      </c>
      <c r="F16" s="1" t="s">
        <v>536</v>
      </c>
      <c r="G16" s="50">
        <v>257</v>
      </c>
      <c r="H16" s="50">
        <v>226</v>
      </c>
      <c r="I16" s="50">
        <v>256</v>
      </c>
      <c r="J16" s="50">
        <v>224</v>
      </c>
      <c r="K16" s="50">
        <v>203</v>
      </c>
      <c r="L16" s="50">
        <v>207</v>
      </c>
      <c r="M16" s="29">
        <f t="shared" si="0"/>
        <v>1373</v>
      </c>
      <c r="N16" s="29">
        <f t="shared" si="1"/>
        <v>6</v>
      </c>
      <c r="O16" s="29">
        <f t="shared" si="2"/>
        <v>228.83333333333334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721</v>
      </c>
      <c r="EC16" s="13" t="s">
        <v>722</v>
      </c>
      <c r="ED16" s="13" t="s">
        <v>723</v>
      </c>
      <c r="EE16" s="13" t="s">
        <v>724</v>
      </c>
      <c r="EF16" s="13" t="s">
        <v>584</v>
      </c>
      <c r="EG16" s="13" t="s">
        <v>725</v>
      </c>
      <c r="EH16" s="13" t="s">
        <v>726</v>
      </c>
      <c r="EI16" s="13" t="s">
        <v>727</v>
      </c>
      <c r="EJ16" s="13" t="s">
        <v>728</v>
      </c>
      <c r="EK16" s="13" t="s">
        <v>607</v>
      </c>
    </row>
    <row r="17" spans="1:141" s="1" customFormat="1" ht="13.95" customHeight="1" x14ac:dyDescent="0.3">
      <c r="A17" s="24">
        <v>5</v>
      </c>
      <c r="B17" s="1" t="s">
        <v>288</v>
      </c>
      <c r="C17" s="22" t="s">
        <v>287</v>
      </c>
      <c r="E17" s="1" t="s">
        <v>801</v>
      </c>
      <c r="F17" s="1" t="s">
        <v>536</v>
      </c>
      <c r="G17" s="50">
        <v>206</v>
      </c>
      <c r="H17" s="50">
        <v>251</v>
      </c>
      <c r="I17" s="50">
        <v>217</v>
      </c>
      <c r="J17" s="50">
        <v>215</v>
      </c>
      <c r="K17" s="50">
        <v>278</v>
      </c>
      <c r="L17" s="50">
        <v>204</v>
      </c>
      <c r="M17" s="29">
        <f t="shared" si="0"/>
        <v>1371</v>
      </c>
      <c r="N17" s="29">
        <f t="shared" si="1"/>
        <v>6</v>
      </c>
      <c r="O17" s="29">
        <f t="shared" si="2"/>
        <v>228.5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729</v>
      </c>
      <c r="EC17" s="13" t="s">
        <v>730</v>
      </c>
      <c r="ED17" s="13" t="s">
        <v>731</v>
      </c>
      <c r="EE17" s="13" t="s">
        <v>732</v>
      </c>
      <c r="EF17" s="13" t="s">
        <v>584</v>
      </c>
      <c r="EG17" s="13" t="s">
        <v>733</v>
      </c>
      <c r="EH17" s="13" t="s">
        <v>734</v>
      </c>
      <c r="EI17" s="13" t="s">
        <v>735</v>
      </c>
      <c r="EJ17" s="13" t="s">
        <v>736</v>
      </c>
      <c r="EK17" s="13" t="s">
        <v>607</v>
      </c>
    </row>
    <row r="18" spans="1:141" s="1" customFormat="1" ht="13.95" customHeight="1" x14ac:dyDescent="0.3">
      <c r="A18" s="24">
        <v>6</v>
      </c>
      <c r="B18" s="1" t="s">
        <v>388</v>
      </c>
      <c r="C18" s="22" t="s">
        <v>387</v>
      </c>
      <c r="E18" s="57" t="s">
        <v>819</v>
      </c>
      <c r="F18" s="57" t="s">
        <v>536</v>
      </c>
      <c r="G18" s="24">
        <v>222</v>
      </c>
      <c r="H18" s="24">
        <v>222</v>
      </c>
      <c r="I18" s="24">
        <v>243</v>
      </c>
      <c r="J18" s="24">
        <v>216</v>
      </c>
      <c r="K18" s="24">
        <v>218</v>
      </c>
      <c r="L18" s="24">
        <v>235</v>
      </c>
      <c r="M18" s="19">
        <f t="shared" si="0"/>
        <v>1356</v>
      </c>
      <c r="N18" s="19">
        <f t="shared" si="1"/>
        <v>6</v>
      </c>
      <c r="O18" s="19">
        <f t="shared" si="2"/>
        <v>226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737</v>
      </c>
      <c r="EC18" s="13" t="s">
        <v>738</v>
      </c>
      <c r="ED18" s="13" t="s">
        <v>739</v>
      </c>
      <c r="EE18" s="13" t="s">
        <v>740</v>
      </c>
      <c r="EF18" s="13" t="s">
        <v>584</v>
      </c>
      <c r="EG18" s="13" t="s">
        <v>741</v>
      </c>
      <c r="EH18" s="13" t="s">
        <v>742</v>
      </c>
      <c r="EI18" s="13" t="s">
        <v>743</v>
      </c>
      <c r="EJ18" s="13" t="s">
        <v>744</v>
      </c>
      <c r="EK18" s="13" t="s">
        <v>607</v>
      </c>
    </row>
    <row r="19" spans="1:141" s="1" customFormat="1" ht="13.95" customHeight="1" x14ac:dyDescent="0.3">
      <c r="A19" s="24">
        <v>7</v>
      </c>
      <c r="B19" s="1" t="s">
        <v>298</v>
      </c>
      <c r="C19" s="22" t="s">
        <v>297</v>
      </c>
      <c r="E19" s="1" t="s">
        <v>801</v>
      </c>
      <c r="F19" s="1" t="s">
        <v>536</v>
      </c>
      <c r="G19" s="50">
        <v>243</v>
      </c>
      <c r="H19" s="50">
        <v>227</v>
      </c>
      <c r="I19" s="50">
        <v>210</v>
      </c>
      <c r="J19" s="50">
        <v>227</v>
      </c>
      <c r="K19" s="50">
        <v>224</v>
      </c>
      <c r="L19" s="50">
        <v>221</v>
      </c>
      <c r="M19" s="29">
        <f t="shared" si="0"/>
        <v>1352</v>
      </c>
      <c r="N19" s="29">
        <f t="shared" si="1"/>
        <v>6</v>
      </c>
      <c r="O19" s="29">
        <f t="shared" si="2"/>
        <v>225.33333333333334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599</v>
      </c>
      <c r="EC19" s="13" t="s">
        <v>600</v>
      </c>
      <c r="ED19" s="13" t="s">
        <v>601</v>
      </c>
      <c r="EE19" s="13" t="s">
        <v>602</v>
      </c>
      <c r="EF19" s="13" t="s">
        <v>596</v>
      </c>
      <c r="EG19" s="13" t="s">
        <v>745</v>
      </c>
      <c r="EH19" s="13" t="s">
        <v>746</v>
      </c>
      <c r="EI19" s="13" t="s">
        <v>747</v>
      </c>
      <c r="EJ19" s="13" t="s">
        <v>748</v>
      </c>
      <c r="EK19" s="13" t="s">
        <v>607</v>
      </c>
    </row>
    <row r="20" spans="1:141" s="1" customFormat="1" ht="13.95" customHeight="1" x14ac:dyDescent="0.3">
      <c r="A20" s="24">
        <v>8</v>
      </c>
      <c r="B20" s="1" t="s">
        <v>77</v>
      </c>
      <c r="C20" s="22" t="s">
        <v>76</v>
      </c>
      <c r="E20" s="1" t="s">
        <v>793</v>
      </c>
      <c r="F20" s="1" t="s">
        <v>536</v>
      </c>
      <c r="G20" s="50">
        <v>180</v>
      </c>
      <c r="H20" s="50">
        <v>233</v>
      </c>
      <c r="I20" s="50">
        <v>268</v>
      </c>
      <c r="J20" s="50">
        <v>171</v>
      </c>
      <c r="K20" s="50">
        <v>225</v>
      </c>
      <c r="L20" s="50">
        <v>256</v>
      </c>
      <c r="M20" s="29">
        <f t="shared" si="0"/>
        <v>1333</v>
      </c>
      <c r="N20" s="29">
        <f t="shared" si="1"/>
        <v>6</v>
      </c>
      <c r="O20" s="29">
        <f t="shared" si="2"/>
        <v>222.16666666666666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609</v>
      </c>
      <c r="EC20" s="13" t="s">
        <v>610</v>
      </c>
      <c r="ED20" s="13" t="s">
        <v>611</v>
      </c>
      <c r="EE20" s="13" t="s">
        <v>612</v>
      </c>
      <c r="EF20" s="13" t="s">
        <v>596</v>
      </c>
      <c r="EG20" s="13" t="s">
        <v>749</v>
      </c>
      <c r="EH20" s="13" t="s">
        <v>750</v>
      </c>
      <c r="EI20" s="13" t="s">
        <v>751</v>
      </c>
      <c r="EJ20" s="13" t="s">
        <v>752</v>
      </c>
      <c r="EK20" s="13" t="s">
        <v>607</v>
      </c>
    </row>
    <row r="21" spans="1:141" s="1" customFormat="1" ht="13.95" customHeight="1" x14ac:dyDescent="0.3">
      <c r="A21" s="24">
        <v>9</v>
      </c>
      <c r="B21" s="1" t="s">
        <v>255</v>
      </c>
      <c r="C21" s="22" t="s">
        <v>254</v>
      </c>
      <c r="E21" s="1" t="s">
        <v>800</v>
      </c>
      <c r="F21" s="1" t="s">
        <v>536</v>
      </c>
      <c r="G21" s="50">
        <v>181</v>
      </c>
      <c r="H21" s="50">
        <v>203</v>
      </c>
      <c r="I21" s="50">
        <v>258</v>
      </c>
      <c r="J21" s="50">
        <v>224</v>
      </c>
      <c r="K21" s="50">
        <v>236</v>
      </c>
      <c r="L21" s="50">
        <v>227</v>
      </c>
      <c r="M21" s="29">
        <f t="shared" si="0"/>
        <v>1329</v>
      </c>
      <c r="N21" s="29">
        <f t="shared" si="1"/>
        <v>6</v>
      </c>
      <c r="O21" s="29">
        <f t="shared" si="2"/>
        <v>221.5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619</v>
      </c>
      <c r="EC21" s="13" t="s">
        <v>620</v>
      </c>
      <c r="ED21" s="13" t="s">
        <v>621</v>
      </c>
      <c r="EE21" s="13" t="s">
        <v>622</v>
      </c>
      <c r="EF21" s="13" t="s">
        <v>596</v>
      </c>
      <c r="EG21" s="13" t="s">
        <v>737</v>
      </c>
      <c r="EH21" s="13" t="s">
        <v>753</v>
      </c>
      <c r="EI21" s="13" t="s">
        <v>738</v>
      </c>
      <c r="EJ21" s="13" t="s">
        <v>740</v>
      </c>
      <c r="EK21" s="13" t="s">
        <v>607</v>
      </c>
    </row>
    <row r="22" spans="1:141" s="1" customFormat="1" ht="13.95" customHeight="1" x14ac:dyDescent="0.3">
      <c r="A22" s="24">
        <v>10</v>
      </c>
      <c r="B22" s="1" t="s">
        <v>272</v>
      </c>
      <c r="C22" s="22" t="s">
        <v>271</v>
      </c>
      <c r="E22" s="1" t="s">
        <v>801</v>
      </c>
      <c r="F22" s="1" t="s">
        <v>536</v>
      </c>
      <c r="G22" s="50">
        <v>267</v>
      </c>
      <c r="H22" s="50">
        <v>267</v>
      </c>
      <c r="I22" s="50">
        <v>235</v>
      </c>
      <c r="J22" s="50">
        <v>224</v>
      </c>
      <c r="K22" s="50">
        <v>170</v>
      </c>
      <c r="L22" s="50">
        <v>165</v>
      </c>
      <c r="M22" s="29">
        <f t="shared" si="0"/>
        <v>1328</v>
      </c>
      <c r="N22" s="29">
        <f t="shared" si="1"/>
        <v>6</v>
      </c>
      <c r="O22" s="29">
        <f t="shared" si="2"/>
        <v>221.33333333333334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627</v>
      </c>
      <c r="EC22" s="13" t="s">
        <v>628</v>
      </c>
      <c r="ED22" s="13" t="s">
        <v>629</v>
      </c>
      <c r="EE22" s="13" t="s">
        <v>630</v>
      </c>
      <c r="EF22" s="13" t="s">
        <v>596</v>
      </c>
      <c r="EG22" s="13" t="s">
        <v>754</v>
      </c>
      <c r="EH22" s="13" t="s">
        <v>755</v>
      </c>
      <c r="EI22" s="13" t="s">
        <v>756</v>
      </c>
      <c r="EJ22" s="13" t="s">
        <v>757</v>
      </c>
      <c r="EK22" s="13" t="s">
        <v>607</v>
      </c>
    </row>
    <row r="23" spans="1:141" s="1" customFormat="1" ht="13.95" customHeight="1" x14ac:dyDescent="0.3">
      <c r="A23" s="24">
        <v>11</v>
      </c>
      <c r="B23" s="1" t="s">
        <v>264</v>
      </c>
      <c r="C23" s="22" t="s">
        <v>263</v>
      </c>
      <c r="E23" s="1" t="s">
        <v>801</v>
      </c>
      <c r="F23" s="1" t="s">
        <v>536</v>
      </c>
      <c r="G23" s="50">
        <v>192</v>
      </c>
      <c r="H23" s="50">
        <v>196</v>
      </c>
      <c r="I23" s="50">
        <v>269</v>
      </c>
      <c r="J23" s="50">
        <v>275</v>
      </c>
      <c r="K23" s="50">
        <v>200</v>
      </c>
      <c r="L23" s="50">
        <v>180</v>
      </c>
      <c r="M23" s="29">
        <f t="shared" si="0"/>
        <v>1312</v>
      </c>
      <c r="N23" s="29">
        <f t="shared" si="1"/>
        <v>6</v>
      </c>
      <c r="O23" s="29">
        <f t="shared" si="2"/>
        <v>218.66666666666666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635</v>
      </c>
      <c r="EC23" s="13" t="s">
        <v>636</v>
      </c>
      <c r="ED23" s="13" t="s">
        <v>637</v>
      </c>
      <c r="EE23" s="13" t="s">
        <v>638</v>
      </c>
      <c r="EF23" s="13" t="s">
        <v>596</v>
      </c>
      <c r="EG23" s="13" t="s">
        <v>758</v>
      </c>
      <c r="EH23" s="13" t="s">
        <v>759</v>
      </c>
      <c r="EI23" s="13" t="s">
        <v>760</v>
      </c>
      <c r="EJ23" s="13" t="s">
        <v>761</v>
      </c>
      <c r="EK23" s="13" t="s">
        <v>607</v>
      </c>
    </row>
    <row r="24" spans="1:141" s="1" customFormat="1" ht="13.95" customHeight="1" x14ac:dyDescent="0.3">
      <c r="A24" s="24">
        <v>12</v>
      </c>
      <c r="B24" s="1" t="s">
        <v>40</v>
      </c>
      <c r="C24" s="22" t="s">
        <v>39</v>
      </c>
      <c r="E24" s="1" t="s">
        <v>792</v>
      </c>
      <c r="F24" s="1" t="s">
        <v>536</v>
      </c>
      <c r="G24" s="50">
        <v>226</v>
      </c>
      <c r="H24" s="50">
        <v>214</v>
      </c>
      <c r="I24" s="50">
        <v>221</v>
      </c>
      <c r="J24" s="50">
        <v>277</v>
      </c>
      <c r="K24" s="50">
        <v>170</v>
      </c>
      <c r="L24" s="50">
        <v>199</v>
      </c>
      <c r="M24" s="29">
        <f t="shared" si="0"/>
        <v>1307</v>
      </c>
      <c r="N24" s="29">
        <f t="shared" si="1"/>
        <v>6</v>
      </c>
      <c r="O24" s="29">
        <f t="shared" si="2"/>
        <v>217.83333333333334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643</v>
      </c>
      <c r="EC24" s="13" t="s">
        <v>644</v>
      </c>
      <c r="ED24" s="13" t="s">
        <v>645</v>
      </c>
      <c r="EE24" s="13" t="s">
        <v>646</v>
      </c>
      <c r="EF24" s="13" t="s">
        <v>596</v>
      </c>
      <c r="EG24" s="13" t="s">
        <v>762</v>
      </c>
      <c r="EH24" s="13" t="s">
        <v>763</v>
      </c>
      <c r="EI24" s="13" t="s">
        <v>764</v>
      </c>
      <c r="EJ24" s="13" t="s">
        <v>765</v>
      </c>
      <c r="EK24" s="13" t="s">
        <v>607</v>
      </c>
    </row>
    <row r="25" spans="1:141" s="1" customFormat="1" ht="13.95" customHeight="1" x14ac:dyDescent="0.3">
      <c r="A25" s="24">
        <v>13</v>
      </c>
      <c r="B25" s="1" t="s">
        <v>392</v>
      </c>
      <c r="C25" s="22" t="s">
        <v>391</v>
      </c>
      <c r="E25" s="1" t="s">
        <v>805</v>
      </c>
      <c r="F25" s="1" t="s">
        <v>536</v>
      </c>
      <c r="G25" s="50">
        <v>193</v>
      </c>
      <c r="H25" s="50">
        <v>224</v>
      </c>
      <c r="I25" s="50">
        <v>234</v>
      </c>
      <c r="J25" s="50">
        <v>235</v>
      </c>
      <c r="K25" s="50">
        <v>195</v>
      </c>
      <c r="L25" s="50">
        <v>224</v>
      </c>
      <c r="M25" s="29">
        <f t="shared" si="0"/>
        <v>1305</v>
      </c>
      <c r="N25" s="29">
        <f t="shared" si="1"/>
        <v>6</v>
      </c>
      <c r="O25" s="29">
        <f t="shared" si="2"/>
        <v>217.5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651</v>
      </c>
      <c r="EC25" s="13" t="s">
        <v>652</v>
      </c>
      <c r="ED25" s="13" t="s">
        <v>653</v>
      </c>
      <c r="EE25" s="13" t="s">
        <v>654</v>
      </c>
      <c r="EF25" s="13" t="s">
        <v>596</v>
      </c>
      <c r="EG25" s="13" t="s">
        <v>766</v>
      </c>
      <c r="EH25" s="13" t="s">
        <v>767</v>
      </c>
      <c r="EI25" s="13" t="s">
        <v>768</v>
      </c>
      <c r="EJ25" s="13" t="s">
        <v>769</v>
      </c>
      <c r="EK25" s="13" t="s">
        <v>607</v>
      </c>
    </row>
    <row r="26" spans="1:141" s="1" customFormat="1" ht="13.95" customHeight="1" x14ac:dyDescent="0.3">
      <c r="A26" s="24">
        <v>14</v>
      </c>
      <c r="B26" s="1" t="s">
        <v>501</v>
      </c>
      <c r="C26" s="22" t="s">
        <v>500</v>
      </c>
      <c r="E26" s="1" t="s">
        <v>810</v>
      </c>
      <c r="F26" s="1" t="s">
        <v>536</v>
      </c>
      <c r="G26" s="50">
        <v>167</v>
      </c>
      <c r="H26" s="50">
        <v>210</v>
      </c>
      <c r="I26" s="50">
        <v>257</v>
      </c>
      <c r="J26" s="50">
        <v>199</v>
      </c>
      <c r="K26" s="50">
        <v>257</v>
      </c>
      <c r="L26" s="50">
        <v>207</v>
      </c>
      <c r="M26" s="29">
        <f t="shared" si="0"/>
        <v>1297</v>
      </c>
      <c r="N26" s="29">
        <f t="shared" si="1"/>
        <v>6</v>
      </c>
      <c r="O26" s="29">
        <f t="shared" si="2"/>
        <v>216.16666666666666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659</v>
      </c>
      <c r="EC26" s="13" t="s">
        <v>660</v>
      </c>
      <c r="ED26" s="13" t="s">
        <v>661</v>
      </c>
      <c r="EE26" s="13" t="s">
        <v>662</v>
      </c>
      <c r="EF26" s="13" t="s">
        <v>596</v>
      </c>
      <c r="EG26" s="13" t="s">
        <v>770</v>
      </c>
      <c r="EH26" s="13" t="s">
        <v>771</v>
      </c>
      <c r="EI26" s="13" t="s">
        <v>772</v>
      </c>
      <c r="EJ26" s="13" t="s">
        <v>773</v>
      </c>
      <c r="EK26" s="13" t="s">
        <v>607</v>
      </c>
    </row>
    <row r="27" spans="1:141" s="1" customFormat="1" ht="13.95" customHeight="1" x14ac:dyDescent="0.3">
      <c r="A27" s="24">
        <v>15</v>
      </c>
      <c r="B27" s="1" t="s">
        <v>85</v>
      </c>
      <c r="C27" s="22" t="s">
        <v>84</v>
      </c>
      <c r="E27" s="1" t="s">
        <v>793</v>
      </c>
      <c r="F27" s="1" t="s">
        <v>536</v>
      </c>
      <c r="G27" s="50">
        <v>205</v>
      </c>
      <c r="H27" s="50">
        <v>255</v>
      </c>
      <c r="I27" s="50">
        <v>214</v>
      </c>
      <c r="J27" s="50">
        <v>222</v>
      </c>
      <c r="K27" s="50">
        <v>182</v>
      </c>
      <c r="L27" s="50">
        <v>206</v>
      </c>
      <c r="M27" s="29">
        <f t="shared" si="0"/>
        <v>1284</v>
      </c>
      <c r="N27" s="29">
        <f t="shared" si="1"/>
        <v>6</v>
      </c>
      <c r="O27" s="29">
        <f t="shared" si="2"/>
        <v>214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664</v>
      </c>
      <c r="EC27" s="13" t="s">
        <v>665</v>
      </c>
      <c r="ED27" s="13" t="s">
        <v>666</v>
      </c>
      <c r="EE27" s="13" t="s">
        <v>667</v>
      </c>
      <c r="EF27" s="13" t="s">
        <v>596</v>
      </c>
      <c r="EG27" s="13" t="s">
        <v>774</v>
      </c>
      <c r="EH27" s="13" t="s">
        <v>775</v>
      </c>
      <c r="EI27" s="13" t="s">
        <v>776</v>
      </c>
      <c r="EJ27" s="13" t="s">
        <v>777</v>
      </c>
      <c r="EK27" s="13" t="s">
        <v>607</v>
      </c>
    </row>
    <row r="28" spans="1:141" s="1" customFormat="1" ht="13.95" customHeight="1" x14ac:dyDescent="0.3">
      <c r="A28" s="24">
        <v>16</v>
      </c>
      <c r="B28" s="1" t="s">
        <v>66</v>
      </c>
      <c r="C28" s="22" t="s">
        <v>65</v>
      </c>
      <c r="E28" s="1" t="s">
        <v>792</v>
      </c>
      <c r="F28" s="1" t="s">
        <v>536</v>
      </c>
      <c r="G28" s="50">
        <v>248</v>
      </c>
      <c r="H28" s="50">
        <v>186</v>
      </c>
      <c r="I28" s="50">
        <v>238</v>
      </c>
      <c r="J28" s="50">
        <v>180</v>
      </c>
      <c r="K28" s="50">
        <v>212</v>
      </c>
      <c r="L28" s="50">
        <v>211</v>
      </c>
      <c r="M28" s="29">
        <f t="shared" si="0"/>
        <v>1275</v>
      </c>
      <c r="N28" s="29">
        <f t="shared" si="1"/>
        <v>6</v>
      </c>
      <c r="O28" s="29">
        <f t="shared" si="2"/>
        <v>212.5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  <c r="EB28" s="13" t="s">
        <v>672</v>
      </c>
      <c r="EC28" s="13" t="s">
        <v>673</v>
      </c>
      <c r="ED28" s="13" t="s">
        <v>674</v>
      </c>
      <c r="EE28" s="13" t="s">
        <v>675</v>
      </c>
      <c r="EF28" s="13" t="s">
        <v>596</v>
      </c>
      <c r="EG28" s="13" t="s">
        <v>778</v>
      </c>
      <c r="EH28" s="13" t="s">
        <v>779</v>
      </c>
      <c r="EI28" s="13" t="s">
        <v>780</v>
      </c>
      <c r="EJ28" s="13" t="s">
        <v>781</v>
      </c>
      <c r="EK28" s="13" t="s">
        <v>607</v>
      </c>
    </row>
    <row r="29" spans="1:141" s="1" customFormat="1" ht="13.95" customHeight="1" x14ac:dyDescent="0.3">
      <c r="A29" s="24">
        <v>17</v>
      </c>
      <c r="B29" s="1" t="s">
        <v>44</v>
      </c>
      <c r="C29" s="22" t="s">
        <v>43</v>
      </c>
      <c r="E29" s="1" t="s">
        <v>792</v>
      </c>
      <c r="F29" s="1" t="s">
        <v>536</v>
      </c>
      <c r="G29" s="50">
        <v>165</v>
      </c>
      <c r="H29" s="50">
        <v>237</v>
      </c>
      <c r="I29" s="50">
        <v>176</v>
      </c>
      <c r="J29" s="50">
        <v>267</v>
      </c>
      <c r="K29" s="50">
        <v>232</v>
      </c>
      <c r="L29" s="50">
        <v>197</v>
      </c>
      <c r="M29" s="29">
        <f t="shared" si="0"/>
        <v>1274</v>
      </c>
      <c r="N29" s="29">
        <f t="shared" si="1"/>
        <v>6</v>
      </c>
      <c r="O29" s="29">
        <f t="shared" si="2"/>
        <v>212.33333333333334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  <c r="EB29" s="13" t="s">
        <v>681</v>
      </c>
      <c r="EC29" s="13" t="s">
        <v>682</v>
      </c>
      <c r="ED29" s="13" t="s">
        <v>683</v>
      </c>
      <c r="EE29" s="13" t="s">
        <v>684</v>
      </c>
      <c r="EF29" s="13" t="s">
        <v>596</v>
      </c>
      <c r="EG29" s="13" t="s">
        <v>782</v>
      </c>
      <c r="EH29" s="13" t="s">
        <v>783</v>
      </c>
      <c r="EI29" s="13" t="s">
        <v>784</v>
      </c>
      <c r="EJ29" s="13" t="s">
        <v>785</v>
      </c>
      <c r="EK29" s="13" t="s">
        <v>607</v>
      </c>
    </row>
    <row r="30" spans="1:141" s="1" customFormat="1" ht="13.95" customHeight="1" x14ac:dyDescent="0.3">
      <c r="A30" s="24">
        <v>18</v>
      </c>
      <c r="B30" s="1" t="s">
        <v>156</v>
      </c>
      <c r="C30" s="22" t="s">
        <v>155</v>
      </c>
      <c r="E30" s="1" t="s">
        <v>797</v>
      </c>
      <c r="F30" s="1" t="s">
        <v>536</v>
      </c>
      <c r="G30" s="50">
        <v>269</v>
      </c>
      <c r="H30" s="50">
        <v>247</v>
      </c>
      <c r="I30" s="50">
        <v>147</v>
      </c>
      <c r="J30" s="50">
        <v>224</v>
      </c>
      <c r="K30" s="50">
        <v>187</v>
      </c>
      <c r="L30" s="50">
        <v>197</v>
      </c>
      <c r="M30" s="29">
        <f t="shared" si="0"/>
        <v>1271</v>
      </c>
      <c r="N30" s="29">
        <f t="shared" si="1"/>
        <v>6</v>
      </c>
      <c r="O30" s="29">
        <f t="shared" si="2"/>
        <v>211.83333333333334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  <c r="EB30" s="13" t="s">
        <v>689</v>
      </c>
      <c r="EC30" s="13" t="s">
        <v>690</v>
      </c>
      <c r="ED30" s="13" t="s">
        <v>691</v>
      </c>
      <c r="EE30" s="13" t="s">
        <v>692</v>
      </c>
      <c r="EF30" s="13" t="s">
        <v>596</v>
      </c>
      <c r="EG30" s="13" t="s">
        <v>786</v>
      </c>
      <c r="EH30" s="13" t="s">
        <v>787</v>
      </c>
      <c r="EI30" s="13" t="s">
        <v>788</v>
      </c>
      <c r="EJ30" s="13" t="s">
        <v>789</v>
      </c>
      <c r="EK30" s="13" t="s">
        <v>607</v>
      </c>
    </row>
    <row r="31" spans="1:141" s="1" customFormat="1" ht="13.95" customHeight="1" x14ac:dyDescent="0.25">
      <c r="A31" s="24">
        <v>19</v>
      </c>
      <c r="B31" s="1" t="s">
        <v>187</v>
      </c>
      <c r="C31" s="22" t="s">
        <v>186</v>
      </c>
      <c r="E31" s="1" t="s">
        <v>798</v>
      </c>
      <c r="F31" s="1" t="s">
        <v>536</v>
      </c>
      <c r="G31" s="50">
        <v>176</v>
      </c>
      <c r="H31" s="50">
        <v>217</v>
      </c>
      <c r="I31" s="50">
        <v>238</v>
      </c>
      <c r="J31" s="50">
        <v>228</v>
      </c>
      <c r="K31" s="50">
        <v>232</v>
      </c>
      <c r="L31" s="50">
        <v>180</v>
      </c>
      <c r="M31" s="29">
        <f t="shared" si="0"/>
        <v>1271</v>
      </c>
      <c r="N31" s="29">
        <f t="shared" si="1"/>
        <v>6</v>
      </c>
      <c r="O31" s="29">
        <f t="shared" si="2"/>
        <v>211.83333333333334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141" s="1" customFormat="1" ht="13.95" customHeight="1" x14ac:dyDescent="0.25">
      <c r="A32" s="24">
        <v>20</v>
      </c>
      <c r="B32" s="1" t="s">
        <v>241</v>
      </c>
      <c r="C32" s="22" t="s">
        <v>240</v>
      </c>
      <c r="E32" s="1" t="s">
        <v>800</v>
      </c>
      <c r="F32" s="1" t="s">
        <v>536</v>
      </c>
      <c r="G32" s="50">
        <v>196</v>
      </c>
      <c r="H32" s="50">
        <v>205</v>
      </c>
      <c r="I32" s="50">
        <v>231</v>
      </c>
      <c r="J32" s="50">
        <v>218</v>
      </c>
      <c r="K32" s="50">
        <v>218</v>
      </c>
      <c r="L32" s="50">
        <v>195</v>
      </c>
      <c r="M32" s="29">
        <f t="shared" si="0"/>
        <v>1263</v>
      </c>
      <c r="N32" s="29">
        <f t="shared" si="1"/>
        <v>6</v>
      </c>
      <c r="O32" s="29">
        <f t="shared" si="2"/>
        <v>210.5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>
        <v>21</v>
      </c>
      <c r="B33" s="1" t="s">
        <v>421</v>
      </c>
      <c r="C33" s="22" t="s">
        <v>420</v>
      </c>
      <c r="E33" s="1" t="s">
        <v>806</v>
      </c>
      <c r="F33" s="1" t="s">
        <v>536</v>
      </c>
      <c r="G33" s="50">
        <v>223</v>
      </c>
      <c r="H33" s="50">
        <v>195</v>
      </c>
      <c r="I33" s="50">
        <v>203</v>
      </c>
      <c r="J33" s="50">
        <v>199</v>
      </c>
      <c r="K33" s="50">
        <v>253</v>
      </c>
      <c r="L33" s="50">
        <v>189</v>
      </c>
      <c r="M33" s="29">
        <f t="shared" si="0"/>
        <v>1262</v>
      </c>
      <c r="N33" s="29">
        <f t="shared" si="1"/>
        <v>6</v>
      </c>
      <c r="O33" s="29">
        <f t="shared" si="2"/>
        <v>210.33333333333334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>
        <v>22</v>
      </c>
      <c r="B34" s="1" t="s">
        <v>479</v>
      </c>
      <c r="C34" s="22" t="s">
        <v>478</v>
      </c>
      <c r="E34" s="1" t="s">
        <v>808</v>
      </c>
      <c r="F34" s="1" t="s">
        <v>536</v>
      </c>
      <c r="G34" s="50">
        <v>220</v>
      </c>
      <c r="H34" s="50">
        <v>185</v>
      </c>
      <c r="I34" s="50">
        <v>223</v>
      </c>
      <c r="J34" s="50">
        <v>217</v>
      </c>
      <c r="K34" s="50">
        <v>225</v>
      </c>
      <c r="L34" s="50">
        <v>188</v>
      </c>
      <c r="M34" s="29">
        <f t="shared" si="0"/>
        <v>1258</v>
      </c>
      <c r="N34" s="29">
        <f t="shared" si="1"/>
        <v>6</v>
      </c>
      <c r="O34" s="29">
        <f t="shared" si="2"/>
        <v>209.66666666666666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>
        <v>23</v>
      </c>
      <c r="B35" s="1" t="s">
        <v>505</v>
      </c>
      <c r="C35" s="22" t="s">
        <v>504</v>
      </c>
      <c r="E35" s="1" t="s">
        <v>810</v>
      </c>
      <c r="F35" s="1" t="s">
        <v>536</v>
      </c>
      <c r="G35" s="50">
        <v>210</v>
      </c>
      <c r="H35" s="50">
        <v>197</v>
      </c>
      <c r="I35" s="50">
        <v>235</v>
      </c>
      <c r="J35" s="50">
        <v>194</v>
      </c>
      <c r="K35" s="50">
        <v>239</v>
      </c>
      <c r="L35" s="50">
        <v>180</v>
      </c>
      <c r="M35" s="29">
        <f t="shared" si="0"/>
        <v>1255</v>
      </c>
      <c r="N35" s="29">
        <f t="shared" si="1"/>
        <v>6</v>
      </c>
      <c r="O35" s="29">
        <f t="shared" si="2"/>
        <v>209.16666666666666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25">
      <c r="A36" s="24">
        <v>24</v>
      </c>
      <c r="B36" s="1" t="s">
        <v>396</v>
      </c>
      <c r="C36" s="22" t="s">
        <v>395</v>
      </c>
      <c r="E36" s="1" t="s">
        <v>819</v>
      </c>
      <c r="F36" s="1" t="s">
        <v>536</v>
      </c>
      <c r="G36" s="50">
        <v>194</v>
      </c>
      <c r="H36" s="50">
        <v>199</v>
      </c>
      <c r="I36" s="50">
        <v>228</v>
      </c>
      <c r="J36" s="50">
        <v>179</v>
      </c>
      <c r="K36" s="50">
        <v>247</v>
      </c>
      <c r="L36" s="50">
        <v>202</v>
      </c>
      <c r="M36" s="29">
        <f t="shared" si="0"/>
        <v>1249</v>
      </c>
      <c r="N36" s="29">
        <f t="shared" si="1"/>
        <v>6</v>
      </c>
      <c r="O36" s="29">
        <f t="shared" si="2"/>
        <v>208.16666666666666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>
        <v>25</v>
      </c>
      <c r="B37" s="1" t="s">
        <v>81</v>
      </c>
      <c r="C37" s="22" t="s">
        <v>80</v>
      </c>
      <c r="E37" s="1" t="s">
        <v>793</v>
      </c>
      <c r="F37" s="1" t="s">
        <v>536</v>
      </c>
      <c r="G37" s="50">
        <v>222</v>
      </c>
      <c r="H37" s="50">
        <v>246</v>
      </c>
      <c r="I37" s="50">
        <v>178</v>
      </c>
      <c r="J37" s="50">
        <v>204</v>
      </c>
      <c r="K37" s="50">
        <v>205</v>
      </c>
      <c r="L37" s="50">
        <v>192</v>
      </c>
      <c r="M37" s="29">
        <f t="shared" si="0"/>
        <v>1247</v>
      </c>
      <c r="N37" s="29">
        <f t="shared" si="1"/>
        <v>6</v>
      </c>
      <c r="O37" s="29">
        <f t="shared" si="2"/>
        <v>207.83333333333334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>
        <v>26</v>
      </c>
      <c r="B38" s="1" t="s">
        <v>50</v>
      </c>
      <c r="C38" s="22" t="s">
        <v>49</v>
      </c>
      <c r="E38" s="57" t="s">
        <v>792</v>
      </c>
      <c r="F38" s="57" t="s">
        <v>536</v>
      </c>
      <c r="G38" s="24">
        <v>215</v>
      </c>
      <c r="H38" s="24">
        <v>202</v>
      </c>
      <c r="I38" s="24">
        <v>223</v>
      </c>
      <c r="J38" s="24">
        <v>214</v>
      </c>
      <c r="K38" s="24">
        <v>181</v>
      </c>
      <c r="L38" s="24">
        <v>205</v>
      </c>
      <c r="M38" s="19">
        <f t="shared" si="0"/>
        <v>1240</v>
      </c>
      <c r="N38" s="19">
        <f t="shared" si="1"/>
        <v>6</v>
      </c>
      <c r="O38" s="19">
        <f t="shared" si="2"/>
        <v>206.66666666666666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>
        <v>27</v>
      </c>
      <c r="B39" s="1" t="s">
        <v>139</v>
      </c>
      <c r="C39" s="22" t="s">
        <v>138</v>
      </c>
      <c r="E39" s="1" t="s">
        <v>796</v>
      </c>
      <c r="F39" s="1" t="s">
        <v>536</v>
      </c>
      <c r="G39" s="50">
        <v>200</v>
      </c>
      <c r="H39" s="50">
        <v>167</v>
      </c>
      <c r="I39" s="50">
        <v>224</v>
      </c>
      <c r="J39" s="50">
        <v>211</v>
      </c>
      <c r="K39" s="50">
        <v>204</v>
      </c>
      <c r="L39" s="50">
        <v>231</v>
      </c>
      <c r="M39" s="29">
        <f t="shared" si="0"/>
        <v>1237</v>
      </c>
      <c r="N39" s="29">
        <f t="shared" si="1"/>
        <v>6</v>
      </c>
      <c r="O39" s="29">
        <f t="shared" si="2"/>
        <v>206.16666666666666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>
        <v>28</v>
      </c>
      <c r="B40" s="1" t="s">
        <v>427</v>
      </c>
      <c r="C40" s="22" t="s">
        <v>426</v>
      </c>
      <c r="E40" s="1" t="s">
        <v>806</v>
      </c>
      <c r="F40" s="1" t="s">
        <v>536</v>
      </c>
      <c r="G40" s="50">
        <v>220</v>
      </c>
      <c r="H40" s="50">
        <v>222</v>
      </c>
      <c r="I40" s="50">
        <v>214</v>
      </c>
      <c r="J40" s="50">
        <v>187</v>
      </c>
      <c r="K40" s="50">
        <v>197</v>
      </c>
      <c r="L40" s="50">
        <v>190</v>
      </c>
      <c r="M40" s="29">
        <f t="shared" si="0"/>
        <v>1230</v>
      </c>
      <c r="N40" s="29">
        <f t="shared" si="1"/>
        <v>6</v>
      </c>
      <c r="O40" s="29">
        <f t="shared" si="2"/>
        <v>205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>
        <v>29</v>
      </c>
      <c r="B41" s="1" t="s">
        <v>266</v>
      </c>
      <c r="C41" s="22" t="s">
        <v>265</v>
      </c>
      <c r="E41" s="57" t="s">
        <v>817</v>
      </c>
      <c r="F41" s="57" t="s">
        <v>536</v>
      </c>
      <c r="G41" s="24">
        <v>215</v>
      </c>
      <c r="H41" s="24">
        <v>190</v>
      </c>
      <c r="I41" s="24">
        <v>213</v>
      </c>
      <c r="J41" s="24">
        <v>185</v>
      </c>
      <c r="K41" s="24">
        <v>235</v>
      </c>
      <c r="L41" s="24">
        <v>189</v>
      </c>
      <c r="M41" s="19">
        <f t="shared" si="0"/>
        <v>1227</v>
      </c>
      <c r="N41" s="19">
        <f t="shared" si="1"/>
        <v>6</v>
      </c>
      <c r="O41" s="19">
        <f t="shared" si="2"/>
        <v>204.5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>
        <v>30</v>
      </c>
      <c r="B42" s="1" t="s">
        <v>150</v>
      </c>
      <c r="C42" s="22" t="s">
        <v>149</v>
      </c>
      <c r="E42" s="1" t="s">
        <v>813</v>
      </c>
      <c r="F42" s="1" t="s">
        <v>536</v>
      </c>
      <c r="G42" s="50">
        <v>161</v>
      </c>
      <c r="H42" s="50">
        <v>244</v>
      </c>
      <c r="I42" s="50">
        <v>224</v>
      </c>
      <c r="J42" s="50">
        <v>202</v>
      </c>
      <c r="K42" s="50">
        <v>181</v>
      </c>
      <c r="L42" s="50">
        <v>215</v>
      </c>
      <c r="M42" s="29">
        <f t="shared" si="0"/>
        <v>1227</v>
      </c>
      <c r="N42" s="29">
        <f t="shared" si="1"/>
        <v>6</v>
      </c>
      <c r="O42" s="29">
        <f t="shared" si="2"/>
        <v>204.5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>
        <v>31</v>
      </c>
      <c r="B43" s="1" t="s">
        <v>200</v>
      </c>
      <c r="C43" s="22" t="s">
        <v>199</v>
      </c>
      <c r="E43" s="57" t="s">
        <v>799</v>
      </c>
      <c r="F43" s="57" t="s">
        <v>536</v>
      </c>
      <c r="G43" s="24">
        <v>192</v>
      </c>
      <c r="H43" s="24">
        <v>204</v>
      </c>
      <c r="I43" s="24">
        <v>191</v>
      </c>
      <c r="J43" s="24">
        <v>204</v>
      </c>
      <c r="K43" s="24">
        <v>221</v>
      </c>
      <c r="L43" s="24">
        <v>214</v>
      </c>
      <c r="M43" s="19">
        <f t="shared" si="0"/>
        <v>1226</v>
      </c>
      <c r="N43" s="19">
        <f t="shared" si="1"/>
        <v>6</v>
      </c>
      <c r="O43" s="19">
        <f t="shared" si="2"/>
        <v>204.33333333333334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>
        <v>32</v>
      </c>
      <c r="B44" s="1" t="s">
        <v>384</v>
      </c>
      <c r="C44" s="22" t="s">
        <v>383</v>
      </c>
      <c r="E44" s="1" t="s">
        <v>819</v>
      </c>
      <c r="F44" s="1" t="s">
        <v>536</v>
      </c>
      <c r="G44" s="50">
        <v>223</v>
      </c>
      <c r="H44" s="50">
        <v>225</v>
      </c>
      <c r="I44" s="50">
        <v>244</v>
      </c>
      <c r="J44" s="50">
        <v>166</v>
      </c>
      <c r="K44" s="50">
        <v>161</v>
      </c>
      <c r="L44" s="50">
        <v>204</v>
      </c>
      <c r="M44" s="29">
        <f t="shared" si="0"/>
        <v>1223</v>
      </c>
      <c r="N44" s="29">
        <f t="shared" si="1"/>
        <v>6</v>
      </c>
      <c r="O44" s="29">
        <f t="shared" si="2"/>
        <v>203.83333333333334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>
        <v>33</v>
      </c>
      <c r="B45" s="1" t="s">
        <v>517</v>
      </c>
      <c r="C45" s="22" t="s">
        <v>516</v>
      </c>
      <c r="E45" s="1" t="s">
        <v>810</v>
      </c>
      <c r="F45" s="1" t="s">
        <v>536</v>
      </c>
      <c r="G45" s="50">
        <v>180</v>
      </c>
      <c r="H45" s="50">
        <v>247</v>
      </c>
      <c r="I45" s="50">
        <v>164</v>
      </c>
      <c r="J45" s="50">
        <v>206</v>
      </c>
      <c r="K45" s="50">
        <v>202</v>
      </c>
      <c r="L45" s="50">
        <v>224</v>
      </c>
      <c r="M45" s="29">
        <f t="shared" si="0"/>
        <v>1223</v>
      </c>
      <c r="N45" s="29">
        <f t="shared" si="1"/>
        <v>6</v>
      </c>
      <c r="O45" s="29">
        <f t="shared" si="2"/>
        <v>203.83333333333334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>
        <v>34</v>
      </c>
      <c r="B46" s="1" t="s">
        <v>507</v>
      </c>
      <c r="C46" s="22" t="s">
        <v>506</v>
      </c>
      <c r="E46" s="57" t="s">
        <v>810</v>
      </c>
      <c r="F46" s="57" t="s">
        <v>536</v>
      </c>
      <c r="G46" s="24">
        <v>204</v>
      </c>
      <c r="H46" s="24">
        <v>184</v>
      </c>
      <c r="I46" s="24">
        <v>222</v>
      </c>
      <c r="J46" s="24">
        <v>191</v>
      </c>
      <c r="K46" s="24">
        <v>264</v>
      </c>
      <c r="L46" s="24">
        <v>157</v>
      </c>
      <c r="M46" s="19">
        <f t="shared" si="0"/>
        <v>1222</v>
      </c>
      <c r="N46" s="19">
        <f t="shared" si="1"/>
        <v>6</v>
      </c>
      <c r="O46" s="19">
        <f t="shared" si="2"/>
        <v>203.66666666666666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>
        <v>35</v>
      </c>
      <c r="B47" s="1" t="s">
        <v>438</v>
      </c>
      <c r="C47" s="22" t="s">
        <v>437</v>
      </c>
      <c r="E47" s="1" t="s">
        <v>807</v>
      </c>
      <c r="F47" s="1" t="s">
        <v>536</v>
      </c>
      <c r="G47" s="50">
        <v>182</v>
      </c>
      <c r="H47" s="50">
        <v>192</v>
      </c>
      <c r="I47" s="50">
        <v>269</v>
      </c>
      <c r="J47" s="50">
        <v>188</v>
      </c>
      <c r="K47" s="50">
        <v>189</v>
      </c>
      <c r="L47" s="50">
        <v>202</v>
      </c>
      <c r="M47" s="29">
        <f t="shared" si="0"/>
        <v>1222</v>
      </c>
      <c r="N47" s="29">
        <f t="shared" si="1"/>
        <v>6</v>
      </c>
      <c r="O47" s="29">
        <f t="shared" si="2"/>
        <v>203.66666666666666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>
        <v>36</v>
      </c>
      <c r="B48" s="1" t="s">
        <v>423</v>
      </c>
      <c r="C48" s="22" t="s">
        <v>422</v>
      </c>
      <c r="E48" s="1" t="s">
        <v>820</v>
      </c>
      <c r="F48" s="1" t="s">
        <v>536</v>
      </c>
      <c r="G48" s="50">
        <v>221</v>
      </c>
      <c r="H48" s="50">
        <v>169</v>
      </c>
      <c r="I48" s="50">
        <v>225</v>
      </c>
      <c r="J48" s="50">
        <v>225</v>
      </c>
      <c r="K48" s="50">
        <v>212</v>
      </c>
      <c r="L48" s="50">
        <v>169</v>
      </c>
      <c r="M48" s="29">
        <f t="shared" si="0"/>
        <v>1221</v>
      </c>
      <c r="N48" s="29">
        <f t="shared" si="1"/>
        <v>6</v>
      </c>
      <c r="O48" s="29">
        <f t="shared" si="2"/>
        <v>203.5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25">
      <c r="A49" s="24">
        <v>37</v>
      </c>
      <c r="B49" s="1" t="s">
        <v>96</v>
      </c>
      <c r="C49" s="22" t="s">
        <v>95</v>
      </c>
      <c r="E49" s="1" t="s">
        <v>795</v>
      </c>
      <c r="F49" s="1" t="s">
        <v>536</v>
      </c>
      <c r="G49" s="50">
        <v>179</v>
      </c>
      <c r="H49" s="50">
        <v>202</v>
      </c>
      <c r="I49" s="50">
        <v>217</v>
      </c>
      <c r="J49" s="50">
        <v>222</v>
      </c>
      <c r="K49" s="50">
        <v>229</v>
      </c>
      <c r="L49" s="50">
        <v>171</v>
      </c>
      <c r="M49" s="29">
        <f t="shared" si="0"/>
        <v>1220</v>
      </c>
      <c r="N49" s="29">
        <f t="shared" si="1"/>
        <v>6</v>
      </c>
      <c r="O49" s="29">
        <f t="shared" si="2"/>
        <v>203.33333333333334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>
        <v>38</v>
      </c>
      <c r="B50" s="1" t="s">
        <v>448</v>
      </c>
      <c r="C50" s="22" t="s">
        <v>447</v>
      </c>
      <c r="E50" s="1" t="s">
        <v>807</v>
      </c>
      <c r="F50" s="1" t="s">
        <v>536</v>
      </c>
      <c r="G50" s="50">
        <v>213</v>
      </c>
      <c r="H50" s="50">
        <v>178</v>
      </c>
      <c r="I50" s="50">
        <v>233</v>
      </c>
      <c r="J50" s="50">
        <v>246</v>
      </c>
      <c r="K50" s="50">
        <v>179</v>
      </c>
      <c r="L50" s="50">
        <v>168</v>
      </c>
      <c r="M50" s="29">
        <f t="shared" si="0"/>
        <v>1217</v>
      </c>
      <c r="N50" s="29">
        <f t="shared" si="1"/>
        <v>6</v>
      </c>
      <c r="O50" s="29">
        <f t="shared" si="2"/>
        <v>202.83333333333334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>
        <v>39</v>
      </c>
      <c r="B51" s="1" t="s">
        <v>94</v>
      </c>
      <c r="C51" s="22" t="s">
        <v>93</v>
      </c>
      <c r="E51" s="1" t="s">
        <v>795</v>
      </c>
      <c r="F51" s="1" t="s">
        <v>536</v>
      </c>
      <c r="G51" s="50">
        <v>209</v>
      </c>
      <c r="H51" s="50">
        <v>199</v>
      </c>
      <c r="I51" s="50">
        <v>150</v>
      </c>
      <c r="J51" s="50">
        <v>191</v>
      </c>
      <c r="K51" s="50">
        <v>207</v>
      </c>
      <c r="L51" s="50">
        <v>259</v>
      </c>
      <c r="M51" s="29">
        <f t="shared" si="0"/>
        <v>1215</v>
      </c>
      <c r="N51" s="29">
        <f t="shared" si="1"/>
        <v>6</v>
      </c>
      <c r="O51" s="29">
        <f t="shared" si="2"/>
        <v>202.5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>
        <v>40</v>
      </c>
      <c r="B52" s="1" t="s">
        <v>146</v>
      </c>
      <c r="C52" s="22" t="s">
        <v>145</v>
      </c>
      <c r="E52" s="1" t="s">
        <v>797</v>
      </c>
      <c r="F52" s="1" t="s">
        <v>536</v>
      </c>
      <c r="G52" s="50">
        <v>182</v>
      </c>
      <c r="H52" s="50">
        <v>213</v>
      </c>
      <c r="I52" s="50">
        <v>195</v>
      </c>
      <c r="J52" s="50">
        <v>182</v>
      </c>
      <c r="K52" s="50">
        <v>221</v>
      </c>
      <c r="L52" s="50">
        <v>220</v>
      </c>
      <c r="M52" s="29">
        <f t="shared" si="0"/>
        <v>1213</v>
      </c>
      <c r="N52" s="29">
        <f t="shared" si="1"/>
        <v>6</v>
      </c>
      <c r="O52" s="29">
        <f t="shared" si="2"/>
        <v>202.16666666666666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>
        <v>41</v>
      </c>
      <c r="B53" s="1" t="s">
        <v>417</v>
      </c>
      <c r="C53" s="22" t="s">
        <v>416</v>
      </c>
      <c r="E53" s="1" t="s">
        <v>820</v>
      </c>
      <c r="F53" s="1" t="s">
        <v>536</v>
      </c>
      <c r="G53" s="50">
        <v>165</v>
      </c>
      <c r="H53" s="50">
        <v>192</v>
      </c>
      <c r="I53" s="50">
        <v>188</v>
      </c>
      <c r="J53" s="50">
        <v>244</v>
      </c>
      <c r="K53" s="50">
        <v>210</v>
      </c>
      <c r="L53" s="50">
        <v>214</v>
      </c>
      <c r="M53" s="29">
        <f t="shared" si="0"/>
        <v>1213</v>
      </c>
      <c r="N53" s="29">
        <f t="shared" si="1"/>
        <v>6</v>
      </c>
      <c r="O53" s="29">
        <f t="shared" si="2"/>
        <v>202.16666666666666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>
        <v>42</v>
      </c>
      <c r="B54" s="1" t="s">
        <v>446</v>
      </c>
      <c r="C54" s="22" t="s">
        <v>445</v>
      </c>
      <c r="E54" s="1" t="s">
        <v>807</v>
      </c>
      <c r="F54" s="1" t="s">
        <v>536</v>
      </c>
      <c r="G54" s="50">
        <v>252</v>
      </c>
      <c r="H54" s="50">
        <v>193</v>
      </c>
      <c r="I54" s="50">
        <v>201</v>
      </c>
      <c r="J54" s="50">
        <v>177</v>
      </c>
      <c r="K54" s="50">
        <v>169</v>
      </c>
      <c r="L54" s="50">
        <v>215</v>
      </c>
      <c r="M54" s="29">
        <f t="shared" si="0"/>
        <v>1207</v>
      </c>
      <c r="N54" s="29">
        <f t="shared" si="1"/>
        <v>6</v>
      </c>
      <c r="O54" s="29">
        <f t="shared" si="2"/>
        <v>201.16666666666666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>
        <v>43</v>
      </c>
      <c r="B55" s="1" t="s">
        <v>237</v>
      </c>
      <c r="C55" s="22" t="s">
        <v>236</v>
      </c>
      <c r="E55" s="1" t="s">
        <v>800</v>
      </c>
      <c r="F55" s="1" t="s">
        <v>536</v>
      </c>
      <c r="G55" s="50">
        <v>194</v>
      </c>
      <c r="H55" s="50">
        <v>200</v>
      </c>
      <c r="I55" s="50">
        <v>222</v>
      </c>
      <c r="J55" s="50">
        <v>196</v>
      </c>
      <c r="K55" s="50">
        <v>192</v>
      </c>
      <c r="L55" s="50">
        <v>202</v>
      </c>
      <c r="M55" s="29">
        <f t="shared" si="0"/>
        <v>1206</v>
      </c>
      <c r="N55" s="29">
        <f t="shared" si="1"/>
        <v>6</v>
      </c>
      <c r="O55" s="29">
        <f t="shared" si="2"/>
        <v>201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>
        <v>44</v>
      </c>
      <c r="B56" s="1" t="s">
        <v>390</v>
      </c>
      <c r="C56" s="22" t="s">
        <v>389</v>
      </c>
      <c r="E56" s="1" t="s">
        <v>819</v>
      </c>
      <c r="F56" s="1" t="s">
        <v>536</v>
      </c>
      <c r="G56" s="50">
        <v>209</v>
      </c>
      <c r="H56" s="50">
        <v>148</v>
      </c>
      <c r="I56" s="50">
        <v>214</v>
      </c>
      <c r="J56" s="50">
        <v>193</v>
      </c>
      <c r="K56" s="50">
        <v>204</v>
      </c>
      <c r="L56" s="50">
        <v>234</v>
      </c>
      <c r="M56" s="29">
        <f t="shared" si="0"/>
        <v>1202</v>
      </c>
      <c r="N56" s="29">
        <f t="shared" si="1"/>
        <v>6</v>
      </c>
      <c r="O56" s="29">
        <f t="shared" si="2"/>
        <v>200.33333333333334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>
        <v>45</v>
      </c>
      <c r="B57" s="1" t="s">
        <v>164</v>
      </c>
      <c r="C57" s="22" t="s">
        <v>163</v>
      </c>
      <c r="E57" s="1" t="s">
        <v>797</v>
      </c>
      <c r="F57" s="1" t="s">
        <v>536</v>
      </c>
      <c r="G57" s="50">
        <v>167</v>
      </c>
      <c r="H57" s="50">
        <v>201</v>
      </c>
      <c r="I57" s="50">
        <v>279</v>
      </c>
      <c r="J57" s="50">
        <v>204</v>
      </c>
      <c r="K57" s="50">
        <v>167</v>
      </c>
      <c r="L57" s="50">
        <v>183</v>
      </c>
      <c r="M57" s="29">
        <f t="shared" si="0"/>
        <v>1201</v>
      </c>
      <c r="N57" s="29">
        <f t="shared" si="1"/>
        <v>6</v>
      </c>
      <c r="O57" s="29">
        <f t="shared" si="2"/>
        <v>200.16666666666666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>
        <v>46</v>
      </c>
      <c r="B58" s="1" t="s">
        <v>170</v>
      </c>
      <c r="C58" s="22" t="s">
        <v>169</v>
      </c>
      <c r="E58" s="1" t="s">
        <v>797</v>
      </c>
      <c r="F58" s="1" t="s">
        <v>536</v>
      </c>
      <c r="G58" s="50">
        <v>213</v>
      </c>
      <c r="H58" s="50">
        <v>214</v>
      </c>
      <c r="I58" s="50">
        <v>230</v>
      </c>
      <c r="J58" s="50">
        <v>222</v>
      </c>
      <c r="K58" s="50">
        <v>156</v>
      </c>
      <c r="L58" s="50">
        <v>166</v>
      </c>
      <c r="M58" s="29">
        <f t="shared" si="0"/>
        <v>1201</v>
      </c>
      <c r="N58" s="29">
        <f t="shared" si="1"/>
        <v>6</v>
      </c>
      <c r="O58" s="29">
        <f t="shared" si="2"/>
        <v>200.16666666666666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>
        <v>47</v>
      </c>
      <c r="B59" s="1" t="s">
        <v>168</v>
      </c>
      <c r="C59" s="22" t="s">
        <v>167</v>
      </c>
      <c r="E59" s="1" t="s">
        <v>813</v>
      </c>
      <c r="F59" s="1" t="s">
        <v>536</v>
      </c>
      <c r="G59" s="50">
        <v>180</v>
      </c>
      <c r="H59" s="50">
        <v>176</v>
      </c>
      <c r="I59" s="50">
        <v>166</v>
      </c>
      <c r="J59" s="50">
        <v>247</v>
      </c>
      <c r="K59" s="50">
        <v>195</v>
      </c>
      <c r="L59" s="50">
        <v>226</v>
      </c>
      <c r="M59" s="29">
        <f t="shared" si="0"/>
        <v>1190</v>
      </c>
      <c r="N59" s="29">
        <f t="shared" si="1"/>
        <v>6</v>
      </c>
      <c r="O59" s="29">
        <f t="shared" si="2"/>
        <v>198.33333333333334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>
        <v>48</v>
      </c>
      <c r="B60" s="1" t="s">
        <v>92</v>
      </c>
      <c r="C60" s="22" t="s">
        <v>91</v>
      </c>
      <c r="E60" s="57" t="s">
        <v>795</v>
      </c>
      <c r="F60" s="57" t="s">
        <v>536</v>
      </c>
      <c r="G60" s="24">
        <v>178</v>
      </c>
      <c r="H60" s="24">
        <v>231</v>
      </c>
      <c r="I60" s="24">
        <v>173</v>
      </c>
      <c r="J60" s="24">
        <v>228</v>
      </c>
      <c r="K60" s="24">
        <v>195</v>
      </c>
      <c r="L60" s="24">
        <v>180</v>
      </c>
      <c r="M60" s="19">
        <f t="shared" si="0"/>
        <v>1185</v>
      </c>
      <c r="N60" s="19">
        <f t="shared" si="1"/>
        <v>6</v>
      </c>
      <c r="O60" s="19">
        <f t="shared" si="2"/>
        <v>197.5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A61" s="24">
        <v>49</v>
      </c>
      <c r="B61" s="1" t="s">
        <v>488</v>
      </c>
      <c r="C61" s="22" t="s">
        <v>487</v>
      </c>
      <c r="E61" s="1" t="s">
        <v>809</v>
      </c>
      <c r="F61" s="1" t="s">
        <v>536</v>
      </c>
      <c r="G61" s="50">
        <v>201</v>
      </c>
      <c r="H61" s="50">
        <v>182</v>
      </c>
      <c r="I61" s="50">
        <v>185</v>
      </c>
      <c r="J61" s="50">
        <v>210</v>
      </c>
      <c r="K61" s="50">
        <v>202</v>
      </c>
      <c r="L61" s="50">
        <v>203</v>
      </c>
      <c r="M61" s="29">
        <f t="shared" si="0"/>
        <v>1183</v>
      </c>
      <c r="N61" s="29">
        <f t="shared" si="1"/>
        <v>6</v>
      </c>
      <c r="O61" s="29">
        <f t="shared" si="2"/>
        <v>197.16666666666666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5" customHeight="1" x14ac:dyDescent="0.25">
      <c r="A62" s="50">
        <v>50</v>
      </c>
      <c r="B62" s="1" t="s">
        <v>175</v>
      </c>
      <c r="C62" s="22" t="s">
        <v>174</v>
      </c>
      <c r="E62" s="57" t="s">
        <v>798</v>
      </c>
      <c r="F62" s="57" t="s">
        <v>536</v>
      </c>
      <c r="G62" s="24">
        <v>222</v>
      </c>
      <c r="H62" s="24">
        <v>232</v>
      </c>
      <c r="I62" s="24">
        <v>196</v>
      </c>
      <c r="J62" s="24">
        <v>176</v>
      </c>
      <c r="K62" s="24">
        <v>161</v>
      </c>
      <c r="L62" s="24">
        <v>193</v>
      </c>
      <c r="M62" s="19">
        <f t="shared" si="0"/>
        <v>1180</v>
      </c>
      <c r="N62" s="19">
        <f t="shared" si="1"/>
        <v>6</v>
      </c>
      <c r="O62" s="19">
        <f t="shared" si="2"/>
        <v>196.66666666666666</v>
      </c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A63" s="50">
        <v>51</v>
      </c>
      <c r="B63" s="1" t="s">
        <v>48</v>
      </c>
      <c r="C63" s="22" t="s">
        <v>47</v>
      </c>
      <c r="E63" s="57" t="s">
        <v>792</v>
      </c>
      <c r="F63" s="57" t="s">
        <v>536</v>
      </c>
      <c r="G63" s="24">
        <v>201</v>
      </c>
      <c r="H63" s="24">
        <v>225</v>
      </c>
      <c r="I63" s="24">
        <v>161</v>
      </c>
      <c r="J63" s="24">
        <v>185</v>
      </c>
      <c r="K63" s="24">
        <v>231</v>
      </c>
      <c r="L63" s="24">
        <v>174</v>
      </c>
      <c r="M63" s="19">
        <f t="shared" si="0"/>
        <v>1177</v>
      </c>
      <c r="N63" s="19">
        <f t="shared" si="1"/>
        <v>6</v>
      </c>
      <c r="O63" s="19">
        <f t="shared" si="2"/>
        <v>196.16666666666666</v>
      </c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A64" s="50">
        <v>52</v>
      </c>
      <c r="B64" s="1" t="s">
        <v>249</v>
      </c>
      <c r="C64" s="22" t="s">
        <v>248</v>
      </c>
      <c r="E64" s="1" t="s">
        <v>800</v>
      </c>
      <c r="F64" s="1" t="s">
        <v>536</v>
      </c>
      <c r="G64" s="50">
        <v>155</v>
      </c>
      <c r="H64" s="50">
        <v>171</v>
      </c>
      <c r="I64" s="50">
        <v>195</v>
      </c>
      <c r="J64" s="50">
        <v>221</v>
      </c>
      <c r="K64" s="50">
        <v>234</v>
      </c>
      <c r="L64" s="50">
        <v>201</v>
      </c>
      <c r="M64" s="29">
        <f t="shared" si="0"/>
        <v>1177</v>
      </c>
      <c r="N64" s="29">
        <f t="shared" si="1"/>
        <v>6</v>
      </c>
      <c r="O64" s="29">
        <f t="shared" si="2"/>
        <v>196.16666666666666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5" customHeight="1" x14ac:dyDescent="0.25">
      <c r="A65" s="50">
        <v>53</v>
      </c>
      <c r="B65" s="1" t="s">
        <v>511</v>
      </c>
      <c r="C65" s="22" t="s">
        <v>510</v>
      </c>
      <c r="E65" s="1" t="s">
        <v>822</v>
      </c>
      <c r="F65" s="1" t="s">
        <v>536</v>
      </c>
      <c r="G65" s="50">
        <v>150</v>
      </c>
      <c r="H65" s="50">
        <v>192</v>
      </c>
      <c r="I65" s="50">
        <v>200</v>
      </c>
      <c r="J65" s="50">
        <v>243</v>
      </c>
      <c r="K65" s="50">
        <v>204</v>
      </c>
      <c r="L65" s="50">
        <v>187</v>
      </c>
      <c r="M65" s="29">
        <f t="shared" si="0"/>
        <v>1176</v>
      </c>
      <c r="N65" s="29">
        <f t="shared" si="1"/>
        <v>6</v>
      </c>
      <c r="O65" s="29">
        <f t="shared" si="2"/>
        <v>196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5" customHeight="1" x14ac:dyDescent="0.25">
      <c r="A66" s="50">
        <v>54</v>
      </c>
      <c r="B66" s="1" t="s">
        <v>292</v>
      </c>
      <c r="C66" s="22" t="s">
        <v>291</v>
      </c>
      <c r="E66" s="1" t="s">
        <v>818</v>
      </c>
      <c r="F66" s="1" t="s">
        <v>536</v>
      </c>
      <c r="G66" s="50">
        <v>169</v>
      </c>
      <c r="H66" s="50">
        <v>225</v>
      </c>
      <c r="I66" s="50">
        <v>194</v>
      </c>
      <c r="J66" s="50">
        <v>172</v>
      </c>
      <c r="K66" s="50">
        <v>206</v>
      </c>
      <c r="L66" s="50">
        <v>207</v>
      </c>
      <c r="M66" s="29">
        <f t="shared" si="0"/>
        <v>1173</v>
      </c>
      <c r="N66" s="29">
        <f t="shared" si="1"/>
        <v>6</v>
      </c>
      <c r="O66" s="29">
        <f t="shared" si="2"/>
        <v>195.5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5" customHeight="1" x14ac:dyDescent="0.25">
      <c r="A67" s="50">
        <v>55</v>
      </c>
      <c r="B67" s="1" t="s">
        <v>204</v>
      </c>
      <c r="C67" s="22" t="s">
        <v>203</v>
      </c>
      <c r="E67" s="1" t="s">
        <v>814</v>
      </c>
      <c r="F67" s="1" t="s">
        <v>536</v>
      </c>
      <c r="G67" s="50">
        <v>171</v>
      </c>
      <c r="H67" s="50">
        <v>225</v>
      </c>
      <c r="I67" s="50">
        <v>134</v>
      </c>
      <c r="J67" s="50">
        <v>202</v>
      </c>
      <c r="K67" s="50">
        <v>204</v>
      </c>
      <c r="L67" s="50">
        <v>235</v>
      </c>
      <c r="M67" s="29">
        <f t="shared" si="0"/>
        <v>1171</v>
      </c>
      <c r="N67" s="29">
        <f t="shared" si="1"/>
        <v>6</v>
      </c>
      <c r="O67" s="29">
        <f t="shared" si="2"/>
        <v>195.16666666666666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5" customHeight="1" x14ac:dyDescent="0.25">
      <c r="A68" s="50">
        <v>56</v>
      </c>
      <c r="B68" s="1" t="s">
        <v>471</v>
      </c>
      <c r="C68" s="22" t="s">
        <v>470</v>
      </c>
      <c r="E68" s="1" t="s">
        <v>808</v>
      </c>
      <c r="F68" s="1" t="s">
        <v>536</v>
      </c>
      <c r="G68" s="50">
        <v>157</v>
      </c>
      <c r="H68" s="50">
        <v>192</v>
      </c>
      <c r="I68" s="50">
        <v>214</v>
      </c>
      <c r="J68" s="50">
        <v>237</v>
      </c>
      <c r="K68" s="50">
        <v>180</v>
      </c>
      <c r="L68" s="50">
        <v>182</v>
      </c>
      <c r="M68" s="29">
        <f t="shared" si="0"/>
        <v>1162</v>
      </c>
      <c r="N68" s="29">
        <f t="shared" si="1"/>
        <v>6</v>
      </c>
      <c r="O68" s="29">
        <f t="shared" si="2"/>
        <v>193.66666666666666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5" customHeight="1" x14ac:dyDescent="0.25">
      <c r="A69" s="50">
        <v>57</v>
      </c>
      <c r="B69" s="1" t="s">
        <v>286</v>
      </c>
      <c r="C69" s="22" t="s">
        <v>285</v>
      </c>
      <c r="E69" s="1" t="s">
        <v>818</v>
      </c>
      <c r="F69" s="1" t="s">
        <v>536</v>
      </c>
      <c r="G69" s="50">
        <v>187</v>
      </c>
      <c r="H69" s="50">
        <v>187</v>
      </c>
      <c r="I69" s="50">
        <v>197</v>
      </c>
      <c r="J69" s="50">
        <v>192</v>
      </c>
      <c r="K69" s="50">
        <v>197</v>
      </c>
      <c r="L69" s="50">
        <v>199</v>
      </c>
      <c r="M69" s="29">
        <f t="shared" si="0"/>
        <v>1159</v>
      </c>
      <c r="N69" s="29">
        <f t="shared" si="1"/>
        <v>6</v>
      </c>
      <c r="O69" s="29">
        <f t="shared" si="2"/>
        <v>193.16666666666666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5" customHeight="1" x14ac:dyDescent="0.25">
      <c r="A70" s="50">
        <v>58</v>
      </c>
      <c r="B70" s="1" t="s">
        <v>436</v>
      </c>
      <c r="C70" s="22" t="s">
        <v>435</v>
      </c>
      <c r="E70" s="57" t="s">
        <v>807</v>
      </c>
      <c r="F70" s="57" t="s">
        <v>536</v>
      </c>
      <c r="G70" s="24">
        <v>203</v>
      </c>
      <c r="H70" s="24">
        <v>203</v>
      </c>
      <c r="I70" s="24">
        <v>188</v>
      </c>
      <c r="J70" s="24">
        <v>176</v>
      </c>
      <c r="K70" s="24">
        <v>199</v>
      </c>
      <c r="L70" s="24">
        <v>171</v>
      </c>
      <c r="M70" s="19">
        <f t="shared" si="0"/>
        <v>1140</v>
      </c>
      <c r="N70" s="19">
        <f t="shared" si="1"/>
        <v>6</v>
      </c>
      <c r="O70" s="19">
        <f t="shared" si="2"/>
        <v>190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5" customHeight="1" x14ac:dyDescent="0.25">
      <c r="A71" s="50">
        <v>59</v>
      </c>
      <c r="B71" s="1" t="s">
        <v>282</v>
      </c>
      <c r="C71" s="22" t="s">
        <v>281</v>
      </c>
      <c r="E71" s="57" t="s">
        <v>818</v>
      </c>
      <c r="F71" s="57" t="s">
        <v>536</v>
      </c>
      <c r="G71" s="24">
        <v>213</v>
      </c>
      <c r="H71" s="24">
        <v>179</v>
      </c>
      <c r="I71" s="24">
        <v>151</v>
      </c>
      <c r="J71" s="24">
        <v>200</v>
      </c>
      <c r="K71" s="24">
        <v>215</v>
      </c>
      <c r="L71" s="24">
        <v>181</v>
      </c>
      <c r="M71" s="19">
        <f t="shared" si="0"/>
        <v>1139</v>
      </c>
      <c r="N71" s="19">
        <f t="shared" si="1"/>
        <v>6</v>
      </c>
      <c r="O71" s="19">
        <f t="shared" si="2"/>
        <v>189.83333333333334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5" customHeight="1" x14ac:dyDescent="0.25">
      <c r="A72" s="50">
        <v>60</v>
      </c>
      <c r="B72" s="1" t="s">
        <v>484</v>
      </c>
      <c r="C72" s="22" t="s">
        <v>483</v>
      </c>
      <c r="E72" s="1" t="s">
        <v>809</v>
      </c>
      <c r="F72" s="1" t="s">
        <v>536</v>
      </c>
      <c r="G72" s="50">
        <v>208</v>
      </c>
      <c r="H72" s="50">
        <v>146</v>
      </c>
      <c r="I72" s="50">
        <v>226</v>
      </c>
      <c r="J72" s="50">
        <v>172</v>
      </c>
      <c r="K72" s="50">
        <v>195</v>
      </c>
      <c r="L72" s="50">
        <v>191</v>
      </c>
      <c r="M72" s="29">
        <f t="shared" si="0"/>
        <v>1138</v>
      </c>
      <c r="N72" s="29">
        <f t="shared" si="1"/>
        <v>6</v>
      </c>
      <c r="O72" s="29">
        <f t="shared" si="2"/>
        <v>189.66666666666666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5" customHeight="1" x14ac:dyDescent="0.25">
      <c r="A73" s="50">
        <v>61</v>
      </c>
      <c r="B73" s="1" t="s">
        <v>486</v>
      </c>
      <c r="C73" s="22" t="s">
        <v>485</v>
      </c>
      <c r="E73" s="1" t="s">
        <v>809</v>
      </c>
      <c r="F73" s="1" t="s">
        <v>536</v>
      </c>
      <c r="G73" s="50">
        <v>190</v>
      </c>
      <c r="H73" s="50">
        <v>202</v>
      </c>
      <c r="I73" s="50">
        <v>226</v>
      </c>
      <c r="J73" s="50">
        <v>180</v>
      </c>
      <c r="K73" s="50">
        <v>168</v>
      </c>
      <c r="L73" s="50">
        <v>169</v>
      </c>
      <c r="M73" s="29">
        <f t="shared" si="0"/>
        <v>1135</v>
      </c>
      <c r="N73" s="29">
        <f t="shared" si="1"/>
        <v>6</v>
      </c>
      <c r="O73" s="29">
        <f t="shared" si="2"/>
        <v>189.16666666666666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5" customHeight="1" x14ac:dyDescent="0.25">
      <c r="A74" s="50">
        <v>62</v>
      </c>
      <c r="B74" s="1" t="s">
        <v>473</v>
      </c>
      <c r="C74" s="22" t="s">
        <v>472</v>
      </c>
      <c r="E74" s="57" t="s">
        <v>808</v>
      </c>
      <c r="F74" s="57" t="s">
        <v>536</v>
      </c>
      <c r="G74" s="24">
        <v>238</v>
      </c>
      <c r="H74" s="24">
        <v>213</v>
      </c>
      <c r="I74" s="24">
        <v>155</v>
      </c>
      <c r="J74" s="24">
        <v>202</v>
      </c>
      <c r="K74" s="24">
        <v>140</v>
      </c>
      <c r="L74" s="24">
        <v>184</v>
      </c>
      <c r="M74" s="19">
        <f t="shared" si="0"/>
        <v>1132</v>
      </c>
      <c r="N74" s="19">
        <f t="shared" si="1"/>
        <v>6</v>
      </c>
      <c r="O74" s="19">
        <f t="shared" si="2"/>
        <v>188.66666666666666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5" customHeight="1" x14ac:dyDescent="0.25">
      <c r="A75" s="50">
        <v>63</v>
      </c>
      <c r="B75" s="1" t="s">
        <v>129</v>
      </c>
      <c r="C75" s="22" t="s">
        <v>128</v>
      </c>
      <c r="E75" s="1" t="s">
        <v>811</v>
      </c>
      <c r="F75" s="1" t="s">
        <v>536</v>
      </c>
      <c r="G75" s="50">
        <v>169</v>
      </c>
      <c r="H75" s="50">
        <v>191</v>
      </c>
      <c r="I75" s="50">
        <v>184</v>
      </c>
      <c r="J75" s="50">
        <v>170</v>
      </c>
      <c r="K75" s="50">
        <v>193</v>
      </c>
      <c r="L75" s="50">
        <v>223</v>
      </c>
      <c r="M75" s="29">
        <f t="shared" si="0"/>
        <v>1130</v>
      </c>
      <c r="N75" s="29">
        <f t="shared" si="1"/>
        <v>6</v>
      </c>
      <c r="O75" s="29">
        <f t="shared" si="2"/>
        <v>188.33333333333334</v>
      </c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5" customHeight="1" x14ac:dyDescent="0.25">
      <c r="A76" s="50">
        <v>64</v>
      </c>
      <c r="B76" s="1" t="s">
        <v>429</v>
      </c>
      <c r="C76" s="22" t="s">
        <v>428</v>
      </c>
      <c r="E76" s="57" t="s">
        <v>820</v>
      </c>
      <c r="F76" s="57" t="s">
        <v>536</v>
      </c>
      <c r="G76" s="24">
        <v>168</v>
      </c>
      <c r="H76" s="24">
        <v>181</v>
      </c>
      <c r="I76" s="24">
        <v>211</v>
      </c>
      <c r="J76" s="24">
        <v>158</v>
      </c>
      <c r="K76" s="24">
        <v>209</v>
      </c>
      <c r="L76" s="24">
        <v>197</v>
      </c>
      <c r="M76" s="19">
        <f t="shared" si="0"/>
        <v>1124</v>
      </c>
      <c r="N76" s="19">
        <f t="shared" si="1"/>
        <v>6</v>
      </c>
      <c r="O76" s="19">
        <f t="shared" si="2"/>
        <v>187.33333333333334</v>
      </c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5" customHeight="1" x14ac:dyDescent="0.25">
      <c r="A77" s="50">
        <v>65</v>
      </c>
      <c r="B77" s="1" t="s">
        <v>411</v>
      </c>
      <c r="C77" s="22" t="s">
        <v>410</v>
      </c>
      <c r="E77" s="1" t="s">
        <v>820</v>
      </c>
      <c r="F77" s="1" t="s">
        <v>536</v>
      </c>
      <c r="G77" s="50">
        <v>216</v>
      </c>
      <c r="H77" s="50">
        <v>135</v>
      </c>
      <c r="I77" s="50">
        <v>205</v>
      </c>
      <c r="J77" s="50">
        <v>193</v>
      </c>
      <c r="K77" s="50">
        <v>200</v>
      </c>
      <c r="L77" s="50">
        <v>171</v>
      </c>
      <c r="M77" s="29">
        <f t="shared" ref="M77:M140" si="3">SUM(G77:L77)</f>
        <v>1120</v>
      </c>
      <c r="N77" s="29">
        <f t="shared" ref="N77:N140" si="4">COUNTIF(G77:L77, "&gt;0" )</f>
        <v>6</v>
      </c>
      <c r="O77" s="29">
        <f t="shared" ref="O77:O140" si="5">IF(N77=0,0,M77/N77)</f>
        <v>186.66666666666666</v>
      </c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5" customHeight="1" x14ac:dyDescent="0.25">
      <c r="A78" s="50">
        <v>66</v>
      </c>
      <c r="B78" s="1" t="s">
        <v>323</v>
      </c>
      <c r="C78" s="22" t="s">
        <v>322</v>
      </c>
      <c r="E78" s="1" t="s">
        <v>802</v>
      </c>
      <c r="F78" s="1" t="s">
        <v>536</v>
      </c>
      <c r="G78" s="50">
        <v>202</v>
      </c>
      <c r="H78" s="50">
        <v>178</v>
      </c>
      <c r="I78" s="50">
        <v>203</v>
      </c>
      <c r="J78" s="50">
        <v>169</v>
      </c>
      <c r="K78" s="50">
        <v>186</v>
      </c>
      <c r="L78" s="50">
        <v>180</v>
      </c>
      <c r="M78" s="29">
        <f t="shared" si="3"/>
        <v>1118</v>
      </c>
      <c r="N78" s="29">
        <f t="shared" si="4"/>
        <v>6</v>
      </c>
      <c r="O78" s="29">
        <f t="shared" si="5"/>
        <v>186.33333333333334</v>
      </c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5" customHeight="1" x14ac:dyDescent="0.25">
      <c r="A79" s="50">
        <v>67</v>
      </c>
      <c r="B79" s="1" t="s">
        <v>276</v>
      </c>
      <c r="C79" s="22" t="s">
        <v>275</v>
      </c>
      <c r="E79" s="1" t="s">
        <v>817</v>
      </c>
      <c r="F79" s="1" t="s">
        <v>536</v>
      </c>
      <c r="G79" s="50">
        <v>191</v>
      </c>
      <c r="H79" s="50">
        <v>183</v>
      </c>
      <c r="I79" s="50">
        <v>223</v>
      </c>
      <c r="J79" s="50">
        <v>195</v>
      </c>
      <c r="K79" s="50">
        <v>178</v>
      </c>
      <c r="L79" s="50">
        <v>147</v>
      </c>
      <c r="M79" s="29">
        <f t="shared" si="3"/>
        <v>1117</v>
      </c>
      <c r="N79" s="29">
        <f t="shared" si="4"/>
        <v>6</v>
      </c>
      <c r="O79" s="29">
        <f t="shared" si="5"/>
        <v>186.16666666666666</v>
      </c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5" customHeight="1" x14ac:dyDescent="0.25">
      <c r="A80" s="50">
        <v>68</v>
      </c>
      <c r="B80" s="1" t="s">
        <v>475</v>
      </c>
      <c r="C80" s="22" t="s">
        <v>474</v>
      </c>
      <c r="E80" s="1" t="s">
        <v>808</v>
      </c>
      <c r="F80" s="1" t="s">
        <v>536</v>
      </c>
      <c r="G80" s="50">
        <v>158</v>
      </c>
      <c r="H80" s="50">
        <v>198</v>
      </c>
      <c r="I80" s="50">
        <v>192</v>
      </c>
      <c r="J80" s="50">
        <v>221</v>
      </c>
      <c r="K80" s="50">
        <v>186</v>
      </c>
      <c r="L80" s="50">
        <v>160</v>
      </c>
      <c r="M80" s="29">
        <f t="shared" si="3"/>
        <v>1115</v>
      </c>
      <c r="N80" s="29">
        <f t="shared" si="4"/>
        <v>6</v>
      </c>
      <c r="O80" s="29">
        <f t="shared" si="5"/>
        <v>185.83333333333334</v>
      </c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5" customHeight="1" x14ac:dyDescent="0.25">
      <c r="A81" s="50">
        <v>69</v>
      </c>
      <c r="B81" s="1" t="s">
        <v>89</v>
      </c>
      <c r="C81" s="22" t="s">
        <v>88</v>
      </c>
      <c r="E81" s="1" t="s">
        <v>793</v>
      </c>
      <c r="F81" s="1" t="s">
        <v>536</v>
      </c>
      <c r="G81" s="50">
        <v>183</v>
      </c>
      <c r="H81" s="50">
        <v>171</v>
      </c>
      <c r="I81" s="50">
        <v>227</v>
      </c>
      <c r="J81" s="50">
        <v>124</v>
      </c>
      <c r="K81" s="50">
        <v>179</v>
      </c>
      <c r="L81" s="50">
        <v>215</v>
      </c>
      <c r="M81" s="29">
        <f t="shared" si="3"/>
        <v>1099</v>
      </c>
      <c r="N81" s="29">
        <f t="shared" si="4"/>
        <v>6</v>
      </c>
      <c r="O81" s="29">
        <f t="shared" si="5"/>
        <v>183.16666666666666</v>
      </c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5" customHeight="1" x14ac:dyDescent="0.25">
      <c r="A82" s="50">
        <v>70</v>
      </c>
      <c r="B82" s="1" t="s">
        <v>359</v>
      </c>
      <c r="C82" s="22" t="s">
        <v>358</v>
      </c>
      <c r="E82" s="1" t="s">
        <v>804</v>
      </c>
      <c r="F82" s="1" t="s">
        <v>536</v>
      </c>
      <c r="G82" s="50">
        <v>155</v>
      </c>
      <c r="H82" s="50">
        <v>182</v>
      </c>
      <c r="I82" s="50">
        <v>224</v>
      </c>
      <c r="J82" s="50">
        <v>165</v>
      </c>
      <c r="K82" s="50">
        <v>184</v>
      </c>
      <c r="L82" s="50">
        <v>174</v>
      </c>
      <c r="M82" s="29">
        <f t="shared" si="3"/>
        <v>1084</v>
      </c>
      <c r="N82" s="29">
        <f t="shared" si="4"/>
        <v>6</v>
      </c>
      <c r="O82" s="29">
        <f t="shared" si="5"/>
        <v>180.66666666666666</v>
      </c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5" customHeight="1" x14ac:dyDescent="0.25">
      <c r="A83" s="50">
        <v>71</v>
      </c>
      <c r="B83" s="1" t="s">
        <v>177</v>
      </c>
      <c r="C83" s="22" t="s">
        <v>176</v>
      </c>
      <c r="E83" s="1" t="s">
        <v>798</v>
      </c>
      <c r="F83" s="1" t="s">
        <v>536</v>
      </c>
      <c r="G83" s="50">
        <v>216</v>
      </c>
      <c r="H83" s="50">
        <v>165</v>
      </c>
      <c r="I83" s="50">
        <v>170</v>
      </c>
      <c r="J83" s="50">
        <v>190</v>
      </c>
      <c r="K83" s="50">
        <v>174</v>
      </c>
      <c r="L83" s="50">
        <v>167</v>
      </c>
      <c r="M83" s="29">
        <f t="shared" si="3"/>
        <v>1082</v>
      </c>
      <c r="N83" s="29">
        <f t="shared" si="4"/>
        <v>6</v>
      </c>
      <c r="O83" s="29">
        <f t="shared" si="5"/>
        <v>180.33333333333334</v>
      </c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5" customHeight="1" x14ac:dyDescent="0.25">
      <c r="A84" s="50">
        <v>72</v>
      </c>
      <c r="B84" s="1" t="s">
        <v>125</v>
      </c>
      <c r="C84" s="22" t="s">
        <v>124</v>
      </c>
      <c r="E84" s="1" t="s">
        <v>811</v>
      </c>
      <c r="F84" s="1" t="s">
        <v>536</v>
      </c>
      <c r="G84" s="50">
        <v>209</v>
      </c>
      <c r="H84" s="50">
        <v>133</v>
      </c>
      <c r="I84" s="50">
        <v>222</v>
      </c>
      <c r="J84" s="50">
        <v>210</v>
      </c>
      <c r="K84" s="50">
        <v>159</v>
      </c>
      <c r="L84" s="50">
        <v>147</v>
      </c>
      <c r="M84" s="29">
        <f t="shared" si="3"/>
        <v>1080</v>
      </c>
      <c r="N84" s="29">
        <f t="shared" si="4"/>
        <v>6</v>
      </c>
      <c r="O84" s="29">
        <f t="shared" si="5"/>
        <v>180</v>
      </c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5" customHeight="1" x14ac:dyDescent="0.25">
      <c r="A85" s="50">
        <v>73</v>
      </c>
      <c r="B85" s="1" t="s">
        <v>347</v>
      </c>
      <c r="C85" s="22" t="s">
        <v>346</v>
      </c>
      <c r="E85" s="1" t="s">
        <v>804</v>
      </c>
      <c r="F85" s="1" t="s">
        <v>536</v>
      </c>
      <c r="G85" s="50">
        <v>162</v>
      </c>
      <c r="H85" s="50">
        <v>142</v>
      </c>
      <c r="I85" s="50">
        <v>170</v>
      </c>
      <c r="J85" s="50">
        <v>182</v>
      </c>
      <c r="K85" s="50">
        <v>219</v>
      </c>
      <c r="L85" s="50">
        <v>203</v>
      </c>
      <c r="M85" s="29">
        <f t="shared" si="3"/>
        <v>1078</v>
      </c>
      <c r="N85" s="29">
        <f t="shared" si="4"/>
        <v>6</v>
      </c>
      <c r="O85" s="29">
        <f t="shared" si="5"/>
        <v>179.66666666666666</v>
      </c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5" customHeight="1" x14ac:dyDescent="0.25">
      <c r="A86" s="50">
        <v>74</v>
      </c>
      <c r="B86" s="1" t="s">
        <v>336</v>
      </c>
      <c r="C86" s="22" t="s">
        <v>335</v>
      </c>
      <c r="E86" s="57" t="s">
        <v>803</v>
      </c>
      <c r="F86" s="57" t="s">
        <v>536</v>
      </c>
      <c r="G86" s="24">
        <v>170</v>
      </c>
      <c r="H86" s="24">
        <v>168</v>
      </c>
      <c r="I86" s="24">
        <v>182</v>
      </c>
      <c r="J86" s="24">
        <v>172</v>
      </c>
      <c r="K86" s="24">
        <v>202</v>
      </c>
      <c r="L86" s="24">
        <v>184</v>
      </c>
      <c r="M86" s="19">
        <f t="shared" si="3"/>
        <v>1078</v>
      </c>
      <c r="N86" s="19">
        <f t="shared" si="4"/>
        <v>6</v>
      </c>
      <c r="O86" s="19">
        <f t="shared" si="5"/>
        <v>179.66666666666666</v>
      </c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5" customHeight="1" x14ac:dyDescent="0.25">
      <c r="A87" s="50">
        <v>75</v>
      </c>
      <c r="B87" s="1" t="s">
        <v>280</v>
      </c>
      <c r="C87" s="22" t="s">
        <v>279</v>
      </c>
      <c r="E87" s="57" t="s">
        <v>818</v>
      </c>
      <c r="F87" s="57" t="s">
        <v>536</v>
      </c>
      <c r="G87" s="24">
        <v>227</v>
      </c>
      <c r="H87" s="24">
        <v>168</v>
      </c>
      <c r="I87" s="24">
        <v>160</v>
      </c>
      <c r="J87" s="24">
        <v>169</v>
      </c>
      <c r="K87" s="24">
        <v>192</v>
      </c>
      <c r="L87" s="24">
        <v>162</v>
      </c>
      <c r="M87" s="19">
        <f t="shared" si="3"/>
        <v>1078</v>
      </c>
      <c r="N87" s="19">
        <f t="shared" si="4"/>
        <v>6</v>
      </c>
      <c r="O87" s="19">
        <f t="shared" si="5"/>
        <v>179.66666666666666</v>
      </c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5" customHeight="1" x14ac:dyDescent="0.25">
      <c r="A88" s="50">
        <v>76</v>
      </c>
      <c r="B88" s="1" t="s">
        <v>235</v>
      </c>
      <c r="C88" s="22" t="s">
        <v>234</v>
      </c>
      <c r="E88" s="1" t="s">
        <v>816</v>
      </c>
      <c r="F88" s="1" t="s">
        <v>536</v>
      </c>
      <c r="G88" s="50">
        <v>181</v>
      </c>
      <c r="H88" s="50">
        <v>196</v>
      </c>
      <c r="I88" s="50">
        <v>156</v>
      </c>
      <c r="J88" s="50">
        <v>168</v>
      </c>
      <c r="K88" s="50">
        <v>159</v>
      </c>
      <c r="L88" s="50">
        <v>204</v>
      </c>
      <c r="M88" s="29">
        <f t="shared" si="3"/>
        <v>1064</v>
      </c>
      <c r="N88" s="29">
        <f t="shared" si="4"/>
        <v>6</v>
      </c>
      <c r="O88" s="29">
        <f t="shared" si="5"/>
        <v>177.33333333333334</v>
      </c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5" customHeight="1" x14ac:dyDescent="0.25">
      <c r="A89" s="50">
        <v>77</v>
      </c>
      <c r="B89" s="1" t="s">
        <v>106</v>
      </c>
      <c r="C89" s="22" t="s">
        <v>105</v>
      </c>
      <c r="E89" s="1" t="s">
        <v>795</v>
      </c>
      <c r="F89" s="1" t="s">
        <v>536</v>
      </c>
      <c r="G89" s="50">
        <v>183</v>
      </c>
      <c r="H89" s="50">
        <v>137</v>
      </c>
      <c r="I89" s="50">
        <v>158</v>
      </c>
      <c r="J89" s="50">
        <v>223</v>
      </c>
      <c r="K89" s="50">
        <v>209</v>
      </c>
      <c r="L89" s="50">
        <v>152</v>
      </c>
      <c r="M89" s="29">
        <f t="shared" si="3"/>
        <v>1062</v>
      </c>
      <c r="N89" s="29">
        <f t="shared" si="4"/>
        <v>6</v>
      </c>
      <c r="O89" s="29">
        <f t="shared" si="5"/>
        <v>177</v>
      </c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5" customHeight="1" x14ac:dyDescent="0.25">
      <c r="A90" s="50">
        <v>78</v>
      </c>
      <c r="B90" s="1" t="s">
        <v>521</v>
      </c>
      <c r="C90" s="22" t="s">
        <v>520</v>
      </c>
      <c r="E90" s="1" t="s">
        <v>810</v>
      </c>
      <c r="F90" s="1" t="s">
        <v>536</v>
      </c>
      <c r="G90" s="50">
        <v>179</v>
      </c>
      <c r="H90" s="50">
        <v>144</v>
      </c>
      <c r="I90" s="50">
        <v>190</v>
      </c>
      <c r="J90" s="50">
        <v>201</v>
      </c>
      <c r="K90" s="50">
        <v>191</v>
      </c>
      <c r="L90" s="50">
        <v>155</v>
      </c>
      <c r="M90" s="29">
        <f t="shared" si="3"/>
        <v>1060</v>
      </c>
      <c r="N90" s="29">
        <f t="shared" si="4"/>
        <v>6</v>
      </c>
      <c r="O90" s="29">
        <f t="shared" si="5"/>
        <v>176.66666666666666</v>
      </c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5" customHeight="1" x14ac:dyDescent="0.25">
      <c r="A91" s="50">
        <v>79</v>
      </c>
      <c r="B91" s="1" t="s">
        <v>239</v>
      </c>
      <c r="C91" s="22" t="s">
        <v>238</v>
      </c>
      <c r="E91" s="1" t="s">
        <v>816</v>
      </c>
      <c r="F91" s="1" t="s">
        <v>536</v>
      </c>
      <c r="G91" s="50">
        <v>201</v>
      </c>
      <c r="H91" s="50">
        <v>200</v>
      </c>
      <c r="I91" s="50">
        <v>175</v>
      </c>
      <c r="J91" s="50">
        <v>145</v>
      </c>
      <c r="K91" s="50">
        <v>146</v>
      </c>
      <c r="L91" s="50">
        <v>186</v>
      </c>
      <c r="M91" s="29">
        <f t="shared" si="3"/>
        <v>1053</v>
      </c>
      <c r="N91" s="29">
        <f t="shared" si="4"/>
        <v>6</v>
      </c>
      <c r="O91" s="29">
        <f t="shared" si="5"/>
        <v>175.5</v>
      </c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5" customHeight="1" x14ac:dyDescent="0.25">
      <c r="A92" s="50">
        <v>80</v>
      </c>
      <c r="B92" s="1" t="s">
        <v>450</v>
      </c>
      <c r="C92" s="22" t="s">
        <v>449</v>
      </c>
      <c r="E92" s="1" t="s">
        <v>821</v>
      </c>
      <c r="F92" s="1" t="s">
        <v>536</v>
      </c>
      <c r="G92" s="50">
        <v>153</v>
      </c>
      <c r="H92" s="50">
        <v>154</v>
      </c>
      <c r="I92" s="50">
        <v>180</v>
      </c>
      <c r="J92" s="50">
        <v>167</v>
      </c>
      <c r="K92" s="50">
        <v>175</v>
      </c>
      <c r="L92" s="50">
        <v>223</v>
      </c>
      <c r="M92" s="29">
        <f t="shared" si="3"/>
        <v>1052</v>
      </c>
      <c r="N92" s="29">
        <f t="shared" si="4"/>
        <v>6</v>
      </c>
      <c r="O92" s="29">
        <f t="shared" si="5"/>
        <v>175.33333333333334</v>
      </c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5" customHeight="1" x14ac:dyDescent="0.25">
      <c r="A93" s="50">
        <v>81</v>
      </c>
      <c r="B93" s="1" t="s">
        <v>296</v>
      </c>
      <c r="C93" s="22" t="s">
        <v>295</v>
      </c>
      <c r="E93" s="1" t="s">
        <v>817</v>
      </c>
      <c r="F93" s="1" t="s">
        <v>536</v>
      </c>
      <c r="G93" s="50">
        <v>235</v>
      </c>
      <c r="H93" s="50">
        <v>221</v>
      </c>
      <c r="I93" s="50">
        <v>201</v>
      </c>
      <c r="J93" s="50">
        <v>226</v>
      </c>
      <c r="K93" s="50">
        <v>160</v>
      </c>
      <c r="L93" s="50">
        <v>0</v>
      </c>
      <c r="M93" s="29">
        <f t="shared" si="3"/>
        <v>1043</v>
      </c>
      <c r="N93" s="29">
        <f t="shared" si="4"/>
        <v>5</v>
      </c>
      <c r="O93" s="29">
        <f t="shared" si="5"/>
        <v>208.6</v>
      </c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5" customHeight="1" x14ac:dyDescent="0.25">
      <c r="A94" s="50">
        <v>82</v>
      </c>
      <c r="B94" s="1" t="s">
        <v>220</v>
      </c>
      <c r="C94" s="22" t="s">
        <v>219</v>
      </c>
      <c r="E94" s="1" t="s">
        <v>814</v>
      </c>
      <c r="F94" s="1" t="s">
        <v>536</v>
      </c>
      <c r="G94" s="50">
        <v>158</v>
      </c>
      <c r="H94" s="50">
        <v>181</v>
      </c>
      <c r="I94" s="50">
        <v>136</v>
      </c>
      <c r="J94" s="50">
        <v>169</v>
      </c>
      <c r="K94" s="50">
        <v>191</v>
      </c>
      <c r="L94" s="50">
        <v>198</v>
      </c>
      <c r="M94" s="29">
        <f t="shared" si="3"/>
        <v>1033</v>
      </c>
      <c r="N94" s="29">
        <f t="shared" si="4"/>
        <v>6</v>
      </c>
      <c r="O94" s="29">
        <f t="shared" si="5"/>
        <v>172.16666666666666</v>
      </c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5" customHeight="1" x14ac:dyDescent="0.25">
      <c r="A95" s="50">
        <v>83</v>
      </c>
      <c r="B95" s="1" t="s">
        <v>409</v>
      </c>
      <c r="C95" s="22" t="s">
        <v>408</v>
      </c>
      <c r="E95" s="1" t="s">
        <v>806</v>
      </c>
      <c r="F95" s="1" t="s">
        <v>536</v>
      </c>
      <c r="G95" s="50">
        <v>212</v>
      </c>
      <c r="H95" s="50">
        <v>223</v>
      </c>
      <c r="I95" s="50">
        <v>206</v>
      </c>
      <c r="J95" s="50">
        <v>182</v>
      </c>
      <c r="K95" s="50">
        <v>0</v>
      </c>
      <c r="L95" s="50">
        <v>195</v>
      </c>
      <c r="M95" s="29">
        <f t="shared" si="3"/>
        <v>1018</v>
      </c>
      <c r="N95" s="29">
        <f t="shared" si="4"/>
        <v>5</v>
      </c>
      <c r="O95" s="29">
        <f t="shared" si="5"/>
        <v>203.6</v>
      </c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5" customHeight="1" x14ac:dyDescent="0.25">
      <c r="A96" s="50">
        <v>84</v>
      </c>
      <c r="B96" s="1" t="s">
        <v>432</v>
      </c>
      <c r="C96" s="22" t="s">
        <v>431</v>
      </c>
      <c r="E96" s="57" t="s">
        <v>821</v>
      </c>
      <c r="F96" s="57" t="s">
        <v>536</v>
      </c>
      <c r="G96" s="24">
        <v>161</v>
      </c>
      <c r="H96" s="24">
        <v>169</v>
      </c>
      <c r="I96" s="24">
        <v>133</v>
      </c>
      <c r="J96" s="24">
        <v>185</v>
      </c>
      <c r="K96" s="24">
        <v>170</v>
      </c>
      <c r="L96" s="24">
        <v>200</v>
      </c>
      <c r="M96" s="19">
        <f t="shared" si="3"/>
        <v>1018</v>
      </c>
      <c r="N96" s="19">
        <f t="shared" si="4"/>
        <v>6</v>
      </c>
      <c r="O96" s="19">
        <f t="shared" si="5"/>
        <v>169.66666666666666</v>
      </c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5" customHeight="1" x14ac:dyDescent="0.25">
      <c r="A97" s="50">
        <v>85</v>
      </c>
      <c r="B97" s="1" t="s">
        <v>251</v>
      </c>
      <c r="C97" s="22" t="s">
        <v>250</v>
      </c>
      <c r="E97" s="1" t="s">
        <v>800</v>
      </c>
      <c r="F97" s="1" t="s">
        <v>536</v>
      </c>
      <c r="G97" s="50">
        <v>172</v>
      </c>
      <c r="H97" s="50">
        <v>141</v>
      </c>
      <c r="I97" s="50">
        <v>136</v>
      </c>
      <c r="J97" s="50">
        <v>174</v>
      </c>
      <c r="K97" s="50">
        <v>164</v>
      </c>
      <c r="L97" s="50">
        <v>231</v>
      </c>
      <c r="M97" s="29">
        <f t="shared" si="3"/>
        <v>1018</v>
      </c>
      <c r="N97" s="29">
        <f t="shared" si="4"/>
        <v>6</v>
      </c>
      <c r="O97" s="29">
        <f t="shared" si="5"/>
        <v>169.66666666666666</v>
      </c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5" customHeight="1" x14ac:dyDescent="0.25">
      <c r="A98" s="50">
        <v>86</v>
      </c>
      <c r="B98" s="1" t="s">
        <v>327</v>
      </c>
      <c r="C98" s="22" t="s">
        <v>326</v>
      </c>
      <c r="E98" s="1" t="s">
        <v>802</v>
      </c>
      <c r="F98" s="1" t="s">
        <v>536</v>
      </c>
      <c r="G98" s="50">
        <v>151</v>
      </c>
      <c r="H98" s="50">
        <v>209</v>
      </c>
      <c r="I98" s="50">
        <v>189</v>
      </c>
      <c r="J98" s="50">
        <v>160</v>
      </c>
      <c r="K98" s="50">
        <v>164</v>
      </c>
      <c r="L98" s="50">
        <v>145</v>
      </c>
      <c r="M98" s="29">
        <f t="shared" si="3"/>
        <v>1018</v>
      </c>
      <c r="N98" s="29">
        <f t="shared" si="4"/>
        <v>6</v>
      </c>
      <c r="O98" s="29">
        <f t="shared" si="5"/>
        <v>169.66666666666666</v>
      </c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5" customHeight="1" x14ac:dyDescent="0.25">
      <c r="A99" s="50">
        <v>87</v>
      </c>
      <c r="B99" s="1" t="s">
        <v>191</v>
      </c>
      <c r="C99" s="22" t="s">
        <v>190</v>
      </c>
      <c r="E99" s="1" t="s">
        <v>798</v>
      </c>
      <c r="F99" s="1" t="s">
        <v>536</v>
      </c>
      <c r="G99" s="50">
        <v>246</v>
      </c>
      <c r="H99" s="50">
        <v>167</v>
      </c>
      <c r="I99" s="50">
        <v>235</v>
      </c>
      <c r="J99" s="50">
        <v>189</v>
      </c>
      <c r="K99" s="50">
        <v>0</v>
      </c>
      <c r="L99" s="50">
        <v>178</v>
      </c>
      <c r="M99" s="29">
        <f t="shared" si="3"/>
        <v>1015</v>
      </c>
      <c r="N99" s="29">
        <f t="shared" si="4"/>
        <v>5</v>
      </c>
      <c r="O99" s="29">
        <f t="shared" si="5"/>
        <v>203</v>
      </c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5" customHeight="1" x14ac:dyDescent="0.25">
      <c r="A100" s="50">
        <v>88</v>
      </c>
      <c r="B100" s="1" t="s">
        <v>398</v>
      </c>
      <c r="C100" s="22" t="s">
        <v>397</v>
      </c>
      <c r="E100" s="1" t="s">
        <v>805</v>
      </c>
      <c r="F100" s="1" t="s">
        <v>536</v>
      </c>
      <c r="G100" s="50">
        <v>0</v>
      </c>
      <c r="H100" s="50">
        <v>208</v>
      </c>
      <c r="I100" s="50">
        <v>204</v>
      </c>
      <c r="J100" s="50">
        <v>195</v>
      </c>
      <c r="K100" s="50">
        <v>213</v>
      </c>
      <c r="L100" s="50">
        <v>192</v>
      </c>
      <c r="M100" s="29">
        <f t="shared" si="3"/>
        <v>1012</v>
      </c>
      <c r="N100" s="29">
        <f t="shared" si="4"/>
        <v>5</v>
      </c>
      <c r="O100" s="29">
        <f t="shared" si="5"/>
        <v>202.4</v>
      </c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5" customHeight="1" x14ac:dyDescent="0.25">
      <c r="A101" s="50">
        <v>89</v>
      </c>
      <c r="B101" s="1" t="s">
        <v>355</v>
      </c>
      <c r="C101" s="22" t="s">
        <v>354</v>
      </c>
      <c r="E101" s="1" t="s">
        <v>804</v>
      </c>
      <c r="F101" s="1" t="s">
        <v>536</v>
      </c>
      <c r="G101" s="50">
        <v>143</v>
      </c>
      <c r="H101" s="50">
        <v>175</v>
      </c>
      <c r="I101" s="50">
        <v>193</v>
      </c>
      <c r="J101" s="50">
        <v>173</v>
      </c>
      <c r="K101" s="50">
        <v>173</v>
      </c>
      <c r="L101" s="50">
        <v>147</v>
      </c>
      <c r="M101" s="29">
        <f t="shared" si="3"/>
        <v>1004</v>
      </c>
      <c r="N101" s="29">
        <f t="shared" si="4"/>
        <v>6</v>
      </c>
      <c r="O101" s="29">
        <f t="shared" si="5"/>
        <v>167.33333333333334</v>
      </c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5" customHeight="1" x14ac:dyDescent="0.25">
      <c r="A102" s="50">
        <v>90</v>
      </c>
      <c r="B102" s="1" t="s">
        <v>133</v>
      </c>
      <c r="C102" s="22" t="s">
        <v>132</v>
      </c>
      <c r="E102" s="1" t="s">
        <v>811</v>
      </c>
      <c r="F102" s="1" t="s">
        <v>536</v>
      </c>
      <c r="G102" s="50">
        <v>148</v>
      </c>
      <c r="H102" s="50">
        <v>223</v>
      </c>
      <c r="I102" s="50">
        <v>127</v>
      </c>
      <c r="J102" s="50">
        <v>169</v>
      </c>
      <c r="K102" s="50">
        <v>173</v>
      </c>
      <c r="L102" s="50">
        <v>152</v>
      </c>
      <c r="M102" s="29">
        <f t="shared" si="3"/>
        <v>992</v>
      </c>
      <c r="N102" s="29">
        <f t="shared" si="4"/>
        <v>6</v>
      </c>
      <c r="O102" s="29">
        <f t="shared" si="5"/>
        <v>165.33333333333334</v>
      </c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5" customHeight="1" x14ac:dyDescent="0.25">
      <c r="A103" s="50">
        <v>91</v>
      </c>
      <c r="B103" s="1" t="s">
        <v>119</v>
      </c>
      <c r="C103" s="22" t="s">
        <v>118</v>
      </c>
      <c r="E103" s="1" t="s">
        <v>796</v>
      </c>
      <c r="F103" s="1" t="s">
        <v>536</v>
      </c>
      <c r="G103" s="50">
        <v>0</v>
      </c>
      <c r="H103" s="50">
        <v>209</v>
      </c>
      <c r="I103" s="50">
        <v>223</v>
      </c>
      <c r="J103" s="50">
        <v>215</v>
      </c>
      <c r="K103" s="50">
        <v>170</v>
      </c>
      <c r="L103" s="50">
        <v>173</v>
      </c>
      <c r="M103" s="29">
        <f t="shared" si="3"/>
        <v>990</v>
      </c>
      <c r="N103" s="29">
        <f t="shared" si="4"/>
        <v>5</v>
      </c>
      <c r="O103" s="29">
        <f t="shared" si="5"/>
        <v>198</v>
      </c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5" customHeight="1" x14ac:dyDescent="0.25">
      <c r="A104" s="50">
        <v>92</v>
      </c>
      <c r="B104" s="1" t="s">
        <v>452</v>
      </c>
      <c r="C104" s="22" t="s">
        <v>451</v>
      </c>
      <c r="E104" s="1" t="s">
        <v>821</v>
      </c>
      <c r="F104" s="1" t="s">
        <v>536</v>
      </c>
      <c r="G104" s="50">
        <v>193</v>
      </c>
      <c r="H104" s="50">
        <v>155</v>
      </c>
      <c r="I104" s="50">
        <v>169</v>
      </c>
      <c r="J104" s="50">
        <v>165</v>
      </c>
      <c r="K104" s="50">
        <v>144</v>
      </c>
      <c r="L104" s="50">
        <v>157</v>
      </c>
      <c r="M104" s="29">
        <f t="shared" si="3"/>
        <v>983</v>
      </c>
      <c r="N104" s="29">
        <f t="shared" si="4"/>
        <v>6</v>
      </c>
      <c r="O104" s="29">
        <f t="shared" si="5"/>
        <v>163.83333333333334</v>
      </c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5" customHeight="1" x14ac:dyDescent="0.25">
      <c r="A105" s="50">
        <v>93</v>
      </c>
      <c r="B105" s="1" t="s">
        <v>469</v>
      </c>
      <c r="C105" s="22" t="s">
        <v>468</v>
      </c>
      <c r="E105" s="1" t="s">
        <v>808</v>
      </c>
      <c r="F105" s="1" t="s">
        <v>536</v>
      </c>
      <c r="G105" s="50">
        <v>144</v>
      </c>
      <c r="H105" s="50">
        <v>0</v>
      </c>
      <c r="I105" s="50">
        <v>268</v>
      </c>
      <c r="J105" s="50">
        <v>196</v>
      </c>
      <c r="K105" s="50">
        <v>192</v>
      </c>
      <c r="L105" s="50">
        <v>183</v>
      </c>
      <c r="M105" s="29">
        <f t="shared" si="3"/>
        <v>983</v>
      </c>
      <c r="N105" s="29">
        <f t="shared" si="4"/>
        <v>5</v>
      </c>
      <c r="O105" s="29">
        <f t="shared" si="5"/>
        <v>196.6</v>
      </c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5" customHeight="1" x14ac:dyDescent="0.25">
      <c r="A106" s="50">
        <v>94</v>
      </c>
      <c r="B106" s="1" t="s">
        <v>338</v>
      </c>
      <c r="C106" s="22" t="s">
        <v>337</v>
      </c>
      <c r="E106" s="57" t="s">
        <v>803</v>
      </c>
      <c r="F106" s="57" t="s">
        <v>536</v>
      </c>
      <c r="G106" s="24">
        <v>191</v>
      </c>
      <c r="H106" s="24">
        <v>190</v>
      </c>
      <c r="I106" s="24">
        <v>143</v>
      </c>
      <c r="J106" s="24">
        <v>158</v>
      </c>
      <c r="K106" s="24">
        <v>134</v>
      </c>
      <c r="L106" s="24">
        <v>166</v>
      </c>
      <c r="M106" s="19">
        <f t="shared" si="3"/>
        <v>982</v>
      </c>
      <c r="N106" s="19">
        <f t="shared" si="4"/>
        <v>6</v>
      </c>
      <c r="O106" s="19">
        <f t="shared" si="5"/>
        <v>163.66666666666666</v>
      </c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5" customHeight="1" x14ac:dyDescent="0.25">
      <c r="A107" s="50">
        <v>95</v>
      </c>
      <c r="B107" s="1" t="s">
        <v>73</v>
      </c>
      <c r="C107" s="22" t="s">
        <v>72</v>
      </c>
      <c r="E107" s="1" t="s">
        <v>793</v>
      </c>
      <c r="F107" s="1" t="s">
        <v>536</v>
      </c>
      <c r="G107" s="50">
        <v>0</v>
      </c>
      <c r="H107" s="50">
        <v>156</v>
      </c>
      <c r="I107" s="50">
        <v>189</v>
      </c>
      <c r="J107" s="50">
        <v>219</v>
      </c>
      <c r="K107" s="50">
        <v>233</v>
      </c>
      <c r="L107" s="50">
        <v>175</v>
      </c>
      <c r="M107" s="29">
        <f t="shared" si="3"/>
        <v>972</v>
      </c>
      <c r="N107" s="29">
        <f t="shared" si="4"/>
        <v>5</v>
      </c>
      <c r="O107" s="29">
        <f t="shared" si="5"/>
        <v>194.4</v>
      </c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5" customHeight="1" x14ac:dyDescent="0.25">
      <c r="A108" s="50">
        <v>96</v>
      </c>
      <c r="B108" s="1" t="s">
        <v>294</v>
      </c>
      <c r="C108" s="22" t="s">
        <v>293</v>
      </c>
      <c r="E108" s="1" t="s">
        <v>817</v>
      </c>
      <c r="F108" s="1" t="s">
        <v>536</v>
      </c>
      <c r="G108" s="50">
        <v>190</v>
      </c>
      <c r="H108" s="50">
        <v>180</v>
      </c>
      <c r="I108" s="50">
        <v>228</v>
      </c>
      <c r="J108" s="50">
        <v>210</v>
      </c>
      <c r="K108" s="50">
        <v>161</v>
      </c>
      <c r="L108" s="50">
        <v>0</v>
      </c>
      <c r="M108" s="29">
        <f t="shared" si="3"/>
        <v>969</v>
      </c>
      <c r="N108" s="29">
        <f t="shared" si="4"/>
        <v>5</v>
      </c>
      <c r="O108" s="29">
        <f t="shared" si="5"/>
        <v>193.8</v>
      </c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5" customHeight="1" x14ac:dyDescent="0.25">
      <c r="A109" s="50">
        <v>97</v>
      </c>
      <c r="B109" s="1" t="s">
        <v>160</v>
      </c>
      <c r="C109" s="22" t="s">
        <v>159</v>
      </c>
      <c r="E109" s="1" t="s">
        <v>813</v>
      </c>
      <c r="F109" s="1" t="s">
        <v>536</v>
      </c>
      <c r="G109" s="50">
        <v>152</v>
      </c>
      <c r="H109" s="50">
        <v>175</v>
      </c>
      <c r="I109" s="50">
        <v>192</v>
      </c>
      <c r="J109" s="50">
        <v>161</v>
      </c>
      <c r="K109" s="50">
        <v>156</v>
      </c>
      <c r="L109" s="50">
        <v>132</v>
      </c>
      <c r="M109" s="29">
        <f t="shared" si="3"/>
        <v>968</v>
      </c>
      <c r="N109" s="29">
        <f t="shared" si="4"/>
        <v>6</v>
      </c>
      <c r="O109" s="29">
        <f t="shared" si="5"/>
        <v>161.33333333333334</v>
      </c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5" customHeight="1" x14ac:dyDescent="0.25">
      <c r="A110" s="50">
        <v>98</v>
      </c>
      <c r="B110" s="1" t="s">
        <v>194</v>
      </c>
      <c r="C110" s="22" t="s">
        <v>193</v>
      </c>
      <c r="E110" s="1" t="s">
        <v>799</v>
      </c>
      <c r="F110" s="1" t="s">
        <v>536</v>
      </c>
      <c r="G110" s="50">
        <v>267</v>
      </c>
      <c r="H110" s="50">
        <v>153</v>
      </c>
      <c r="I110" s="50">
        <v>180</v>
      </c>
      <c r="J110" s="50">
        <v>190</v>
      </c>
      <c r="K110" s="50">
        <v>177</v>
      </c>
      <c r="L110" s="50">
        <v>0</v>
      </c>
      <c r="M110" s="29">
        <f t="shared" si="3"/>
        <v>967</v>
      </c>
      <c r="N110" s="29">
        <f t="shared" si="4"/>
        <v>5</v>
      </c>
      <c r="O110" s="29">
        <f t="shared" si="5"/>
        <v>193.4</v>
      </c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5" customHeight="1" x14ac:dyDescent="0.25">
      <c r="A111" s="50">
        <v>99</v>
      </c>
      <c r="B111" s="1" t="s">
        <v>278</v>
      </c>
      <c r="C111" s="22" t="s">
        <v>277</v>
      </c>
      <c r="E111" s="1" t="s">
        <v>818</v>
      </c>
      <c r="F111" s="1" t="s">
        <v>536</v>
      </c>
      <c r="G111" s="50">
        <v>144</v>
      </c>
      <c r="H111" s="50">
        <v>169</v>
      </c>
      <c r="I111" s="50">
        <v>153</v>
      </c>
      <c r="J111" s="50">
        <v>152</v>
      </c>
      <c r="K111" s="50">
        <v>146</v>
      </c>
      <c r="L111" s="50">
        <v>191</v>
      </c>
      <c r="M111" s="29">
        <f t="shared" si="3"/>
        <v>955</v>
      </c>
      <c r="N111" s="29">
        <f t="shared" si="4"/>
        <v>6</v>
      </c>
      <c r="O111" s="29">
        <f t="shared" si="5"/>
        <v>159.16666666666666</v>
      </c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5" customHeight="1" x14ac:dyDescent="0.25">
      <c r="A112" s="50">
        <v>100</v>
      </c>
      <c r="B112" s="1" t="s">
        <v>456</v>
      </c>
      <c r="C112" s="22" t="s">
        <v>455</v>
      </c>
      <c r="E112" s="1" t="s">
        <v>821</v>
      </c>
      <c r="F112" s="1" t="s">
        <v>536</v>
      </c>
      <c r="G112" s="50">
        <v>142</v>
      </c>
      <c r="H112" s="50">
        <v>157</v>
      </c>
      <c r="I112" s="50">
        <v>164</v>
      </c>
      <c r="J112" s="50">
        <v>153</v>
      </c>
      <c r="K112" s="50">
        <v>167</v>
      </c>
      <c r="L112" s="50">
        <v>164</v>
      </c>
      <c r="M112" s="29">
        <f t="shared" si="3"/>
        <v>947</v>
      </c>
      <c r="N112" s="29">
        <f t="shared" si="4"/>
        <v>6</v>
      </c>
      <c r="O112" s="29">
        <f t="shared" si="5"/>
        <v>157.83333333333334</v>
      </c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5" customHeight="1" x14ac:dyDescent="0.25">
      <c r="A113" s="50">
        <v>101</v>
      </c>
      <c r="B113" s="1" t="s">
        <v>376</v>
      </c>
      <c r="C113" s="22" t="s">
        <v>375</v>
      </c>
      <c r="E113" s="1" t="s">
        <v>819</v>
      </c>
      <c r="F113" s="1" t="s">
        <v>536</v>
      </c>
      <c r="G113" s="50">
        <v>169</v>
      </c>
      <c r="H113" s="50">
        <v>162</v>
      </c>
      <c r="I113" s="50">
        <v>0</v>
      </c>
      <c r="J113" s="50">
        <v>221</v>
      </c>
      <c r="K113" s="50">
        <v>177</v>
      </c>
      <c r="L113" s="50">
        <v>217</v>
      </c>
      <c r="M113" s="29">
        <f t="shared" si="3"/>
        <v>946</v>
      </c>
      <c r="N113" s="29">
        <f t="shared" si="4"/>
        <v>5</v>
      </c>
      <c r="O113" s="29">
        <f t="shared" si="5"/>
        <v>189.2</v>
      </c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5" customHeight="1" x14ac:dyDescent="0.25">
      <c r="A114" s="50">
        <v>102</v>
      </c>
      <c r="B114" s="1" t="s">
        <v>247</v>
      </c>
      <c r="C114" s="22" t="s">
        <v>246</v>
      </c>
      <c r="E114" s="1" t="s">
        <v>816</v>
      </c>
      <c r="F114" s="1" t="s">
        <v>536</v>
      </c>
      <c r="G114" s="50">
        <v>188</v>
      </c>
      <c r="H114" s="50">
        <v>175</v>
      </c>
      <c r="I114" s="50">
        <v>153</v>
      </c>
      <c r="J114" s="50">
        <v>155</v>
      </c>
      <c r="K114" s="50">
        <v>143</v>
      </c>
      <c r="L114" s="50">
        <v>128</v>
      </c>
      <c r="M114" s="29">
        <f t="shared" si="3"/>
        <v>942</v>
      </c>
      <c r="N114" s="29">
        <f t="shared" si="4"/>
        <v>6</v>
      </c>
      <c r="O114" s="29">
        <f t="shared" si="5"/>
        <v>157</v>
      </c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5" customHeight="1" x14ac:dyDescent="0.25">
      <c r="A115" s="50">
        <v>103</v>
      </c>
      <c r="B115" s="1" t="s">
        <v>492</v>
      </c>
      <c r="C115" s="22" t="s">
        <v>491</v>
      </c>
      <c r="E115" s="1" t="s">
        <v>809</v>
      </c>
      <c r="F115" s="1" t="s">
        <v>536</v>
      </c>
      <c r="G115" s="50">
        <v>166</v>
      </c>
      <c r="H115" s="50">
        <v>191</v>
      </c>
      <c r="I115" s="50">
        <v>158</v>
      </c>
      <c r="J115" s="50">
        <v>0</v>
      </c>
      <c r="K115" s="50">
        <v>242</v>
      </c>
      <c r="L115" s="50">
        <v>176</v>
      </c>
      <c r="M115" s="29">
        <f t="shared" si="3"/>
        <v>933</v>
      </c>
      <c r="N115" s="29">
        <f t="shared" si="4"/>
        <v>5</v>
      </c>
      <c r="O115" s="29">
        <f t="shared" si="5"/>
        <v>186.6</v>
      </c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5" customHeight="1" x14ac:dyDescent="0.25">
      <c r="A116" s="50">
        <v>104</v>
      </c>
      <c r="B116" s="1" t="s">
        <v>519</v>
      </c>
      <c r="C116" s="22" t="s">
        <v>518</v>
      </c>
      <c r="E116" s="1" t="s">
        <v>822</v>
      </c>
      <c r="F116" s="1" t="s">
        <v>536</v>
      </c>
      <c r="G116" s="50">
        <v>119</v>
      </c>
      <c r="H116" s="50">
        <v>159</v>
      </c>
      <c r="I116" s="50">
        <v>120</v>
      </c>
      <c r="J116" s="50">
        <v>174</v>
      </c>
      <c r="K116" s="50">
        <v>133</v>
      </c>
      <c r="L116" s="50">
        <v>208</v>
      </c>
      <c r="M116" s="29">
        <f t="shared" si="3"/>
        <v>913</v>
      </c>
      <c r="N116" s="29">
        <f t="shared" si="4"/>
        <v>6</v>
      </c>
      <c r="O116" s="29">
        <f t="shared" si="5"/>
        <v>152.16666666666666</v>
      </c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5" customHeight="1" x14ac:dyDescent="0.25">
      <c r="A117" s="50">
        <v>105</v>
      </c>
      <c r="B117" s="1" t="s">
        <v>245</v>
      </c>
      <c r="C117" s="22" t="s">
        <v>244</v>
      </c>
      <c r="E117" s="1" t="s">
        <v>816</v>
      </c>
      <c r="F117" s="1" t="s">
        <v>536</v>
      </c>
      <c r="G117" s="50">
        <v>146</v>
      </c>
      <c r="H117" s="50">
        <v>158</v>
      </c>
      <c r="I117" s="50">
        <v>160</v>
      </c>
      <c r="J117" s="50">
        <v>125</v>
      </c>
      <c r="K117" s="50">
        <v>110</v>
      </c>
      <c r="L117" s="50">
        <v>212</v>
      </c>
      <c r="M117" s="29">
        <f t="shared" si="3"/>
        <v>911</v>
      </c>
      <c r="N117" s="29">
        <f t="shared" si="4"/>
        <v>6</v>
      </c>
      <c r="O117" s="29">
        <f t="shared" si="5"/>
        <v>151.83333333333334</v>
      </c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5" customHeight="1" x14ac:dyDescent="0.25">
      <c r="A118" s="50">
        <v>106</v>
      </c>
      <c r="B118" s="1" t="s">
        <v>425</v>
      </c>
      <c r="C118" s="22" t="s">
        <v>424</v>
      </c>
      <c r="E118" s="1" t="s">
        <v>806</v>
      </c>
      <c r="F118" s="1" t="s">
        <v>536</v>
      </c>
      <c r="G118" s="50">
        <v>0</v>
      </c>
      <c r="H118" s="50">
        <v>222</v>
      </c>
      <c r="I118" s="50">
        <v>234</v>
      </c>
      <c r="J118" s="50">
        <v>254</v>
      </c>
      <c r="K118" s="50">
        <v>179</v>
      </c>
      <c r="L118" s="50">
        <v>0</v>
      </c>
      <c r="M118" s="29">
        <f t="shared" si="3"/>
        <v>889</v>
      </c>
      <c r="N118" s="29">
        <f t="shared" si="4"/>
        <v>4</v>
      </c>
      <c r="O118" s="29">
        <f t="shared" si="5"/>
        <v>222.25</v>
      </c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5" customHeight="1" x14ac:dyDescent="0.25">
      <c r="A119" s="50">
        <v>107</v>
      </c>
      <c r="B119" s="1" t="s">
        <v>137</v>
      </c>
      <c r="C119" s="22" t="s">
        <v>136</v>
      </c>
      <c r="E119" s="1" t="s">
        <v>811</v>
      </c>
      <c r="F119" s="1" t="s">
        <v>536</v>
      </c>
      <c r="G119" s="50">
        <v>147</v>
      </c>
      <c r="H119" s="50">
        <v>145</v>
      </c>
      <c r="I119" s="50">
        <v>138</v>
      </c>
      <c r="J119" s="50">
        <v>140</v>
      </c>
      <c r="K119" s="50">
        <v>139</v>
      </c>
      <c r="L119" s="50">
        <v>168</v>
      </c>
      <c r="M119" s="29">
        <f t="shared" si="3"/>
        <v>877</v>
      </c>
      <c r="N119" s="29">
        <f t="shared" si="4"/>
        <v>6</v>
      </c>
      <c r="O119" s="29">
        <f t="shared" si="5"/>
        <v>146.16666666666666</v>
      </c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5" customHeight="1" x14ac:dyDescent="0.25">
      <c r="A120" s="50">
        <v>108</v>
      </c>
      <c r="B120" s="1" t="s">
        <v>198</v>
      </c>
      <c r="C120" s="22" t="s">
        <v>197</v>
      </c>
      <c r="E120" s="1" t="s">
        <v>799</v>
      </c>
      <c r="F120" s="1" t="s">
        <v>536</v>
      </c>
      <c r="G120" s="50">
        <v>0</v>
      </c>
      <c r="H120" s="50">
        <v>170</v>
      </c>
      <c r="I120" s="50">
        <v>179</v>
      </c>
      <c r="J120" s="50">
        <v>173</v>
      </c>
      <c r="K120" s="50">
        <v>226</v>
      </c>
      <c r="L120" s="50">
        <v>128</v>
      </c>
      <c r="M120" s="29">
        <f t="shared" si="3"/>
        <v>876</v>
      </c>
      <c r="N120" s="29">
        <f t="shared" si="4"/>
        <v>5</v>
      </c>
      <c r="O120" s="29">
        <f t="shared" si="5"/>
        <v>175.2</v>
      </c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5" customHeight="1" x14ac:dyDescent="0.25">
      <c r="A121" s="50">
        <v>109</v>
      </c>
      <c r="B121" s="1" t="s">
        <v>482</v>
      </c>
      <c r="C121" s="22" t="s">
        <v>481</v>
      </c>
      <c r="E121" s="1" t="s">
        <v>809</v>
      </c>
      <c r="F121" s="1" t="s">
        <v>536</v>
      </c>
      <c r="G121" s="50">
        <v>169</v>
      </c>
      <c r="H121" s="50">
        <v>139</v>
      </c>
      <c r="I121" s="50">
        <v>0</v>
      </c>
      <c r="J121" s="50">
        <v>218</v>
      </c>
      <c r="K121" s="50">
        <v>179</v>
      </c>
      <c r="L121" s="50">
        <v>168</v>
      </c>
      <c r="M121" s="29">
        <f t="shared" si="3"/>
        <v>873</v>
      </c>
      <c r="N121" s="29">
        <f t="shared" si="4"/>
        <v>5</v>
      </c>
      <c r="O121" s="29">
        <f t="shared" si="5"/>
        <v>174.6</v>
      </c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5" customHeight="1" x14ac:dyDescent="0.25">
      <c r="A122" s="50">
        <v>110</v>
      </c>
      <c r="B122" s="1" t="s">
        <v>284</v>
      </c>
      <c r="C122" s="22" t="s">
        <v>283</v>
      </c>
      <c r="E122" s="57" t="s">
        <v>817</v>
      </c>
      <c r="F122" s="57" t="s">
        <v>536</v>
      </c>
      <c r="G122" s="24">
        <v>246</v>
      </c>
      <c r="H122" s="24">
        <v>149</v>
      </c>
      <c r="I122" s="24">
        <v>171</v>
      </c>
      <c r="J122" s="24">
        <v>136</v>
      </c>
      <c r="K122" s="24">
        <v>0</v>
      </c>
      <c r="L122" s="24">
        <v>161</v>
      </c>
      <c r="M122" s="19">
        <f t="shared" si="3"/>
        <v>863</v>
      </c>
      <c r="N122" s="19">
        <f t="shared" si="4"/>
        <v>5</v>
      </c>
      <c r="O122" s="19">
        <f t="shared" si="5"/>
        <v>172.6</v>
      </c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5" customHeight="1" x14ac:dyDescent="0.25">
      <c r="A123" s="50">
        <v>111</v>
      </c>
      <c r="B123" s="1" t="s">
        <v>117</v>
      </c>
      <c r="C123" s="22" t="s">
        <v>116</v>
      </c>
      <c r="E123" s="1" t="s">
        <v>811</v>
      </c>
      <c r="F123" s="1" t="s">
        <v>536</v>
      </c>
      <c r="G123" s="50">
        <v>146</v>
      </c>
      <c r="H123" s="50">
        <v>133</v>
      </c>
      <c r="I123" s="50">
        <v>131</v>
      </c>
      <c r="J123" s="50">
        <v>132</v>
      </c>
      <c r="K123" s="50">
        <v>140</v>
      </c>
      <c r="L123" s="50">
        <v>177</v>
      </c>
      <c r="M123" s="29">
        <f t="shared" si="3"/>
        <v>859</v>
      </c>
      <c r="N123" s="29">
        <f t="shared" si="4"/>
        <v>6</v>
      </c>
      <c r="O123" s="29">
        <f t="shared" si="5"/>
        <v>143.16666666666666</v>
      </c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5" customHeight="1" x14ac:dyDescent="0.25">
      <c r="A124" s="50">
        <v>112</v>
      </c>
      <c r="B124" s="1" t="s">
        <v>400</v>
      </c>
      <c r="C124" s="22" t="s">
        <v>399</v>
      </c>
      <c r="E124" s="1" t="s">
        <v>805</v>
      </c>
      <c r="F124" s="1" t="s">
        <v>536</v>
      </c>
      <c r="G124" s="50">
        <v>0</v>
      </c>
      <c r="H124" s="50">
        <v>0</v>
      </c>
      <c r="I124" s="50">
        <v>223</v>
      </c>
      <c r="J124" s="50">
        <v>210</v>
      </c>
      <c r="K124" s="50">
        <v>196</v>
      </c>
      <c r="L124" s="50">
        <v>225</v>
      </c>
      <c r="M124" s="29">
        <f t="shared" si="3"/>
        <v>854</v>
      </c>
      <c r="N124" s="29">
        <f t="shared" si="4"/>
        <v>4</v>
      </c>
      <c r="O124" s="29">
        <f t="shared" si="5"/>
        <v>213.5</v>
      </c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5" customHeight="1" x14ac:dyDescent="0.25">
      <c r="A125" s="50">
        <v>113</v>
      </c>
      <c r="B125" s="1" t="s">
        <v>115</v>
      </c>
      <c r="C125" s="22" t="s">
        <v>114</v>
      </c>
      <c r="E125" s="1" t="s">
        <v>796</v>
      </c>
      <c r="F125" s="1" t="s">
        <v>536</v>
      </c>
      <c r="G125" s="50">
        <v>0</v>
      </c>
      <c r="H125" s="50">
        <v>267</v>
      </c>
      <c r="I125" s="50">
        <v>173</v>
      </c>
      <c r="J125" s="50">
        <v>256</v>
      </c>
      <c r="K125" s="50">
        <v>145</v>
      </c>
      <c r="L125" s="50">
        <v>0</v>
      </c>
      <c r="M125" s="29">
        <f t="shared" si="3"/>
        <v>841</v>
      </c>
      <c r="N125" s="29">
        <f t="shared" si="4"/>
        <v>4</v>
      </c>
      <c r="O125" s="29">
        <f t="shared" si="5"/>
        <v>210.25</v>
      </c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5" customHeight="1" x14ac:dyDescent="0.25">
      <c r="A126" s="50">
        <v>114</v>
      </c>
      <c r="B126" s="1" t="s">
        <v>342</v>
      </c>
      <c r="C126" s="22" t="s">
        <v>341</v>
      </c>
      <c r="E126" s="1" t="s">
        <v>803</v>
      </c>
      <c r="F126" s="1" t="s">
        <v>536</v>
      </c>
      <c r="G126" s="50">
        <v>185</v>
      </c>
      <c r="H126" s="50">
        <v>161</v>
      </c>
      <c r="I126" s="50">
        <v>161</v>
      </c>
      <c r="J126" s="50">
        <v>167</v>
      </c>
      <c r="K126" s="50">
        <v>143</v>
      </c>
      <c r="L126" s="50">
        <v>0</v>
      </c>
      <c r="M126" s="29">
        <f t="shared" si="3"/>
        <v>817</v>
      </c>
      <c r="N126" s="29">
        <f t="shared" si="4"/>
        <v>5</v>
      </c>
      <c r="O126" s="29">
        <f t="shared" si="5"/>
        <v>163.4</v>
      </c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5" customHeight="1" x14ac:dyDescent="0.25">
      <c r="A127" s="50">
        <v>115</v>
      </c>
      <c r="B127" s="1" t="s">
        <v>334</v>
      </c>
      <c r="C127" s="22" t="s">
        <v>333</v>
      </c>
      <c r="E127" s="57" t="s">
        <v>803</v>
      </c>
      <c r="F127" s="57" t="s">
        <v>536</v>
      </c>
      <c r="G127" s="24">
        <v>146</v>
      </c>
      <c r="H127" s="24">
        <v>0</v>
      </c>
      <c r="I127" s="24">
        <v>149</v>
      </c>
      <c r="J127" s="24">
        <v>210</v>
      </c>
      <c r="K127" s="24">
        <v>167</v>
      </c>
      <c r="L127" s="24">
        <v>132</v>
      </c>
      <c r="M127" s="19">
        <f t="shared" si="3"/>
        <v>804</v>
      </c>
      <c r="N127" s="19">
        <f t="shared" si="4"/>
        <v>5</v>
      </c>
      <c r="O127" s="19">
        <f t="shared" si="5"/>
        <v>160.80000000000001</v>
      </c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5" customHeight="1" x14ac:dyDescent="0.25">
      <c r="A128" s="50">
        <v>116</v>
      </c>
      <c r="B128" s="1" t="s">
        <v>166</v>
      </c>
      <c r="C128" s="22" t="s">
        <v>165</v>
      </c>
      <c r="E128" s="57" t="s">
        <v>813</v>
      </c>
      <c r="F128" s="57" t="s">
        <v>536</v>
      </c>
      <c r="G128" s="24">
        <v>161</v>
      </c>
      <c r="H128" s="24">
        <v>169</v>
      </c>
      <c r="I128" s="24">
        <v>126</v>
      </c>
      <c r="J128" s="24">
        <v>0</v>
      </c>
      <c r="K128" s="24">
        <v>145</v>
      </c>
      <c r="L128" s="24">
        <v>191</v>
      </c>
      <c r="M128" s="19">
        <f t="shared" si="3"/>
        <v>792</v>
      </c>
      <c r="N128" s="19">
        <f t="shared" si="4"/>
        <v>5</v>
      </c>
      <c r="O128" s="19">
        <f t="shared" si="5"/>
        <v>158.4</v>
      </c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5" customHeight="1" x14ac:dyDescent="0.25">
      <c r="A129" s="50">
        <v>117</v>
      </c>
      <c r="B129" s="1" t="s">
        <v>319</v>
      </c>
      <c r="C129" s="22" t="s">
        <v>318</v>
      </c>
      <c r="E129" s="1" t="s">
        <v>802</v>
      </c>
      <c r="F129" s="1" t="s">
        <v>536</v>
      </c>
      <c r="G129" s="50">
        <v>0</v>
      </c>
      <c r="H129" s="50">
        <v>0</v>
      </c>
      <c r="I129" s="50">
        <v>211</v>
      </c>
      <c r="J129" s="50">
        <v>202</v>
      </c>
      <c r="K129" s="50">
        <v>223</v>
      </c>
      <c r="L129" s="50">
        <v>145</v>
      </c>
      <c r="M129" s="29">
        <f t="shared" si="3"/>
        <v>781</v>
      </c>
      <c r="N129" s="29">
        <f t="shared" si="4"/>
        <v>4</v>
      </c>
      <c r="O129" s="29">
        <f t="shared" si="5"/>
        <v>195.25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5" customHeight="1" x14ac:dyDescent="0.25">
      <c r="A130" s="50">
        <v>118</v>
      </c>
      <c r="B130" s="1" t="s">
        <v>363</v>
      </c>
      <c r="C130" s="22" t="s">
        <v>362</v>
      </c>
      <c r="E130" s="1" t="s">
        <v>804</v>
      </c>
      <c r="F130" s="1" t="s">
        <v>536</v>
      </c>
      <c r="G130" s="50">
        <v>101</v>
      </c>
      <c r="H130" s="50">
        <v>0</v>
      </c>
      <c r="I130" s="50">
        <v>151</v>
      </c>
      <c r="J130" s="50">
        <v>188</v>
      </c>
      <c r="K130" s="50">
        <v>201</v>
      </c>
      <c r="L130" s="50">
        <v>127</v>
      </c>
      <c r="M130" s="29">
        <f t="shared" si="3"/>
        <v>768</v>
      </c>
      <c r="N130" s="29">
        <f t="shared" si="4"/>
        <v>5</v>
      </c>
      <c r="O130" s="29">
        <f t="shared" si="5"/>
        <v>153.6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5" customHeight="1" x14ac:dyDescent="0.25">
      <c r="A131" s="50">
        <v>119</v>
      </c>
      <c r="B131" s="1" t="s">
        <v>307</v>
      </c>
      <c r="C131" s="22" t="s">
        <v>306</v>
      </c>
      <c r="E131" s="1" t="s">
        <v>802</v>
      </c>
      <c r="F131" s="1" t="s">
        <v>536</v>
      </c>
      <c r="G131" s="50">
        <v>0</v>
      </c>
      <c r="H131" s="50">
        <v>136</v>
      </c>
      <c r="I131" s="50">
        <v>166</v>
      </c>
      <c r="J131" s="50">
        <v>145</v>
      </c>
      <c r="K131" s="50">
        <v>149</v>
      </c>
      <c r="L131" s="50">
        <v>170</v>
      </c>
      <c r="M131" s="29">
        <f t="shared" si="3"/>
        <v>766</v>
      </c>
      <c r="N131" s="29">
        <f t="shared" si="4"/>
        <v>5</v>
      </c>
      <c r="O131" s="29">
        <f t="shared" si="5"/>
        <v>153.19999999999999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5" customHeight="1" x14ac:dyDescent="0.25">
      <c r="A132" s="50">
        <v>120</v>
      </c>
      <c r="B132" s="1" t="s">
        <v>503</v>
      </c>
      <c r="C132" s="22" t="s">
        <v>502</v>
      </c>
      <c r="E132" s="1" t="s">
        <v>822</v>
      </c>
      <c r="F132" s="1" t="s">
        <v>536</v>
      </c>
      <c r="G132" s="50">
        <v>113</v>
      </c>
      <c r="H132" s="50">
        <v>147</v>
      </c>
      <c r="I132" s="50">
        <v>127</v>
      </c>
      <c r="J132" s="50">
        <v>128</v>
      </c>
      <c r="K132" s="50">
        <v>106</v>
      </c>
      <c r="L132" s="50">
        <v>124</v>
      </c>
      <c r="M132" s="29">
        <f t="shared" si="3"/>
        <v>745</v>
      </c>
      <c r="N132" s="29">
        <f t="shared" si="4"/>
        <v>6</v>
      </c>
      <c r="O132" s="29">
        <f t="shared" si="5"/>
        <v>124.16666666666667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5" customHeight="1" x14ac:dyDescent="0.25">
      <c r="A133" s="50">
        <v>121</v>
      </c>
      <c r="B133" s="1" t="s">
        <v>183</v>
      </c>
      <c r="C133" s="22" t="s">
        <v>182</v>
      </c>
      <c r="E133" s="1" t="s">
        <v>798</v>
      </c>
      <c r="F133" s="1" t="s">
        <v>536</v>
      </c>
      <c r="G133" s="50">
        <v>0</v>
      </c>
      <c r="H133" s="50">
        <v>0</v>
      </c>
      <c r="I133" s="50">
        <v>179</v>
      </c>
      <c r="J133" s="50">
        <v>210</v>
      </c>
      <c r="K133" s="50">
        <v>138</v>
      </c>
      <c r="L133" s="50">
        <v>214</v>
      </c>
      <c r="M133" s="29">
        <f t="shared" si="3"/>
        <v>741</v>
      </c>
      <c r="N133" s="29">
        <f t="shared" si="4"/>
        <v>4</v>
      </c>
      <c r="O133" s="29">
        <f t="shared" si="5"/>
        <v>185.25</v>
      </c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5" customHeight="1" x14ac:dyDescent="0.25">
      <c r="A134" s="50">
        <v>122</v>
      </c>
      <c r="B134" s="1" t="s">
        <v>208</v>
      </c>
      <c r="C134" s="22" t="s">
        <v>207</v>
      </c>
      <c r="E134" s="57" t="s">
        <v>799</v>
      </c>
      <c r="F134" s="57" t="s">
        <v>536</v>
      </c>
      <c r="G134" s="24">
        <v>155</v>
      </c>
      <c r="H134" s="24">
        <v>172</v>
      </c>
      <c r="I134" s="24">
        <v>170</v>
      </c>
      <c r="J134" s="24">
        <v>0</v>
      </c>
      <c r="K134" s="24">
        <v>0</v>
      </c>
      <c r="L134" s="24">
        <v>235</v>
      </c>
      <c r="M134" s="19">
        <f t="shared" si="3"/>
        <v>732</v>
      </c>
      <c r="N134" s="19">
        <f t="shared" si="4"/>
        <v>4</v>
      </c>
      <c r="O134" s="19">
        <f t="shared" si="5"/>
        <v>183</v>
      </c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5" customHeight="1" x14ac:dyDescent="0.25">
      <c r="A135" s="50">
        <v>123</v>
      </c>
      <c r="B135" s="1" t="s">
        <v>218</v>
      </c>
      <c r="C135" s="22" t="s">
        <v>217</v>
      </c>
      <c r="E135" s="1" t="s">
        <v>814</v>
      </c>
      <c r="F135" s="1" t="s">
        <v>536</v>
      </c>
      <c r="G135" s="50">
        <v>203</v>
      </c>
      <c r="H135" s="50">
        <v>159</v>
      </c>
      <c r="I135" s="50">
        <v>190</v>
      </c>
      <c r="J135" s="50">
        <v>168</v>
      </c>
      <c r="K135" s="50">
        <v>0</v>
      </c>
      <c r="L135" s="50">
        <v>0</v>
      </c>
      <c r="M135" s="29">
        <f t="shared" si="3"/>
        <v>720</v>
      </c>
      <c r="N135" s="29">
        <f t="shared" si="4"/>
        <v>4</v>
      </c>
      <c r="O135" s="29">
        <f t="shared" si="5"/>
        <v>180</v>
      </c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5" customHeight="1" x14ac:dyDescent="0.25">
      <c r="A136" s="50">
        <v>124</v>
      </c>
      <c r="B136" s="1" t="s">
        <v>365</v>
      </c>
      <c r="C136" s="22" t="s">
        <v>364</v>
      </c>
      <c r="E136" s="1" t="s">
        <v>804</v>
      </c>
      <c r="F136" s="1" t="s">
        <v>536</v>
      </c>
      <c r="G136" s="50">
        <v>176</v>
      </c>
      <c r="H136" s="50">
        <v>166</v>
      </c>
      <c r="I136" s="50">
        <v>162</v>
      </c>
      <c r="J136" s="50">
        <v>0</v>
      </c>
      <c r="K136" s="50">
        <v>0</v>
      </c>
      <c r="L136" s="50">
        <v>214</v>
      </c>
      <c r="M136" s="29">
        <f t="shared" si="3"/>
        <v>718</v>
      </c>
      <c r="N136" s="29">
        <f t="shared" si="4"/>
        <v>4</v>
      </c>
      <c r="O136" s="29">
        <f t="shared" si="5"/>
        <v>179.5</v>
      </c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5" customHeight="1" x14ac:dyDescent="0.25">
      <c r="A137" s="50">
        <v>125</v>
      </c>
      <c r="B137" s="1" t="s">
        <v>127</v>
      </c>
      <c r="C137" s="22" t="s">
        <v>126</v>
      </c>
      <c r="E137" s="1" t="s">
        <v>796</v>
      </c>
      <c r="F137" s="1" t="s">
        <v>536</v>
      </c>
      <c r="G137" s="50">
        <v>0</v>
      </c>
      <c r="H137" s="50">
        <v>158</v>
      </c>
      <c r="I137" s="50">
        <v>241</v>
      </c>
      <c r="J137" s="50">
        <v>197</v>
      </c>
      <c r="K137" s="50">
        <v>117</v>
      </c>
      <c r="L137" s="50">
        <v>0</v>
      </c>
      <c r="M137" s="29">
        <f t="shared" si="3"/>
        <v>713</v>
      </c>
      <c r="N137" s="29">
        <f t="shared" si="4"/>
        <v>4</v>
      </c>
      <c r="O137" s="29">
        <f t="shared" si="5"/>
        <v>178.25</v>
      </c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5" customHeight="1" x14ac:dyDescent="0.25">
      <c r="A138" s="50">
        <v>126</v>
      </c>
      <c r="B138" s="1" t="s">
        <v>216</v>
      </c>
      <c r="C138" s="22" t="s">
        <v>215</v>
      </c>
      <c r="E138" s="1" t="s">
        <v>814</v>
      </c>
      <c r="F138" s="1" t="s">
        <v>536</v>
      </c>
      <c r="G138" s="50">
        <v>0</v>
      </c>
      <c r="H138" s="50">
        <v>176</v>
      </c>
      <c r="I138" s="50">
        <v>134</v>
      </c>
      <c r="J138" s="50">
        <v>0</v>
      </c>
      <c r="K138" s="50">
        <v>203</v>
      </c>
      <c r="L138" s="50">
        <v>195</v>
      </c>
      <c r="M138" s="29">
        <f t="shared" si="3"/>
        <v>708</v>
      </c>
      <c r="N138" s="29">
        <f t="shared" si="4"/>
        <v>4</v>
      </c>
      <c r="O138" s="29">
        <f t="shared" si="5"/>
        <v>177</v>
      </c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5" customHeight="1" x14ac:dyDescent="0.25">
      <c r="A139" s="50">
        <v>127</v>
      </c>
      <c r="B139" s="1" t="s">
        <v>123</v>
      </c>
      <c r="C139" s="22" t="s">
        <v>122</v>
      </c>
      <c r="E139" s="1" t="s">
        <v>796</v>
      </c>
      <c r="F139" s="1" t="s">
        <v>536</v>
      </c>
      <c r="G139" s="50">
        <v>171</v>
      </c>
      <c r="H139" s="50">
        <v>181</v>
      </c>
      <c r="I139" s="50">
        <v>179</v>
      </c>
      <c r="J139" s="50">
        <v>163</v>
      </c>
      <c r="K139" s="50">
        <v>0</v>
      </c>
      <c r="L139" s="50">
        <v>0</v>
      </c>
      <c r="M139" s="29">
        <f t="shared" si="3"/>
        <v>694</v>
      </c>
      <c r="N139" s="29">
        <f t="shared" si="4"/>
        <v>4</v>
      </c>
      <c r="O139" s="29">
        <f t="shared" si="5"/>
        <v>173.5</v>
      </c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5" customHeight="1" x14ac:dyDescent="0.25">
      <c r="A140" s="50">
        <v>128</v>
      </c>
      <c r="B140" s="1" t="s">
        <v>158</v>
      </c>
      <c r="C140" s="22" t="s">
        <v>157</v>
      </c>
      <c r="E140" s="1" t="s">
        <v>813</v>
      </c>
      <c r="F140" s="1" t="s">
        <v>536</v>
      </c>
      <c r="G140" s="50">
        <v>137</v>
      </c>
      <c r="H140" s="50">
        <v>0</v>
      </c>
      <c r="I140" s="50">
        <v>0</v>
      </c>
      <c r="J140" s="50">
        <v>171</v>
      </c>
      <c r="K140" s="50">
        <v>181</v>
      </c>
      <c r="L140" s="50">
        <v>202</v>
      </c>
      <c r="M140" s="29">
        <f t="shared" si="3"/>
        <v>691</v>
      </c>
      <c r="N140" s="29">
        <f t="shared" si="4"/>
        <v>4</v>
      </c>
      <c r="O140" s="29">
        <f t="shared" si="5"/>
        <v>172.75</v>
      </c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5" customHeight="1" x14ac:dyDescent="0.25">
      <c r="A141" s="50">
        <v>129</v>
      </c>
      <c r="B141" s="1" t="s">
        <v>206</v>
      </c>
      <c r="C141" s="22" t="s">
        <v>205</v>
      </c>
      <c r="E141" s="1" t="s">
        <v>814</v>
      </c>
      <c r="F141" s="1" t="s">
        <v>536</v>
      </c>
      <c r="G141" s="50">
        <v>127</v>
      </c>
      <c r="H141" s="50">
        <v>0</v>
      </c>
      <c r="I141" s="50">
        <v>0</v>
      </c>
      <c r="J141" s="50">
        <v>165</v>
      </c>
      <c r="K141" s="50">
        <v>199</v>
      </c>
      <c r="L141" s="50">
        <v>192</v>
      </c>
      <c r="M141" s="29">
        <f t="shared" ref="M141:M204" si="6">SUM(G141:L141)</f>
        <v>683</v>
      </c>
      <c r="N141" s="29">
        <f t="shared" ref="N141:N204" si="7">COUNTIF(G141:L141, "&gt;0" )</f>
        <v>4</v>
      </c>
      <c r="O141" s="29">
        <f t="shared" ref="O141:O204" si="8">IF(N141=0,0,M141/N141)</f>
        <v>170.75</v>
      </c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5" customHeight="1" x14ac:dyDescent="0.25">
      <c r="A142" s="50">
        <v>130</v>
      </c>
      <c r="B142" s="1" t="s">
        <v>458</v>
      </c>
      <c r="C142" s="22" t="s">
        <v>457</v>
      </c>
      <c r="E142" s="1" t="s">
        <v>821</v>
      </c>
      <c r="F142" s="1" t="s">
        <v>536</v>
      </c>
      <c r="G142" s="50">
        <v>96</v>
      </c>
      <c r="H142" s="50">
        <v>100</v>
      </c>
      <c r="I142" s="50">
        <v>134</v>
      </c>
      <c r="J142" s="50">
        <v>129</v>
      </c>
      <c r="K142" s="50">
        <v>131</v>
      </c>
      <c r="L142" s="50">
        <v>83</v>
      </c>
      <c r="M142" s="29">
        <f t="shared" si="6"/>
        <v>673</v>
      </c>
      <c r="N142" s="29">
        <f t="shared" si="7"/>
        <v>6</v>
      </c>
      <c r="O142" s="29">
        <f t="shared" si="8"/>
        <v>112.16666666666667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5" customHeight="1" x14ac:dyDescent="0.25">
      <c r="A143" s="50">
        <v>131</v>
      </c>
      <c r="B143" s="1" t="s">
        <v>340</v>
      </c>
      <c r="C143" s="22" t="s">
        <v>339</v>
      </c>
      <c r="E143" s="1" t="s">
        <v>803</v>
      </c>
      <c r="F143" s="1" t="s">
        <v>536</v>
      </c>
      <c r="G143" s="50">
        <v>0</v>
      </c>
      <c r="H143" s="50">
        <v>185</v>
      </c>
      <c r="I143" s="50">
        <v>130</v>
      </c>
      <c r="J143" s="50">
        <v>0</v>
      </c>
      <c r="K143" s="50">
        <v>139</v>
      </c>
      <c r="L143" s="50">
        <v>203</v>
      </c>
      <c r="M143" s="29">
        <f t="shared" si="6"/>
        <v>657</v>
      </c>
      <c r="N143" s="29">
        <f t="shared" si="7"/>
        <v>4</v>
      </c>
      <c r="O143" s="29">
        <f t="shared" si="8"/>
        <v>164.25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5" customHeight="1" x14ac:dyDescent="0.25">
      <c r="A144" s="50">
        <v>132</v>
      </c>
      <c r="B144" s="1" t="s">
        <v>228</v>
      </c>
      <c r="C144" s="22" t="s">
        <v>227</v>
      </c>
      <c r="E144" s="1" t="s">
        <v>799</v>
      </c>
      <c r="F144" s="1" t="s">
        <v>536</v>
      </c>
      <c r="G144" s="50">
        <v>166</v>
      </c>
      <c r="H144" s="50">
        <v>156</v>
      </c>
      <c r="I144" s="50">
        <v>0</v>
      </c>
      <c r="J144" s="50">
        <v>186</v>
      </c>
      <c r="K144" s="50">
        <v>148</v>
      </c>
      <c r="L144" s="50">
        <v>0</v>
      </c>
      <c r="M144" s="29">
        <f t="shared" si="6"/>
        <v>656</v>
      </c>
      <c r="N144" s="29">
        <f t="shared" si="7"/>
        <v>4</v>
      </c>
      <c r="O144" s="29">
        <f t="shared" si="8"/>
        <v>164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5" customHeight="1" x14ac:dyDescent="0.25">
      <c r="A145" s="50">
        <v>133</v>
      </c>
      <c r="B145" s="1" t="s">
        <v>370</v>
      </c>
      <c r="C145" s="22" t="s">
        <v>369</v>
      </c>
      <c r="E145" s="1" t="s">
        <v>805</v>
      </c>
      <c r="F145" s="1" t="s">
        <v>536</v>
      </c>
      <c r="G145" s="50">
        <v>248</v>
      </c>
      <c r="H145" s="50">
        <v>206</v>
      </c>
      <c r="I145" s="50">
        <v>167</v>
      </c>
      <c r="J145" s="50">
        <v>0</v>
      </c>
      <c r="K145" s="50">
        <v>0</v>
      </c>
      <c r="L145" s="50">
        <v>0</v>
      </c>
      <c r="M145" s="29">
        <f t="shared" si="6"/>
        <v>621</v>
      </c>
      <c r="N145" s="29">
        <f t="shared" si="7"/>
        <v>3</v>
      </c>
      <c r="O145" s="29">
        <f t="shared" si="8"/>
        <v>207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5" customHeight="1" x14ac:dyDescent="0.25">
      <c r="A146" s="50">
        <v>134</v>
      </c>
      <c r="B146" s="1" t="s">
        <v>404</v>
      </c>
      <c r="C146" s="22" t="s">
        <v>403</v>
      </c>
      <c r="E146" s="1" t="s">
        <v>805</v>
      </c>
      <c r="F146" s="1" t="s">
        <v>536</v>
      </c>
      <c r="G146" s="50">
        <v>179</v>
      </c>
      <c r="H146" s="50">
        <v>0</v>
      </c>
      <c r="I146" s="50">
        <v>0</v>
      </c>
      <c r="J146" s="50">
        <v>223</v>
      </c>
      <c r="K146" s="50">
        <v>217</v>
      </c>
      <c r="L146" s="50">
        <v>0</v>
      </c>
      <c r="M146" s="29">
        <f t="shared" si="6"/>
        <v>619</v>
      </c>
      <c r="N146" s="29">
        <f t="shared" si="7"/>
        <v>3</v>
      </c>
      <c r="O146" s="29">
        <f t="shared" si="8"/>
        <v>206.33333333333334</v>
      </c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5" customHeight="1" x14ac:dyDescent="0.25">
      <c r="A147" s="50">
        <v>135</v>
      </c>
      <c r="B147" s="1" t="s">
        <v>317</v>
      </c>
      <c r="C147" s="22" t="s">
        <v>316</v>
      </c>
      <c r="E147" s="1" t="s">
        <v>802</v>
      </c>
      <c r="F147" s="1" t="s">
        <v>536</v>
      </c>
      <c r="G147" s="50">
        <v>170</v>
      </c>
      <c r="H147" s="50">
        <v>156</v>
      </c>
      <c r="I147" s="50">
        <v>135</v>
      </c>
      <c r="J147" s="50">
        <v>0</v>
      </c>
      <c r="K147" s="50">
        <v>0</v>
      </c>
      <c r="L147" s="50">
        <v>147</v>
      </c>
      <c r="M147" s="29">
        <f t="shared" si="6"/>
        <v>608</v>
      </c>
      <c r="N147" s="29">
        <f t="shared" si="7"/>
        <v>4</v>
      </c>
      <c r="O147" s="29">
        <f t="shared" si="8"/>
        <v>152</v>
      </c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5" customHeight="1" x14ac:dyDescent="0.25">
      <c r="A148" s="50">
        <v>136</v>
      </c>
      <c r="B148" s="1" t="s">
        <v>112</v>
      </c>
      <c r="C148" s="22" t="s">
        <v>111</v>
      </c>
      <c r="E148" s="1" t="s">
        <v>795</v>
      </c>
      <c r="F148" s="1" t="s">
        <v>536</v>
      </c>
      <c r="G148" s="50">
        <v>129</v>
      </c>
      <c r="H148" s="50">
        <v>154</v>
      </c>
      <c r="I148" s="50">
        <v>200</v>
      </c>
      <c r="J148" s="50">
        <v>109</v>
      </c>
      <c r="K148" s="50">
        <v>0</v>
      </c>
      <c r="L148" s="50">
        <v>0</v>
      </c>
      <c r="M148" s="29">
        <f t="shared" si="6"/>
        <v>592</v>
      </c>
      <c r="N148" s="29">
        <f t="shared" si="7"/>
        <v>4</v>
      </c>
      <c r="O148" s="29">
        <f t="shared" si="8"/>
        <v>148</v>
      </c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5" customHeight="1" x14ac:dyDescent="0.25">
      <c r="A149" s="50">
        <v>137</v>
      </c>
      <c r="B149" s="1" t="s">
        <v>135</v>
      </c>
      <c r="C149" s="22" t="s">
        <v>134</v>
      </c>
      <c r="E149" s="57" t="s">
        <v>796</v>
      </c>
      <c r="F149" s="57" t="s">
        <v>536</v>
      </c>
      <c r="G149" s="24">
        <v>148</v>
      </c>
      <c r="H149" s="24">
        <v>0</v>
      </c>
      <c r="I149" s="24">
        <v>0</v>
      </c>
      <c r="J149" s="24">
        <v>0</v>
      </c>
      <c r="K149" s="24">
        <v>179</v>
      </c>
      <c r="L149" s="24">
        <v>259</v>
      </c>
      <c r="M149" s="19">
        <f t="shared" si="6"/>
        <v>586</v>
      </c>
      <c r="N149" s="19">
        <f t="shared" si="7"/>
        <v>3</v>
      </c>
      <c r="O149" s="19">
        <f t="shared" si="8"/>
        <v>195.33333333333334</v>
      </c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5" customHeight="1" x14ac:dyDescent="0.25">
      <c r="A150" s="50">
        <v>138</v>
      </c>
      <c r="B150" s="1" t="s">
        <v>202</v>
      </c>
      <c r="C150" s="22" t="s">
        <v>201</v>
      </c>
      <c r="E150" s="1" t="s">
        <v>814</v>
      </c>
      <c r="F150" s="1" t="s">
        <v>536</v>
      </c>
      <c r="G150" s="50">
        <v>0</v>
      </c>
      <c r="H150" s="50">
        <v>0</v>
      </c>
      <c r="I150" s="50">
        <v>0</v>
      </c>
      <c r="J150" s="50">
        <v>191</v>
      </c>
      <c r="K150" s="50">
        <v>199</v>
      </c>
      <c r="L150" s="50">
        <v>195</v>
      </c>
      <c r="M150" s="29">
        <f t="shared" si="6"/>
        <v>585</v>
      </c>
      <c r="N150" s="29">
        <f t="shared" si="7"/>
        <v>3</v>
      </c>
      <c r="O150" s="29">
        <f t="shared" si="8"/>
        <v>195</v>
      </c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5" customHeight="1" x14ac:dyDescent="0.25">
      <c r="A151" s="50">
        <v>139</v>
      </c>
      <c r="B151" s="1" t="s">
        <v>523</v>
      </c>
      <c r="C151" s="22" t="s">
        <v>522</v>
      </c>
      <c r="E151" s="1" t="s">
        <v>822</v>
      </c>
      <c r="F151" s="1" t="s">
        <v>536</v>
      </c>
      <c r="G151" s="50">
        <v>102</v>
      </c>
      <c r="H151" s="50">
        <v>128</v>
      </c>
      <c r="I151" s="50">
        <v>95</v>
      </c>
      <c r="J151" s="50">
        <v>88</v>
      </c>
      <c r="K151" s="50">
        <v>74</v>
      </c>
      <c r="L151" s="50">
        <v>96</v>
      </c>
      <c r="M151" s="29">
        <f t="shared" si="6"/>
        <v>583</v>
      </c>
      <c r="N151" s="29">
        <f t="shared" si="7"/>
        <v>6</v>
      </c>
      <c r="O151" s="29">
        <f t="shared" si="8"/>
        <v>97.166666666666671</v>
      </c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5" customHeight="1" x14ac:dyDescent="0.25">
      <c r="A152" s="50">
        <v>140</v>
      </c>
      <c r="B152" s="1" t="s">
        <v>380</v>
      </c>
      <c r="C152" s="22" t="s">
        <v>379</v>
      </c>
      <c r="E152" s="1" t="s">
        <v>805</v>
      </c>
      <c r="F152" s="1" t="s">
        <v>536</v>
      </c>
      <c r="G152" s="50">
        <v>174</v>
      </c>
      <c r="H152" s="50">
        <v>212</v>
      </c>
      <c r="I152" s="50">
        <v>0</v>
      </c>
      <c r="J152" s="50">
        <v>0</v>
      </c>
      <c r="K152" s="50">
        <v>0</v>
      </c>
      <c r="L152" s="50">
        <v>172</v>
      </c>
      <c r="M152" s="29">
        <f t="shared" si="6"/>
        <v>558</v>
      </c>
      <c r="N152" s="29">
        <f t="shared" si="7"/>
        <v>3</v>
      </c>
      <c r="O152" s="29">
        <f t="shared" si="8"/>
        <v>186</v>
      </c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5" customHeight="1" x14ac:dyDescent="0.25">
      <c r="A153" s="50">
        <v>141</v>
      </c>
      <c r="B153" s="1" t="s">
        <v>413</v>
      </c>
      <c r="C153" s="22" t="s">
        <v>412</v>
      </c>
      <c r="E153" s="1" t="s">
        <v>806</v>
      </c>
      <c r="F153" s="1" t="s">
        <v>536</v>
      </c>
      <c r="G153" s="50">
        <v>181</v>
      </c>
      <c r="H153" s="50">
        <v>0</v>
      </c>
      <c r="I153" s="50">
        <v>0</v>
      </c>
      <c r="J153" s="50">
        <v>0</v>
      </c>
      <c r="K153" s="50">
        <v>163</v>
      </c>
      <c r="L153" s="50">
        <v>204</v>
      </c>
      <c r="M153" s="29">
        <f t="shared" si="6"/>
        <v>548</v>
      </c>
      <c r="N153" s="29">
        <f t="shared" si="7"/>
        <v>3</v>
      </c>
      <c r="O153" s="29">
        <f t="shared" si="8"/>
        <v>182.66666666666666</v>
      </c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5" customHeight="1" x14ac:dyDescent="0.25">
      <c r="A154" s="50">
        <v>142</v>
      </c>
      <c r="B154" s="1" t="s">
        <v>440</v>
      </c>
      <c r="C154" s="22" t="s">
        <v>439</v>
      </c>
      <c r="E154" s="1" t="s">
        <v>807</v>
      </c>
      <c r="F154" s="1" t="s">
        <v>536</v>
      </c>
      <c r="G154" s="50">
        <v>147</v>
      </c>
      <c r="H154" s="50">
        <v>0</v>
      </c>
      <c r="I154" s="50">
        <v>0</v>
      </c>
      <c r="J154" s="50">
        <v>0</v>
      </c>
      <c r="K154" s="50">
        <v>172</v>
      </c>
      <c r="L154" s="50">
        <v>194</v>
      </c>
      <c r="M154" s="29">
        <f t="shared" si="6"/>
        <v>513</v>
      </c>
      <c r="N154" s="29">
        <f t="shared" si="7"/>
        <v>3</v>
      </c>
      <c r="O154" s="29">
        <f t="shared" si="8"/>
        <v>171</v>
      </c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5" customHeight="1" x14ac:dyDescent="0.25">
      <c r="A155" s="50">
        <v>143</v>
      </c>
      <c r="B155" s="1" t="s">
        <v>222</v>
      </c>
      <c r="C155" s="22" t="s">
        <v>221</v>
      </c>
      <c r="E155" s="1" t="s">
        <v>799</v>
      </c>
      <c r="F155" s="1" t="s">
        <v>536</v>
      </c>
      <c r="G155" s="50">
        <v>167</v>
      </c>
      <c r="H155" s="50">
        <v>0</v>
      </c>
      <c r="I155" s="50">
        <v>0</v>
      </c>
      <c r="J155" s="50">
        <v>190</v>
      </c>
      <c r="K155" s="50">
        <v>142</v>
      </c>
      <c r="L155" s="50">
        <v>0</v>
      </c>
      <c r="M155" s="29">
        <f t="shared" si="6"/>
        <v>499</v>
      </c>
      <c r="N155" s="29">
        <f t="shared" si="7"/>
        <v>3</v>
      </c>
      <c r="O155" s="29">
        <f t="shared" si="8"/>
        <v>166.33333333333334</v>
      </c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5" customHeight="1" x14ac:dyDescent="0.25">
      <c r="A156" s="50">
        <v>144</v>
      </c>
      <c r="B156" s="1" t="s">
        <v>434</v>
      </c>
      <c r="C156" s="22" t="s">
        <v>433</v>
      </c>
      <c r="E156" s="1" t="s">
        <v>807</v>
      </c>
      <c r="F156" s="1" t="s">
        <v>536</v>
      </c>
      <c r="G156" s="50">
        <v>0</v>
      </c>
      <c r="H156" s="50">
        <v>173</v>
      </c>
      <c r="I156" s="50">
        <v>181</v>
      </c>
      <c r="J156" s="50">
        <v>123</v>
      </c>
      <c r="K156" s="50">
        <v>0</v>
      </c>
      <c r="L156" s="50">
        <v>0</v>
      </c>
      <c r="M156" s="29">
        <f t="shared" si="6"/>
        <v>477</v>
      </c>
      <c r="N156" s="29">
        <f t="shared" si="7"/>
        <v>3</v>
      </c>
      <c r="O156" s="29">
        <f t="shared" si="8"/>
        <v>159</v>
      </c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5" customHeight="1" x14ac:dyDescent="0.25">
      <c r="A157" s="50">
        <v>145</v>
      </c>
      <c r="B157" s="1" t="s">
        <v>154</v>
      </c>
      <c r="C157" s="22" t="s">
        <v>153</v>
      </c>
      <c r="E157" s="1" t="s">
        <v>813</v>
      </c>
      <c r="F157" s="1" t="s">
        <v>536</v>
      </c>
      <c r="G157" s="50">
        <v>0</v>
      </c>
      <c r="H157" s="50">
        <v>180</v>
      </c>
      <c r="I157" s="50">
        <v>160</v>
      </c>
      <c r="J157" s="50">
        <v>137</v>
      </c>
      <c r="K157" s="50">
        <v>0</v>
      </c>
      <c r="L157" s="50">
        <v>0</v>
      </c>
      <c r="M157" s="29">
        <f t="shared" si="6"/>
        <v>477</v>
      </c>
      <c r="N157" s="29">
        <f t="shared" si="7"/>
        <v>3</v>
      </c>
      <c r="O157" s="29">
        <f t="shared" si="8"/>
        <v>159</v>
      </c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5" customHeight="1" x14ac:dyDescent="0.25">
      <c r="A158" s="50">
        <v>146</v>
      </c>
      <c r="B158" s="1" t="s">
        <v>367</v>
      </c>
      <c r="C158" s="22" t="s">
        <v>366</v>
      </c>
      <c r="E158" s="1" t="s">
        <v>804</v>
      </c>
      <c r="F158" s="1" t="s">
        <v>536</v>
      </c>
      <c r="G158" s="50">
        <v>0</v>
      </c>
      <c r="H158" s="50">
        <v>131</v>
      </c>
      <c r="I158" s="50">
        <v>0</v>
      </c>
      <c r="J158" s="50">
        <v>190</v>
      </c>
      <c r="K158" s="50">
        <v>142</v>
      </c>
      <c r="L158" s="50">
        <v>0</v>
      </c>
      <c r="M158" s="29">
        <f t="shared" si="6"/>
        <v>463</v>
      </c>
      <c r="N158" s="29">
        <f t="shared" si="7"/>
        <v>3</v>
      </c>
      <c r="O158" s="29">
        <f t="shared" si="8"/>
        <v>154.33333333333334</v>
      </c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5" customHeight="1" x14ac:dyDescent="0.25">
      <c r="A159" s="50">
        <v>147</v>
      </c>
      <c r="B159" s="1" t="s">
        <v>268</v>
      </c>
      <c r="C159" s="22" t="s">
        <v>267</v>
      </c>
      <c r="E159" s="1" t="s">
        <v>817</v>
      </c>
      <c r="F159" s="1" t="s">
        <v>536</v>
      </c>
      <c r="G159" s="50">
        <v>0</v>
      </c>
      <c r="H159" s="50">
        <v>0</v>
      </c>
      <c r="I159" s="50">
        <v>0</v>
      </c>
      <c r="J159" s="50">
        <v>0</v>
      </c>
      <c r="K159" s="50">
        <v>205</v>
      </c>
      <c r="L159" s="50">
        <v>209</v>
      </c>
      <c r="M159" s="29">
        <f t="shared" si="6"/>
        <v>414</v>
      </c>
      <c r="N159" s="29">
        <f t="shared" si="7"/>
        <v>2</v>
      </c>
      <c r="O159" s="29">
        <f t="shared" si="8"/>
        <v>207</v>
      </c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5" customHeight="1" x14ac:dyDescent="0.25">
      <c r="A160" s="50">
        <v>148</v>
      </c>
      <c r="B160" s="1" t="s">
        <v>311</v>
      </c>
      <c r="C160" s="22" t="s">
        <v>310</v>
      </c>
      <c r="E160" s="1" t="s">
        <v>802</v>
      </c>
      <c r="F160" s="1" t="s">
        <v>536</v>
      </c>
      <c r="G160" s="50">
        <v>139</v>
      </c>
      <c r="H160" s="50">
        <v>0</v>
      </c>
      <c r="I160" s="50">
        <v>0</v>
      </c>
      <c r="J160" s="50">
        <v>142</v>
      </c>
      <c r="K160" s="50">
        <v>117</v>
      </c>
      <c r="L160" s="50">
        <v>0</v>
      </c>
      <c r="M160" s="29">
        <f t="shared" si="6"/>
        <v>398</v>
      </c>
      <c r="N160" s="29">
        <f t="shared" si="7"/>
        <v>3</v>
      </c>
      <c r="O160" s="29">
        <f t="shared" si="8"/>
        <v>132.66666666666666</v>
      </c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5" customHeight="1" x14ac:dyDescent="0.25">
      <c r="A161" s="50">
        <v>149</v>
      </c>
      <c r="B161" s="1" t="s">
        <v>121</v>
      </c>
      <c r="C161" s="22" t="s">
        <v>120</v>
      </c>
      <c r="E161" s="1" t="s">
        <v>796</v>
      </c>
      <c r="F161" s="1" t="s">
        <v>536</v>
      </c>
      <c r="G161" s="50">
        <v>160</v>
      </c>
      <c r="H161" s="50">
        <v>0</v>
      </c>
      <c r="I161" s="50">
        <v>0</v>
      </c>
      <c r="J161" s="50">
        <v>0</v>
      </c>
      <c r="K161" s="50">
        <v>0</v>
      </c>
      <c r="L161" s="50">
        <v>224</v>
      </c>
      <c r="M161" s="29">
        <f t="shared" si="6"/>
        <v>384</v>
      </c>
      <c r="N161" s="29">
        <f t="shared" si="7"/>
        <v>2</v>
      </c>
      <c r="O161" s="29">
        <f t="shared" si="8"/>
        <v>192</v>
      </c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5" customHeight="1" x14ac:dyDescent="0.25">
      <c r="A162" s="50">
        <v>150</v>
      </c>
      <c r="B162" s="1" t="s">
        <v>98</v>
      </c>
      <c r="C162" s="22" t="s">
        <v>97</v>
      </c>
      <c r="E162" s="1" t="s">
        <v>795</v>
      </c>
      <c r="F162" s="1" t="s">
        <v>536</v>
      </c>
      <c r="G162" s="50">
        <v>0</v>
      </c>
      <c r="H162" s="50">
        <v>0</v>
      </c>
      <c r="I162" s="50">
        <v>0</v>
      </c>
      <c r="J162" s="50">
        <v>0</v>
      </c>
      <c r="K162" s="50">
        <v>233</v>
      </c>
      <c r="L162" s="50">
        <v>144</v>
      </c>
      <c r="M162" s="29">
        <f t="shared" si="6"/>
        <v>377</v>
      </c>
      <c r="N162" s="29">
        <f t="shared" si="7"/>
        <v>2</v>
      </c>
      <c r="O162" s="29">
        <f t="shared" si="8"/>
        <v>188.5</v>
      </c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5" customHeight="1" x14ac:dyDescent="0.25">
      <c r="A163" s="50">
        <v>151</v>
      </c>
      <c r="B163" s="1" t="s">
        <v>173</v>
      </c>
      <c r="C163" s="22" t="s">
        <v>172</v>
      </c>
      <c r="E163" s="1" t="s">
        <v>798</v>
      </c>
      <c r="F163" s="1" t="s">
        <v>536</v>
      </c>
      <c r="G163" s="50">
        <v>198</v>
      </c>
      <c r="H163" s="50">
        <v>153</v>
      </c>
      <c r="I163" s="50">
        <v>0</v>
      </c>
      <c r="J163" s="50">
        <v>0</v>
      </c>
      <c r="K163" s="50">
        <v>0</v>
      </c>
      <c r="L163" s="50">
        <v>0</v>
      </c>
      <c r="M163" s="29">
        <f t="shared" si="6"/>
        <v>351</v>
      </c>
      <c r="N163" s="29">
        <f t="shared" si="7"/>
        <v>2</v>
      </c>
      <c r="O163" s="29">
        <f t="shared" si="8"/>
        <v>175.5</v>
      </c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5" customHeight="1" x14ac:dyDescent="0.25">
      <c r="A164" s="50">
        <v>152</v>
      </c>
      <c r="B164" s="1" t="s">
        <v>131</v>
      </c>
      <c r="C164" s="22" t="s">
        <v>130</v>
      </c>
      <c r="E164" s="1" t="s">
        <v>796</v>
      </c>
      <c r="F164" s="1" t="s">
        <v>536</v>
      </c>
      <c r="G164" s="50">
        <v>159</v>
      </c>
      <c r="H164" s="50">
        <v>0</v>
      </c>
      <c r="I164" s="50">
        <v>0</v>
      </c>
      <c r="J164" s="50">
        <v>0</v>
      </c>
      <c r="K164" s="50">
        <v>0</v>
      </c>
      <c r="L164" s="50">
        <v>171</v>
      </c>
      <c r="M164" s="29">
        <f t="shared" si="6"/>
        <v>330</v>
      </c>
      <c r="N164" s="29">
        <f t="shared" si="7"/>
        <v>2</v>
      </c>
      <c r="O164" s="29">
        <f t="shared" si="8"/>
        <v>165</v>
      </c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5" customHeight="1" x14ac:dyDescent="0.25">
      <c r="A165" s="50">
        <v>153</v>
      </c>
      <c r="B165" s="1" t="s">
        <v>230</v>
      </c>
      <c r="C165" s="22" t="s">
        <v>229</v>
      </c>
      <c r="E165" s="1" t="s">
        <v>799</v>
      </c>
      <c r="F165" s="1" t="s">
        <v>536</v>
      </c>
      <c r="G165" s="50">
        <v>0</v>
      </c>
      <c r="H165" s="50">
        <v>0</v>
      </c>
      <c r="I165" s="50">
        <v>148</v>
      </c>
      <c r="J165" s="50">
        <v>0</v>
      </c>
      <c r="K165" s="50">
        <v>0</v>
      </c>
      <c r="L165" s="50">
        <v>179</v>
      </c>
      <c r="M165" s="29">
        <f t="shared" si="6"/>
        <v>327</v>
      </c>
      <c r="N165" s="29">
        <f t="shared" si="7"/>
        <v>2</v>
      </c>
      <c r="O165" s="29">
        <f t="shared" si="8"/>
        <v>163.5</v>
      </c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5" customHeight="1" x14ac:dyDescent="0.25">
      <c r="A166" s="50">
        <v>154</v>
      </c>
      <c r="B166" s="1" t="s">
        <v>212</v>
      </c>
      <c r="C166" s="22" t="s">
        <v>211</v>
      </c>
      <c r="E166" s="57" t="s">
        <v>814</v>
      </c>
      <c r="F166" s="57" t="s">
        <v>536</v>
      </c>
      <c r="G166" s="24">
        <v>0</v>
      </c>
      <c r="H166" s="24">
        <v>158</v>
      </c>
      <c r="I166" s="24">
        <v>165</v>
      </c>
      <c r="J166" s="24">
        <v>0</v>
      </c>
      <c r="K166" s="24">
        <v>0</v>
      </c>
      <c r="L166" s="24">
        <v>0</v>
      </c>
      <c r="M166" s="19">
        <f t="shared" si="6"/>
        <v>323</v>
      </c>
      <c r="N166" s="19">
        <f t="shared" si="7"/>
        <v>2</v>
      </c>
      <c r="O166" s="19">
        <f t="shared" si="8"/>
        <v>161.5</v>
      </c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5" customHeight="1" x14ac:dyDescent="0.25">
      <c r="A167" s="50">
        <v>155</v>
      </c>
      <c r="B167" s="1" t="s">
        <v>344</v>
      </c>
      <c r="C167" s="22" t="s">
        <v>343</v>
      </c>
      <c r="E167" s="1" t="s">
        <v>803</v>
      </c>
      <c r="F167" s="1" t="s">
        <v>536</v>
      </c>
      <c r="G167" s="50">
        <v>137</v>
      </c>
      <c r="H167" s="50">
        <v>0</v>
      </c>
      <c r="I167" s="50">
        <v>0</v>
      </c>
      <c r="J167" s="50">
        <v>120</v>
      </c>
      <c r="K167" s="50">
        <v>0</v>
      </c>
      <c r="L167" s="50">
        <v>0</v>
      </c>
      <c r="M167" s="29">
        <f t="shared" si="6"/>
        <v>257</v>
      </c>
      <c r="N167" s="29">
        <f t="shared" si="7"/>
        <v>2</v>
      </c>
      <c r="O167" s="29">
        <f t="shared" si="8"/>
        <v>128.5</v>
      </c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5" customHeight="1" x14ac:dyDescent="0.25">
      <c r="A168" s="50">
        <v>156</v>
      </c>
      <c r="B168" s="1" t="s">
        <v>330</v>
      </c>
      <c r="C168" s="22" t="s">
        <v>329</v>
      </c>
      <c r="E168" s="1" t="s">
        <v>803</v>
      </c>
      <c r="F168" s="1" t="s">
        <v>536</v>
      </c>
      <c r="G168" s="50">
        <v>0</v>
      </c>
      <c r="H168" s="50">
        <v>121</v>
      </c>
      <c r="I168" s="50">
        <v>0</v>
      </c>
      <c r="J168" s="50">
        <v>0</v>
      </c>
      <c r="K168" s="50">
        <v>0</v>
      </c>
      <c r="L168" s="50">
        <v>135</v>
      </c>
      <c r="M168" s="29">
        <f t="shared" si="6"/>
        <v>256</v>
      </c>
      <c r="N168" s="29">
        <f t="shared" si="7"/>
        <v>2</v>
      </c>
      <c r="O168" s="29">
        <f t="shared" si="8"/>
        <v>128</v>
      </c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5" customHeight="1" x14ac:dyDescent="0.25">
      <c r="A169" s="50">
        <v>157</v>
      </c>
      <c r="B169" s="1" t="s">
        <v>315</v>
      </c>
      <c r="C169" s="22" t="s">
        <v>314</v>
      </c>
      <c r="E169" s="1" t="s">
        <v>802</v>
      </c>
      <c r="F169" s="1" t="s">
        <v>536</v>
      </c>
      <c r="G169" s="50">
        <v>152</v>
      </c>
      <c r="H169" s="50">
        <v>85</v>
      </c>
      <c r="I169" s="50">
        <v>0</v>
      </c>
      <c r="J169" s="50">
        <v>0</v>
      </c>
      <c r="K169" s="50">
        <v>0</v>
      </c>
      <c r="L169" s="50">
        <v>0</v>
      </c>
      <c r="M169" s="29">
        <f t="shared" si="6"/>
        <v>237</v>
      </c>
      <c r="N169" s="29">
        <f t="shared" si="7"/>
        <v>2</v>
      </c>
      <c r="O169" s="29">
        <f t="shared" si="8"/>
        <v>118.5</v>
      </c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5" customHeight="1" x14ac:dyDescent="0.25">
      <c r="A170" s="50">
        <v>158</v>
      </c>
      <c r="B170" s="1" t="s">
        <v>262</v>
      </c>
      <c r="C170" s="22" t="s">
        <v>261</v>
      </c>
      <c r="E170" s="1" t="s">
        <v>817</v>
      </c>
      <c r="F170" s="1" t="s">
        <v>536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213</v>
      </c>
      <c r="M170" s="29">
        <f t="shared" si="6"/>
        <v>213</v>
      </c>
      <c r="N170" s="29">
        <f t="shared" si="7"/>
        <v>1</v>
      </c>
      <c r="O170" s="29">
        <f t="shared" si="8"/>
        <v>213</v>
      </c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5" customHeight="1" x14ac:dyDescent="0.25">
      <c r="A171" s="50">
        <v>159</v>
      </c>
      <c r="B171" s="1" t="s">
        <v>232</v>
      </c>
      <c r="C171" s="22" t="s">
        <v>231</v>
      </c>
      <c r="E171" s="1" t="s">
        <v>799</v>
      </c>
      <c r="F171" s="1" t="s">
        <v>536</v>
      </c>
      <c r="G171" s="50">
        <v>0</v>
      </c>
      <c r="H171" s="50">
        <v>0</v>
      </c>
      <c r="I171" s="50">
        <v>0</v>
      </c>
      <c r="J171" s="50">
        <v>0</v>
      </c>
      <c r="K171" s="50">
        <v>0</v>
      </c>
      <c r="L171" s="50">
        <v>187</v>
      </c>
      <c r="M171" s="29">
        <f t="shared" si="6"/>
        <v>187</v>
      </c>
      <c r="N171" s="29">
        <f t="shared" si="7"/>
        <v>1</v>
      </c>
      <c r="O171" s="29">
        <f t="shared" si="8"/>
        <v>187</v>
      </c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5" customHeight="1" x14ac:dyDescent="0.25">
      <c r="A172" s="50">
        <v>160</v>
      </c>
      <c r="C172" s="22" t="s">
        <v>536</v>
      </c>
      <c r="E172" s="1" t="s">
        <v>794</v>
      </c>
      <c r="F172" s="1" t="s">
        <v>536</v>
      </c>
      <c r="G172" s="50">
        <v>0</v>
      </c>
      <c r="H172" s="50">
        <v>0</v>
      </c>
      <c r="I172" s="50">
        <v>0</v>
      </c>
      <c r="J172" s="50">
        <v>0</v>
      </c>
      <c r="K172" s="50">
        <v>156</v>
      </c>
      <c r="L172" s="50">
        <v>0</v>
      </c>
      <c r="M172" s="29">
        <f t="shared" si="6"/>
        <v>156</v>
      </c>
      <c r="N172" s="29">
        <f t="shared" si="7"/>
        <v>1</v>
      </c>
      <c r="O172" s="29">
        <f t="shared" si="8"/>
        <v>156</v>
      </c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5" customHeight="1" x14ac:dyDescent="0.25">
      <c r="A173" s="50">
        <v>161</v>
      </c>
      <c r="B173" s="1" t="s">
        <v>490</v>
      </c>
      <c r="C173" s="22" t="s">
        <v>489</v>
      </c>
      <c r="E173" s="1" t="s">
        <v>809</v>
      </c>
      <c r="F173" s="1" t="s">
        <v>536</v>
      </c>
      <c r="G173" s="50">
        <v>0</v>
      </c>
      <c r="H173" s="50">
        <v>0</v>
      </c>
      <c r="I173" s="50">
        <v>0</v>
      </c>
      <c r="J173" s="50">
        <v>151</v>
      </c>
      <c r="K173" s="50">
        <v>0</v>
      </c>
      <c r="L173" s="50">
        <v>0</v>
      </c>
      <c r="M173" s="29">
        <f t="shared" si="6"/>
        <v>151</v>
      </c>
      <c r="N173" s="29">
        <f t="shared" si="7"/>
        <v>1</v>
      </c>
      <c r="O173" s="29">
        <f t="shared" si="8"/>
        <v>151</v>
      </c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5" customHeight="1" x14ac:dyDescent="0.25">
      <c r="A174" s="50">
        <v>162</v>
      </c>
      <c r="B174" s="1" t="s">
        <v>79</v>
      </c>
      <c r="C174" s="22" t="s">
        <v>78</v>
      </c>
      <c r="E174" s="1" t="s">
        <v>793</v>
      </c>
      <c r="F174" s="1" t="s">
        <v>536</v>
      </c>
      <c r="G174" s="50">
        <v>148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29">
        <f t="shared" si="6"/>
        <v>148</v>
      </c>
      <c r="N174" s="29">
        <f t="shared" si="7"/>
        <v>1</v>
      </c>
      <c r="O174" s="29">
        <f t="shared" si="8"/>
        <v>148</v>
      </c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5" customHeight="1" x14ac:dyDescent="0.25">
      <c r="A175" s="50">
        <v>163</v>
      </c>
      <c r="B175" s="1" t="s">
        <v>463</v>
      </c>
      <c r="C175" s="22" t="s">
        <v>462</v>
      </c>
      <c r="E175" s="57" t="s">
        <v>808</v>
      </c>
      <c r="F175" s="57" t="s">
        <v>536</v>
      </c>
      <c r="G175" s="24">
        <v>0</v>
      </c>
      <c r="H175" s="24">
        <v>146</v>
      </c>
      <c r="I175" s="24">
        <v>0</v>
      </c>
      <c r="J175" s="24">
        <v>0</v>
      </c>
      <c r="K175" s="24">
        <v>0</v>
      </c>
      <c r="L175" s="24">
        <v>0</v>
      </c>
      <c r="M175" s="19">
        <f t="shared" si="6"/>
        <v>146</v>
      </c>
      <c r="N175" s="19">
        <f t="shared" si="7"/>
        <v>1</v>
      </c>
      <c r="O175" s="19">
        <f t="shared" si="8"/>
        <v>146</v>
      </c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5" customHeight="1" x14ac:dyDescent="0.25">
      <c r="A176" s="50">
        <v>164</v>
      </c>
      <c r="B176" s="1" t="s">
        <v>498</v>
      </c>
      <c r="C176" s="22" t="s">
        <v>497</v>
      </c>
      <c r="E176" s="57" t="s">
        <v>809</v>
      </c>
      <c r="F176" s="57" t="s">
        <v>536</v>
      </c>
      <c r="G176" s="24">
        <v>0</v>
      </c>
      <c r="H176" s="24">
        <v>0</v>
      </c>
      <c r="I176" s="24">
        <v>144</v>
      </c>
      <c r="J176" s="24">
        <v>0</v>
      </c>
      <c r="K176" s="24">
        <v>0</v>
      </c>
      <c r="L176" s="24">
        <v>0</v>
      </c>
      <c r="M176" s="19">
        <f t="shared" si="6"/>
        <v>144</v>
      </c>
      <c r="N176" s="19">
        <f t="shared" si="7"/>
        <v>1</v>
      </c>
      <c r="O176" s="19">
        <f t="shared" si="8"/>
        <v>144</v>
      </c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5" customHeight="1" x14ac:dyDescent="0.25">
      <c r="A177" s="50">
        <v>165</v>
      </c>
      <c r="B177" s="1" t="s">
        <v>226</v>
      </c>
      <c r="C177" s="22" t="s">
        <v>225</v>
      </c>
      <c r="E177" s="1" t="s">
        <v>814</v>
      </c>
      <c r="F177" s="1" t="s">
        <v>536</v>
      </c>
      <c r="G177" s="50">
        <v>141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29">
        <f t="shared" si="6"/>
        <v>141</v>
      </c>
      <c r="N177" s="29">
        <f t="shared" si="7"/>
        <v>1</v>
      </c>
      <c r="O177" s="29">
        <f t="shared" si="8"/>
        <v>141</v>
      </c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5" customHeight="1" x14ac:dyDescent="0.25">
      <c r="A178" s="50">
        <v>166</v>
      </c>
      <c r="B178" s="1" t="s">
        <v>394</v>
      </c>
      <c r="C178" s="22" t="s">
        <v>393</v>
      </c>
      <c r="E178" s="1" t="s">
        <v>819</v>
      </c>
      <c r="F178" s="1" t="s">
        <v>536</v>
      </c>
      <c r="G178" s="50">
        <v>0</v>
      </c>
      <c r="H178" s="50">
        <v>0</v>
      </c>
      <c r="I178" s="50">
        <v>135</v>
      </c>
      <c r="J178" s="50">
        <v>0</v>
      </c>
      <c r="K178" s="50">
        <v>0</v>
      </c>
      <c r="L178" s="50">
        <v>0</v>
      </c>
      <c r="M178" s="29">
        <f t="shared" si="6"/>
        <v>135</v>
      </c>
      <c r="N178" s="29">
        <f t="shared" si="7"/>
        <v>1</v>
      </c>
      <c r="O178" s="29">
        <f t="shared" si="8"/>
        <v>135</v>
      </c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5" customHeight="1" x14ac:dyDescent="0.25">
      <c r="A179" s="50">
        <v>167</v>
      </c>
      <c r="B179" s="1" t="s">
        <v>29</v>
      </c>
      <c r="C179" s="22" t="s">
        <v>28</v>
      </c>
      <c r="E179" s="1" t="s">
        <v>792</v>
      </c>
      <c r="F179" s="1" t="s">
        <v>536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29">
        <f t="shared" si="6"/>
        <v>0</v>
      </c>
      <c r="N179" s="29">
        <f t="shared" si="7"/>
        <v>0</v>
      </c>
      <c r="O179" s="29">
        <f t="shared" si="8"/>
        <v>0</v>
      </c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5" customHeight="1" x14ac:dyDescent="0.25">
      <c r="A180" s="50">
        <v>168</v>
      </c>
      <c r="B180" s="1" t="s">
        <v>332</v>
      </c>
      <c r="C180" s="22" t="s">
        <v>331</v>
      </c>
      <c r="E180" s="1" t="s">
        <v>803</v>
      </c>
      <c r="F180" s="1" t="s">
        <v>536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29">
        <f t="shared" si="6"/>
        <v>0</v>
      </c>
      <c r="N180" s="29">
        <f t="shared" si="7"/>
        <v>0</v>
      </c>
      <c r="O180" s="29">
        <f t="shared" si="8"/>
        <v>0</v>
      </c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5" customHeight="1" x14ac:dyDescent="0.25">
      <c r="A181" s="50">
        <v>169</v>
      </c>
      <c r="B181" s="1" t="s">
        <v>260</v>
      </c>
      <c r="C181" s="22" t="s">
        <v>259</v>
      </c>
      <c r="E181" s="1" t="s">
        <v>801</v>
      </c>
      <c r="F181" s="1" t="s">
        <v>536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29">
        <f t="shared" si="6"/>
        <v>0</v>
      </c>
      <c r="N181" s="29">
        <f t="shared" si="7"/>
        <v>0</v>
      </c>
      <c r="O181" s="29">
        <f t="shared" si="8"/>
        <v>0</v>
      </c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5" customHeight="1" x14ac:dyDescent="0.25">
      <c r="A182" s="50">
        <v>170</v>
      </c>
      <c r="B182" s="1" t="s">
        <v>372</v>
      </c>
      <c r="C182" s="22" t="s">
        <v>371</v>
      </c>
      <c r="E182" s="1" t="s">
        <v>819</v>
      </c>
      <c r="F182" s="1" t="s">
        <v>536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29">
        <f t="shared" si="6"/>
        <v>0</v>
      </c>
      <c r="N182" s="29">
        <f t="shared" si="7"/>
        <v>0</v>
      </c>
      <c r="O182" s="29">
        <f t="shared" si="8"/>
        <v>0</v>
      </c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5" customHeight="1" x14ac:dyDescent="0.25">
      <c r="A183" s="50">
        <v>171</v>
      </c>
      <c r="B183" s="1" t="s">
        <v>467</v>
      </c>
      <c r="C183" s="22" t="s">
        <v>466</v>
      </c>
      <c r="E183" s="57" t="s">
        <v>808</v>
      </c>
      <c r="F183" s="57" t="s">
        <v>536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19">
        <f t="shared" si="6"/>
        <v>0</v>
      </c>
      <c r="N183" s="19">
        <f t="shared" si="7"/>
        <v>0</v>
      </c>
      <c r="O183" s="19">
        <f t="shared" si="8"/>
        <v>0</v>
      </c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5" customHeight="1" x14ac:dyDescent="0.25">
      <c r="A184" s="50">
        <v>172</v>
      </c>
      <c r="B184" s="1" t="s">
        <v>357</v>
      </c>
      <c r="C184" s="22" t="s">
        <v>356</v>
      </c>
      <c r="E184" s="57" t="s">
        <v>804</v>
      </c>
      <c r="F184" s="57" t="s">
        <v>536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19">
        <f t="shared" si="6"/>
        <v>0</v>
      </c>
      <c r="N184" s="19">
        <f t="shared" si="7"/>
        <v>0</v>
      </c>
      <c r="O184" s="19">
        <f t="shared" si="8"/>
        <v>0</v>
      </c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5" customHeight="1" x14ac:dyDescent="0.25">
      <c r="A185" s="50">
        <v>173</v>
      </c>
      <c r="B185" s="1" t="s">
        <v>415</v>
      </c>
      <c r="C185" s="22" t="s">
        <v>414</v>
      </c>
      <c r="E185" s="57" t="s">
        <v>806</v>
      </c>
      <c r="F185" s="57" t="s">
        <v>536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19">
        <f t="shared" si="6"/>
        <v>0</v>
      </c>
      <c r="N185" s="19">
        <f t="shared" si="7"/>
        <v>0</v>
      </c>
      <c r="O185" s="19">
        <f t="shared" si="8"/>
        <v>0</v>
      </c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5" customHeight="1" x14ac:dyDescent="0.25">
      <c r="A186" s="50">
        <v>174</v>
      </c>
      <c r="B186" s="1" t="s">
        <v>442</v>
      </c>
      <c r="C186" s="22" t="s">
        <v>441</v>
      </c>
      <c r="E186" s="1" t="s">
        <v>807</v>
      </c>
      <c r="F186" s="1" t="s">
        <v>536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29">
        <f t="shared" si="6"/>
        <v>0</v>
      </c>
      <c r="N186" s="29">
        <f t="shared" si="7"/>
        <v>0</v>
      </c>
      <c r="O186" s="29">
        <f t="shared" si="8"/>
        <v>0</v>
      </c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5" customHeight="1" x14ac:dyDescent="0.25">
      <c r="A187" s="50">
        <v>175</v>
      </c>
      <c r="B187" s="1" t="s">
        <v>46</v>
      </c>
      <c r="C187" s="22" t="s">
        <v>45</v>
      </c>
      <c r="E187" s="1" t="s">
        <v>792</v>
      </c>
      <c r="F187" s="1" t="s">
        <v>536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29">
        <f t="shared" si="6"/>
        <v>0</v>
      </c>
      <c r="N187" s="29">
        <f t="shared" si="7"/>
        <v>0</v>
      </c>
      <c r="O187" s="29">
        <f t="shared" si="8"/>
        <v>0</v>
      </c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5" customHeight="1" x14ac:dyDescent="0.25">
      <c r="A188" s="50">
        <v>176</v>
      </c>
      <c r="B188" s="1" t="s">
        <v>152</v>
      </c>
      <c r="C188" s="22" t="s">
        <v>151</v>
      </c>
      <c r="E188" s="1" t="s">
        <v>797</v>
      </c>
      <c r="F188" s="1" t="s">
        <v>536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29">
        <f t="shared" si="6"/>
        <v>0</v>
      </c>
      <c r="N188" s="29">
        <f t="shared" si="7"/>
        <v>0</v>
      </c>
      <c r="O188" s="29">
        <f t="shared" si="8"/>
        <v>0</v>
      </c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5" customHeight="1" x14ac:dyDescent="0.25">
      <c r="A189" s="50">
        <v>177</v>
      </c>
      <c r="B189" s="1" t="s">
        <v>274</v>
      </c>
      <c r="C189" s="22" t="s">
        <v>273</v>
      </c>
      <c r="E189" s="1" t="s">
        <v>801</v>
      </c>
      <c r="F189" s="1" t="s">
        <v>536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29">
        <f t="shared" si="6"/>
        <v>0</v>
      </c>
      <c r="N189" s="29">
        <f t="shared" si="7"/>
        <v>0</v>
      </c>
      <c r="O189" s="29">
        <f t="shared" si="8"/>
        <v>0</v>
      </c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5" customHeight="1" x14ac:dyDescent="0.25">
      <c r="A190" s="50">
        <v>178</v>
      </c>
      <c r="B190" s="1" t="s">
        <v>100</v>
      </c>
      <c r="C190" s="22" t="s">
        <v>99</v>
      </c>
      <c r="E190" s="1" t="s">
        <v>795</v>
      </c>
      <c r="F190" s="1" t="s">
        <v>536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29">
        <f t="shared" si="6"/>
        <v>0</v>
      </c>
      <c r="N190" s="29">
        <f t="shared" si="7"/>
        <v>0</v>
      </c>
      <c r="O190" s="29">
        <f t="shared" si="8"/>
        <v>0</v>
      </c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5" customHeight="1" x14ac:dyDescent="0.25">
      <c r="A191" s="50">
        <v>179</v>
      </c>
      <c r="B191" s="1" t="s">
        <v>386</v>
      </c>
      <c r="C191" s="22" t="s">
        <v>385</v>
      </c>
      <c r="E191" s="1" t="s">
        <v>805</v>
      </c>
      <c r="F191" s="1" t="s">
        <v>536</v>
      </c>
      <c r="G191" s="50">
        <v>0</v>
      </c>
      <c r="H191" s="50">
        <v>0</v>
      </c>
      <c r="I191" s="50">
        <v>0</v>
      </c>
      <c r="J191" s="50">
        <v>0</v>
      </c>
      <c r="K191" s="50">
        <v>0</v>
      </c>
      <c r="L191" s="50">
        <v>0</v>
      </c>
      <c r="M191" s="29">
        <f t="shared" si="6"/>
        <v>0</v>
      </c>
      <c r="N191" s="29">
        <f t="shared" si="7"/>
        <v>0</v>
      </c>
      <c r="O191" s="29">
        <f t="shared" si="8"/>
        <v>0</v>
      </c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5" customHeight="1" x14ac:dyDescent="0.25">
      <c r="A192" s="50">
        <v>180</v>
      </c>
      <c r="B192" s="1" t="s">
        <v>361</v>
      </c>
      <c r="C192" s="22" t="s">
        <v>360</v>
      </c>
      <c r="E192" s="1" t="s">
        <v>804</v>
      </c>
      <c r="F192" s="1" t="s">
        <v>536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29">
        <f t="shared" si="6"/>
        <v>0</v>
      </c>
      <c r="N192" s="29">
        <f t="shared" si="7"/>
        <v>0</v>
      </c>
      <c r="O192" s="29">
        <f t="shared" si="8"/>
        <v>0</v>
      </c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5" customHeight="1" x14ac:dyDescent="0.25">
      <c r="A193" s="50">
        <v>181</v>
      </c>
      <c r="B193" s="1" t="s">
        <v>513</v>
      </c>
      <c r="C193" s="22" t="s">
        <v>512</v>
      </c>
      <c r="E193" s="57" t="s">
        <v>810</v>
      </c>
      <c r="F193" s="57" t="s">
        <v>536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19">
        <f t="shared" si="6"/>
        <v>0</v>
      </c>
      <c r="N193" s="19">
        <f t="shared" si="7"/>
        <v>0</v>
      </c>
      <c r="O193" s="19">
        <f t="shared" si="8"/>
        <v>0</v>
      </c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5" customHeight="1" x14ac:dyDescent="0.25">
      <c r="A194" s="50">
        <v>182</v>
      </c>
      <c r="B194" s="1" t="s">
        <v>290</v>
      </c>
      <c r="C194" s="22" t="s">
        <v>289</v>
      </c>
      <c r="E194" s="1" t="s">
        <v>818</v>
      </c>
      <c r="F194" s="1" t="s">
        <v>536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29">
        <f t="shared" si="6"/>
        <v>0</v>
      </c>
      <c r="N194" s="29">
        <f t="shared" si="7"/>
        <v>0</v>
      </c>
      <c r="O194" s="29">
        <f t="shared" si="8"/>
        <v>0</v>
      </c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5" customHeight="1" x14ac:dyDescent="0.25">
      <c r="A195" s="50">
        <v>183</v>
      </c>
      <c r="B195" s="1" t="s">
        <v>181</v>
      </c>
      <c r="C195" s="22" t="s">
        <v>180</v>
      </c>
      <c r="E195" s="1" t="s">
        <v>798</v>
      </c>
      <c r="F195" s="1" t="s">
        <v>536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29">
        <f t="shared" si="6"/>
        <v>0</v>
      </c>
      <c r="N195" s="29">
        <f t="shared" si="7"/>
        <v>0</v>
      </c>
      <c r="O195" s="29">
        <f t="shared" si="8"/>
        <v>0</v>
      </c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5" customHeight="1" x14ac:dyDescent="0.25">
      <c r="A196" s="50">
        <v>184</v>
      </c>
      <c r="B196" s="1" t="s">
        <v>108</v>
      </c>
      <c r="C196" s="22" t="s">
        <v>107</v>
      </c>
      <c r="E196" s="1" t="s">
        <v>795</v>
      </c>
      <c r="F196" s="1" t="s">
        <v>536</v>
      </c>
      <c r="G196" s="50">
        <v>0</v>
      </c>
      <c r="H196" s="50">
        <v>0</v>
      </c>
      <c r="I196" s="50">
        <v>0</v>
      </c>
      <c r="J196" s="50">
        <v>0</v>
      </c>
      <c r="K196" s="50">
        <v>0</v>
      </c>
      <c r="L196" s="50">
        <v>0</v>
      </c>
      <c r="M196" s="29">
        <f t="shared" si="6"/>
        <v>0</v>
      </c>
      <c r="N196" s="29">
        <f t="shared" si="7"/>
        <v>0</v>
      </c>
      <c r="O196" s="29">
        <f t="shared" si="8"/>
        <v>0</v>
      </c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5" customHeight="1" x14ac:dyDescent="0.25">
      <c r="A197" s="50">
        <v>185</v>
      </c>
      <c r="B197" s="1" t="s">
        <v>62</v>
      </c>
      <c r="C197" s="22" t="s">
        <v>61</v>
      </c>
      <c r="E197" s="1" t="s">
        <v>792</v>
      </c>
      <c r="F197" s="1" t="s">
        <v>536</v>
      </c>
      <c r="G197" s="50">
        <v>0</v>
      </c>
      <c r="H197" s="50">
        <v>0</v>
      </c>
      <c r="I197" s="50">
        <v>0</v>
      </c>
      <c r="J197" s="50">
        <v>0</v>
      </c>
      <c r="K197" s="50">
        <v>0</v>
      </c>
      <c r="L197" s="50">
        <v>0</v>
      </c>
      <c r="M197" s="29">
        <f t="shared" si="6"/>
        <v>0</v>
      </c>
      <c r="N197" s="29">
        <f t="shared" si="7"/>
        <v>0</v>
      </c>
      <c r="O197" s="29">
        <f t="shared" si="8"/>
        <v>0</v>
      </c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5" customHeight="1" x14ac:dyDescent="0.25">
      <c r="A198" s="50">
        <v>186</v>
      </c>
      <c r="B198" s="1" t="s">
        <v>477</v>
      </c>
      <c r="C198" s="22" t="s">
        <v>476</v>
      </c>
      <c r="E198" s="1" t="s">
        <v>808</v>
      </c>
      <c r="F198" s="1" t="s">
        <v>536</v>
      </c>
      <c r="G198" s="50">
        <v>0</v>
      </c>
      <c r="H198" s="50">
        <v>0</v>
      </c>
      <c r="I198" s="50">
        <v>0</v>
      </c>
      <c r="J198" s="50">
        <v>0</v>
      </c>
      <c r="K198" s="50">
        <v>0</v>
      </c>
      <c r="L198" s="50">
        <v>0</v>
      </c>
      <c r="M198" s="29">
        <f t="shared" si="6"/>
        <v>0</v>
      </c>
      <c r="N198" s="29">
        <f t="shared" si="7"/>
        <v>0</v>
      </c>
      <c r="O198" s="29">
        <f t="shared" si="8"/>
        <v>0</v>
      </c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5" customHeight="1" x14ac:dyDescent="0.25">
      <c r="A199" s="50">
        <v>187</v>
      </c>
      <c r="C199" s="22" t="s">
        <v>536</v>
      </c>
      <c r="E199" s="1" t="s">
        <v>535</v>
      </c>
      <c r="F199" s="1" t="s">
        <v>536</v>
      </c>
      <c r="G199" s="50"/>
      <c r="H199" s="50"/>
      <c r="I199" s="50"/>
      <c r="J199" s="50"/>
      <c r="K199" s="50"/>
      <c r="L199" s="50"/>
      <c r="M199" s="29">
        <f t="shared" si="6"/>
        <v>0</v>
      </c>
      <c r="N199" s="29">
        <f t="shared" si="7"/>
        <v>0</v>
      </c>
      <c r="O199" s="29">
        <f t="shared" si="8"/>
        <v>0</v>
      </c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5" customHeight="1" x14ac:dyDescent="0.25">
      <c r="A200" s="50">
        <v>188</v>
      </c>
      <c r="C200" s="22" t="s">
        <v>536</v>
      </c>
      <c r="E200" s="1" t="s">
        <v>535</v>
      </c>
      <c r="F200" s="1" t="s">
        <v>536</v>
      </c>
      <c r="G200" s="50"/>
      <c r="H200" s="50"/>
      <c r="I200" s="50"/>
      <c r="J200" s="50"/>
      <c r="K200" s="50"/>
      <c r="L200" s="50"/>
      <c r="M200" s="29">
        <f t="shared" si="6"/>
        <v>0</v>
      </c>
      <c r="N200" s="29">
        <f t="shared" si="7"/>
        <v>0</v>
      </c>
      <c r="O200" s="29">
        <f t="shared" si="8"/>
        <v>0</v>
      </c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5" customHeight="1" x14ac:dyDescent="0.25">
      <c r="A201" s="50">
        <v>189</v>
      </c>
      <c r="C201" s="22" t="s">
        <v>536</v>
      </c>
      <c r="E201" s="1" t="s">
        <v>535</v>
      </c>
      <c r="F201" s="1" t="s">
        <v>536</v>
      </c>
      <c r="G201" s="50"/>
      <c r="H201" s="50"/>
      <c r="I201" s="50"/>
      <c r="J201" s="50"/>
      <c r="K201" s="50"/>
      <c r="L201" s="50"/>
      <c r="M201" s="29">
        <f t="shared" si="6"/>
        <v>0</v>
      </c>
      <c r="N201" s="29">
        <f t="shared" si="7"/>
        <v>0</v>
      </c>
      <c r="O201" s="29">
        <f t="shared" si="8"/>
        <v>0</v>
      </c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5" customHeight="1" x14ac:dyDescent="0.25">
      <c r="A202" s="50">
        <v>190</v>
      </c>
      <c r="C202" s="22" t="s">
        <v>536</v>
      </c>
      <c r="E202" s="1" t="s">
        <v>794</v>
      </c>
      <c r="F202" s="1" t="s">
        <v>536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29">
        <f t="shared" si="6"/>
        <v>0</v>
      </c>
      <c r="N202" s="29">
        <f t="shared" si="7"/>
        <v>0</v>
      </c>
      <c r="O202" s="29">
        <f t="shared" si="8"/>
        <v>0</v>
      </c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5" customHeight="1" x14ac:dyDescent="0.25">
      <c r="A203" s="50">
        <v>191</v>
      </c>
      <c r="C203" s="22" t="s">
        <v>536</v>
      </c>
      <c r="E203" s="1" t="s">
        <v>794</v>
      </c>
      <c r="F203" s="1" t="s">
        <v>536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29">
        <f t="shared" si="6"/>
        <v>0</v>
      </c>
      <c r="N203" s="29">
        <f t="shared" si="7"/>
        <v>0</v>
      </c>
      <c r="O203" s="29">
        <f t="shared" si="8"/>
        <v>0</v>
      </c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5" customHeight="1" x14ac:dyDescent="0.25">
      <c r="A204" s="50">
        <v>192</v>
      </c>
      <c r="C204" s="22" t="s">
        <v>536</v>
      </c>
      <c r="E204" s="1" t="s">
        <v>537</v>
      </c>
      <c r="F204" s="1" t="s">
        <v>536</v>
      </c>
      <c r="G204" s="50"/>
      <c r="H204" s="50"/>
      <c r="I204" s="50"/>
      <c r="J204" s="50"/>
      <c r="K204" s="50"/>
      <c r="L204" s="50"/>
      <c r="M204" s="29">
        <f t="shared" si="6"/>
        <v>0</v>
      </c>
      <c r="N204" s="29">
        <f t="shared" si="7"/>
        <v>0</v>
      </c>
      <c r="O204" s="29">
        <f t="shared" si="8"/>
        <v>0</v>
      </c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5" customHeight="1" x14ac:dyDescent="0.25">
      <c r="A205" s="50">
        <v>193</v>
      </c>
      <c r="C205" s="22" t="s">
        <v>536</v>
      </c>
      <c r="E205" s="1" t="s">
        <v>537</v>
      </c>
      <c r="F205" s="1" t="s">
        <v>536</v>
      </c>
      <c r="G205" s="50"/>
      <c r="H205" s="50"/>
      <c r="I205" s="50"/>
      <c r="J205" s="50"/>
      <c r="K205" s="50"/>
      <c r="L205" s="50"/>
      <c r="M205" s="29">
        <f t="shared" ref="M205:M268" si="9">SUM(G205:L205)</f>
        <v>0</v>
      </c>
      <c r="N205" s="29">
        <f t="shared" ref="N205:N268" si="10">COUNTIF(G205:L205, "&gt;0" )</f>
        <v>0</v>
      </c>
      <c r="O205" s="29">
        <f t="shared" ref="O205:O268" si="11">IF(N205=0,0,M205/N205)</f>
        <v>0</v>
      </c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5" customHeight="1" x14ac:dyDescent="0.25">
      <c r="A206" s="50">
        <v>194</v>
      </c>
      <c r="C206" s="22" t="s">
        <v>536</v>
      </c>
      <c r="E206" s="57" t="s">
        <v>537</v>
      </c>
      <c r="F206" s="57" t="s">
        <v>536</v>
      </c>
      <c r="G206" s="24"/>
      <c r="H206" s="24"/>
      <c r="I206" s="24"/>
      <c r="J206" s="24"/>
      <c r="K206" s="24"/>
      <c r="L206" s="24"/>
      <c r="M206" s="19">
        <f t="shared" si="9"/>
        <v>0</v>
      </c>
      <c r="N206" s="19">
        <f t="shared" si="10"/>
        <v>0</v>
      </c>
      <c r="O206" s="19">
        <f t="shared" si="11"/>
        <v>0</v>
      </c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5" customHeight="1" x14ac:dyDescent="0.25">
      <c r="A207" s="50">
        <v>195</v>
      </c>
      <c r="C207" s="22" t="s">
        <v>536</v>
      </c>
      <c r="E207" s="1" t="s">
        <v>538</v>
      </c>
      <c r="F207" s="1" t="s">
        <v>536</v>
      </c>
      <c r="G207" s="50"/>
      <c r="H207" s="50"/>
      <c r="I207" s="50"/>
      <c r="J207" s="50"/>
      <c r="K207" s="50"/>
      <c r="L207" s="50"/>
      <c r="M207" s="29">
        <f t="shared" si="9"/>
        <v>0</v>
      </c>
      <c r="N207" s="29">
        <f t="shared" si="10"/>
        <v>0</v>
      </c>
      <c r="O207" s="29">
        <f t="shared" si="11"/>
        <v>0</v>
      </c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5" customHeight="1" x14ac:dyDescent="0.25">
      <c r="A208" s="50">
        <v>196</v>
      </c>
      <c r="C208" s="22" t="s">
        <v>536</v>
      </c>
      <c r="E208" s="1" t="s">
        <v>538</v>
      </c>
      <c r="F208" s="1" t="s">
        <v>536</v>
      </c>
      <c r="G208" s="50"/>
      <c r="H208" s="50"/>
      <c r="I208" s="50"/>
      <c r="J208" s="50"/>
      <c r="K208" s="50"/>
      <c r="L208" s="50"/>
      <c r="M208" s="29">
        <f t="shared" si="9"/>
        <v>0</v>
      </c>
      <c r="N208" s="29">
        <f t="shared" si="10"/>
        <v>0</v>
      </c>
      <c r="O208" s="29">
        <f t="shared" si="11"/>
        <v>0</v>
      </c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5" customHeight="1" x14ac:dyDescent="0.25">
      <c r="A209" s="50">
        <v>197</v>
      </c>
      <c r="C209" s="22" t="s">
        <v>536</v>
      </c>
      <c r="E209" s="1" t="s">
        <v>538</v>
      </c>
      <c r="F209" s="1" t="s">
        <v>536</v>
      </c>
      <c r="G209" s="50"/>
      <c r="H209" s="50"/>
      <c r="I209" s="50"/>
      <c r="J209" s="50"/>
      <c r="K209" s="50"/>
      <c r="L209" s="50"/>
      <c r="M209" s="29">
        <f t="shared" si="9"/>
        <v>0</v>
      </c>
      <c r="N209" s="29">
        <f t="shared" si="10"/>
        <v>0</v>
      </c>
      <c r="O209" s="29">
        <f t="shared" si="11"/>
        <v>0</v>
      </c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5" customHeight="1" x14ac:dyDescent="0.25">
      <c r="A210" s="50">
        <v>198</v>
      </c>
      <c r="C210" s="22" t="s">
        <v>536</v>
      </c>
      <c r="E210" s="1" t="s">
        <v>539</v>
      </c>
      <c r="F210" s="1" t="s">
        <v>536</v>
      </c>
      <c r="G210" s="50"/>
      <c r="H210" s="50"/>
      <c r="I210" s="50"/>
      <c r="J210" s="50"/>
      <c r="K210" s="50"/>
      <c r="L210" s="50"/>
      <c r="M210" s="29">
        <f t="shared" si="9"/>
        <v>0</v>
      </c>
      <c r="N210" s="29">
        <f t="shared" si="10"/>
        <v>0</v>
      </c>
      <c r="O210" s="29">
        <f t="shared" si="11"/>
        <v>0</v>
      </c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5" customHeight="1" x14ac:dyDescent="0.25">
      <c r="A211" s="50">
        <v>199</v>
      </c>
      <c r="C211" s="22" t="s">
        <v>536</v>
      </c>
      <c r="E211" s="1" t="s">
        <v>539</v>
      </c>
      <c r="F211" s="1" t="s">
        <v>536</v>
      </c>
      <c r="G211" s="50"/>
      <c r="H211" s="50"/>
      <c r="I211" s="50"/>
      <c r="J211" s="50"/>
      <c r="K211" s="50"/>
      <c r="L211" s="50"/>
      <c r="M211" s="29">
        <f t="shared" si="9"/>
        <v>0</v>
      </c>
      <c r="N211" s="29">
        <f t="shared" si="10"/>
        <v>0</v>
      </c>
      <c r="O211" s="29">
        <f t="shared" si="11"/>
        <v>0</v>
      </c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5" customHeight="1" x14ac:dyDescent="0.25">
      <c r="A212" s="50">
        <v>200</v>
      </c>
      <c r="C212" s="22" t="s">
        <v>536</v>
      </c>
      <c r="E212" s="57" t="s">
        <v>539</v>
      </c>
      <c r="F212" s="57" t="s">
        <v>536</v>
      </c>
      <c r="G212" s="24"/>
      <c r="H212" s="24"/>
      <c r="I212" s="24"/>
      <c r="J212" s="24"/>
      <c r="K212" s="24"/>
      <c r="L212" s="24"/>
      <c r="M212" s="19">
        <f t="shared" si="9"/>
        <v>0</v>
      </c>
      <c r="N212" s="19">
        <f t="shared" si="10"/>
        <v>0</v>
      </c>
      <c r="O212" s="19">
        <f t="shared" si="11"/>
        <v>0</v>
      </c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5" customHeight="1" x14ac:dyDescent="0.25">
      <c r="A213" s="50">
        <v>201</v>
      </c>
      <c r="C213" s="22" t="s">
        <v>536</v>
      </c>
      <c r="E213" s="1" t="s">
        <v>794</v>
      </c>
      <c r="F213" s="1" t="s">
        <v>536</v>
      </c>
      <c r="G213" s="50">
        <v>0</v>
      </c>
      <c r="H213" s="50">
        <v>0</v>
      </c>
      <c r="I213" s="50">
        <v>0</v>
      </c>
      <c r="J213" s="50">
        <v>0</v>
      </c>
      <c r="K213" s="50">
        <v>0</v>
      </c>
      <c r="L213" s="50">
        <v>0</v>
      </c>
      <c r="M213" s="29">
        <f t="shared" si="9"/>
        <v>0</v>
      </c>
      <c r="N213" s="29">
        <f t="shared" si="10"/>
        <v>0</v>
      </c>
      <c r="O213" s="29">
        <f t="shared" si="11"/>
        <v>0</v>
      </c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5" customHeight="1" x14ac:dyDescent="0.25">
      <c r="A214" s="50">
        <v>202</v>
      </c>
      <c r="C214" s="22" t="s">
        <v>536</v>
      </c>
      <c r="E214" s="1" t="s">
        <v>794</v>
      </c>
      <c r="F214" s="1" t="s">
        <v>536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29">
        <f t="shared" si="9"/>
        <v>0</v>
      </c>
      <c r="N214" s="29">
        <f t="shared" si="10"/>
        <v>0</v>
      </c>
      <c r="O214" s="29">
        <f t="shared" si="11"/>
        <v>0</v>
      </c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5" customHeight="1" x14ac:dyDescent="0.25">
      <c r="A215" s="50">
        <v>203</v>
      </c>
      <c r="C215" s="22" t="s">
        <v>536</v>
      </c>
      <c r="E215" s="1" t="s">
        <v>540</v>
      </c>
      <c r="F215" s="1" t="s">
        <v>536</v>
      </c>
      <c r="G215" s="50"/>
      <c r="H215" s="50"/>
      <c r="I215" s="50"/>
      <c r="J215" s="50"/>
      <c r="K215" s="50"/>
      <c r="L215" s="50"/>
      <c r="M215" s="29">
        <f t="shared" si="9"/>
        <v>0</v>
      </c>
      <c r="N215" s="29">
        <f t="shared" si="10"/>
        <v>0</v>
      </c>
      <c r="O215" s="29">
        <f t="shared" si="11"/>
        <v>0</v>
      </c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5" customHeight="1" x14ac:dyDescent="0.25">
      <c r="A216" s="50">
        <v>204</v>
      </c>
      <c r="C216" s="22" t="s">
        <v>536</v>
      </c>
      <c r="E216" s="1" t="s">
        <v>540</v>
      </c>
      <c r="F216" s="1" t="s">
        <v>536</v>
      </c>
      <c r="G216" s="50"/>
      <c r="H216" s="50"/>
      <c r="I216" s="50"/>
      <c r="J216" s="50"/>
      <c r="K216" s="50"/>
      <c r="L216" s="50"/>
      <c r="M216" s="29">
        <f t="shared" si="9"/>
        <v>0</v>
      </c>
      <c r="N216" s="29">
        <f t="shared" si="10"/>
        <v>0</v>
      </c>
      <c r="O216" s="29">
        <f t="shared" si="11"/>
        <v>0</v>
      </c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5" customHeight="1" x14ac:dyDescent="0.25">
      <c r="A217" s="50">
        <v>205</v>
      </c>
      <c r="C217" s="22" t="s">
        <v>536</v>
      </c>
      <c r="E217" s="1" t="s">
        <v>540</v>
      </c>
      <c r="F217" s="1" t="s">
        <v>536</v>
      </c>
      <c r="G217" s="50"/>
      <c r="H217" s="50"/>
      <c r="I217" s="50"/>
      <c r="J217" s="50"/>
      <c r="K217" s="50"/>
      <c r="L217" s="50"/>
      <c r="M217" s="29">
        <f t="shared" si="9"/>
        <v>0</v>
      </c>
      <c r="N217" s="29">
        <f t="shared" si="10"/>
        <v>0</v>
      </c>
      <c r="O217" s="29">
        <f t="shared" si="11"/>
        <v>0</v>
      </c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5" customHeight="1" x14ac:dyDescent="0.25">
      <c r="A218" s="50">
        <v>206</v>
      </c>
      <c r="C218" s="22" t="s">
        <v>536</v>
      </c>
      <c r="E218" s="1" t="s">
        <v>541</v>
      </c>
      <c r="F218" s="1" t="s">
        <v>536</v>
      </c>
      <c r="G218" s="50"/>
      <c r="H218" s="50"/>
      <c r="I218" s="50"/>
      <c r="J218" s="50"/>
      <c r="K218" s="50"/>
      <c r="L218" s="50"/>
      <c r="M218" s="29">
        <f t="shared" si="9"/>
        <v>0</v>
      </c>
      <c r="N218" s="29">
        <f t="shared" si="10"/>
        <v>0</v>
      </c>
      <c r="O218" s="29">
        <f t="shared" si="11"/>
        <v>0</v>
      </c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5" customHeight="1" x14ac:dyDescent="0.25">
      <c r="A219" s="50">
        <v>207</v>
      </c>
      <c r="C219" s="22" t="s">
        <v>536</v>
      </c>
      <c r="E219" s="1" t="s">
        <v>541</v>
      </c>
      <c r="F219" s="1" t="s">
        <v>536</v>
      </c>
      <c r="G219" s="50"/>
      <c r="H219" s="50"/>
      <c r="I219" s="50"/>
      <c r="J219" s="50"/>
      <c r="K219" s="50"/>
      <c r="L219" s="50"/>
      <c r="M219" s="29">
        <f t="shared" si="9"/>
        <v>0</v>
      </c>
      <c r="N219" s="29">
        <f t="shared" si="10"/>
        <v>0</v>
      </c>
      <c r="O219" s="29">
        <f t="shared" si="11"/>
        <v>0</v>
      </c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5" customHeight="1" x14ac:dyDescent="0.25">
      <c r="A220" s="50">
        <v>208</v>
      </c>
      <c r="C220" s="22" t="s">
        <v>536</v>
      </c>
      <c r="E220" s="1" t="s">
        <v>541</v>
      </c>
      <c r="F220" s="1" t="s">
        <v>536</v>
      </c>
      <c r="G220" s="50"/>
      <c r="H220" s="50"/>
      <c r="I220" s="50"/>
      <c r="J220" s="50"/>
      <c r="K220" s="50"/>
      <c r="L220" s="50"/>
      <c r="M220" s="29">
        <f t="shared" si="9"/>
        <v>0</v>
      </c>
      <c r="N220" s="29">
        <f t="shared" si="10"/>
        <v>0</v>
      </c>
      <c r="O220" s="29">
        <f t="shared" si="11"/>
        <v>0</v>
      </c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5" customHeight="1" x14ac:dyDescent="0.25">
      <c r="A221" s="50">
        <v>209</v>
      </c>
      <c r="C221" s="22" t="s">
        <v>536</v>
      </c>
      <c r="E221" s="1" t="s">
        <v>542</v>
      </c>
      <c r="F221" s="1" t="s">
        <v>536</v>
      </c>
      <c r="G221" s="50"/>
      <c r="H221" s="50"/>
      <c r="I221" s="50"/>
      <c r="J221" s="50"/>
      <c r="K221" s="50"/>
      <c r="L221" s="50"/>
      <c r="M221" s="29">
        <f t="shared" si="9"/>
        <v>0</v>
      </c>
      <c r="N221" s="29">
        <f t="shared" si="10"/>
        <v>0</v>
      </c>
      <c r="O221" s="29">
        <f t="shared" si="11"/>
        <v>0</v>
      </c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5" customHeight="1" x14ac:dyDescent="0.25">
      <c r="A222" s="50">
        <v>210</v>
      </c>
      <c r="C222" s="22" t="s">
        <v>536</v>
      </c>
      <c r="E222" s="57" t="s">
        <v>542</v>
      </c>
      <c r="F222" s="57" t="s">
        <v>536</v>
      </c>
      <c r="G222" s="24"/>
      <c r="H222" s="24"/>
      <c r="I222" s="24"/>
      <c r="J222" s="24"/>
      <c r="K222" s="24"/>
      <c r="L222" s="24"/>
      <c r="M222" s="19">
        <f t="shared" si="9"/>
        <v>0</v>
      </c>
      <c r="N222" s="19">
        <f t="shared" si="10"/>
        <v>0</v>
      </c>
      <c r="O222" s="19">
        <f t="shared" si="11"/>
        <v>0</v>
      </c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5" customHeight="1" x14ac:dyDescent="0.25">
      <c r="A223" s="50">
        <v>211</v>
      </c>
      <c r="C223" s="22" t="s">
        <v>536</v>
      </c>
      <c r="E223" s="1" t="s">
        <v>542</v>
      </c>
      <c r="F223" s="1" t="s">
        <v>536</v>
      </c>
      <c r="G223" s="50"/>
      <c r="H223" s="50"/>
      <c r="I223" s="50"/>
      <c r="J223" s="50"/>
      <c r="K223" s="50"/>
      <c r="L223" s="50"/>
      <c r="M223" s="29">
        <f t="shared" si="9"/>
        <v>0</v>
      </c>
      <c r="N223" s="29">
        <f t="shared" si="10"/>
        <v>0</v>
      </c>
      <c r="O223" s="29">
        <f t="shared" si="11"/>
        <v>0</v>
      </c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5" customHeight="1" x14ac:dyDescent="0.25">
      <c r="A224" s="50">
        <v>212</v>
      </c>
      <c r="C224" s="22" t="s">
        <v>536</v>
      </c>
      <c r="E224" s="1" t="s">
        <v>794</v>
      </c>
      <c r="F224" s="1" t="s">
        <v>536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29">
        <f t="shared" si="9"/>
        <v>0</v>
      </c>
      <c r="N224" s="29">
        <f t="shared" si="10"/>
        <v>0</v>
      </c>
      <c r="O224" s="29">
        <f t="shared" si="11"/>
        <v>0</v>
      </c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5" customHeight="1" x14ac:dyDescent="0.25">
      <c r="A225" s="50">
        <v>213</v>
      </c>
      <c r="C225" s="22" t="s">
        <v>536</v>
      </c>
      <c r="E225" s="1" t="s">
        <v>794</v>
      </c>
      <c r="F225" s="1" t="s">
        <v>536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29">
        <f t="shared" si="9"/>
        <v>0</v>
      </c>
      <c r="N225" s="29">
        <f t="shared" si="10"/>
        <v>0</v>
      </c>
      <c r="O225" s="29">
        <f t="shared" si="11"/>
        <v>0</v>
      </c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5" customHeight="1" x14ac:dyDescent="0.25">
      <c r="A226" s="50">
        <v>214</v>
      </c>
      <c r="C226" s="22" t="s">
        <v>536</v>
      </c>
      <c r="E226" s="1" t="s">
        <v>794</v>
      </c>
      <c r="F226" s="1" t="s">
        <v>536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29">
        <f t="shared" si="9"/>
        <v>0</v>
      </c>
      <c r="N226" s="29">
        <f t="shared" si="10"/>
        <v>0</v>
      </c>
      <c r="O226" s="29">
        <f t="shared" si="11"/>
        <v>0</v>
      </c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5" customHeight="1" x14ac:dyDescent="0.25">
      <c r="A227" s="50">
        <v>215</v>
      </c>
      <c r="C227" s="22" t="s">
        <v>536</v>
      </c>
      <c r="E227" s="1" t="s">
        <v>543</v>
      </c>
      <c r="F227" s="1" t="s">
        <v>536</v>
      </c>
      <c r="G227" s="50"/>
      <c r="H227" s="50"/>
      <c r="I227" s="50"/>
      <c r="J227" s="50"/>
      <c r="K227" s="50"/>
      <c r="L227" s="50"/>
      <c r="M227" s="29">
        <f t="shared" si="9"/>
        <v>0</v>
      </c>
      <c r="N227" s="29">
        <f t="shared" si="10"/>
        <v>0</v>
      </c>
      <c r="O227" s="29">
        <f t="shared" si="11"/>
        <v>0</v>
      </c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5" customHeight="1" x14ac:dyDescent="0.25">
      <c r="A228" s="50">
        <v>216</v>
      </c>
      <c r="C228" s="22" t="s">
        <v>536</v>
      </c>
      <c r="E228" s="1" t="s">
        <v>543</v>
      </c>
      <c r="F228" s="1" t="s">
        <v>536</v>
      </c>
      <c r="G228" s="50"/>
      <c r="H228" s="50"/>
      <c r="I228" s="50"/>
      <c r="J228" s="50"/>
      <c r="K228" s="50"/>
      <c r="L228" s="50"/>
      <c r="M228" s="29">
        <f t="shared" si="9"/>
        <v>0</v>
      </c>
      <c r="N228" s="29">
        <f t="shared" si="10"/>
        <v>0</v>
      </c>
      <c r="O228" s="29">
        <f t="shared" si="11"/>
        <v>0</v>
      </c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5" customHeight="1" x14ac:dyDescent="0.25">
      <c r="A229" s="50">
        <v>217</v>
      </c>
      <c r="C229" s="22" t="s">
        <v>536</v>
      </c>
      <c r="E229" s="1" t="s">
        <v>543</v>
      </c>
      <c r="F229" s="1" t="s">
        <v>536</v>
      </c>
      <c r="G229" s="50"/>
      <c r="H229" s="50"/>
      <c r="I229" s="50"/>
      <c r="J229" s="50"/>
      <c r="K229" s="50"/>
      <c r="L229" s="50"/>
      <c r="M229" s="29">
        <f t="shared" si="9"/>
        <v>0</v>
      </c>
      <c r="N229" s="29">
        <f t="shared" si="10"/>
        <v>0</v>
      </c>
      <c r="O229" s="29">
        <f t="shared" si="11"/>
        <v>0</v>
      </c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5" customHeight="1" x14ac:dyDescent="0.25">
      <c r="A230" s="50">
        <v>218</v>
      </c>
      <c r="C230" s="22" t="s">
        <v>536</v>
      </c>
      <c r="E230" s="1" t="s">
        <v>794</v>
      </c>
      <c r="F230" s="1" t="s">
        <v>536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29">
        <f t="shared" si="9"/>
        <v>0</v>
      </c>
      <c r="N230" s="29">
        <f t="shared" si="10"/>
        <v>0</v>
      </c>
      <c r="O230" s="29">
        <f t="shared" si="11"/>
        <v>0</v>
      </c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5" customHeight="1" x14ac:dyDescent="0.25">
      <c r="A231" s="50">
        <v>219</v>
      </c>
      <c r="C231" s="22" t="s">
        <v>536</v>
      </c>
      <c r="E231" s="1" t="s">
        <v>544</v>
      </c>
      <c r="F231" s="1" t="s">
        <v>536</v>
      </c>
      <c r="G231" s="50"/>
      <c r="H231" s="50"/>
      <c r="I231" s="50"/>
      <c r="J231" s="50"/>
      <c r="K231" s="50"/>
      <c r="L231" s="50"/>
      <c r="M231" s="29">
        <f t="shared" si="9"/>
        <v>0</v>
      </c>
      <c r="N231" s="29">
        <f t="shared" si="10"/>
        <v>0</v>
      </c>
      <c r="O231" s="29">
        <f t="shared" si="11"/>
        <v>0</v>
      </c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5" customHeight="1" x14ac:dyDescent="0.25">
      <c r="A232" s="50">
        <v>220</v>
      </c>
      <c r="C232" s="22" t="s">
        <v>536</v>
      </c>
      <c r="E232" s="57" t="s">
        <v>544</v>
      </c>
      <c r="F232" s="57" t="s">
        <v>536</v>
      </c>
      <c r="G232" s="24"/>
      <c r="H232" s="24"/>
      <c r="I232" s="24"/>
      <c r="J232" s="24"/>
      <c r="K232" s="24"/>
      <c r="L232" s="24"/>
      <c r="M232" s="19">
        <f t="shared" si="9"/>
        <v>0</v>
      </c>
      <c r="N232" s="19">
        <f t="shared" si="10"/>
        <v>0</v>
      </c>
      <c r="O232" s="19">
        <f t="shared" si="11"/>
        <v>0</v>
      </c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5" customHeight="1" x14ac:dyDescent="0.25">
      <c r="A233" s="50">
        <v>221</v>
      </c>
      <c r="C233" s="22" t="s">
        <v>536</v>
      </c>
      <c r="E233" s="1" t="s">
        <v>544</v>
      </c>
      <c r="F233" s="1" t="s">
        <v>536</v>
      </c>
      <c r="G233" s="50"/>
      <c r="H233" s="50"/>
      <c r="I233" s="50"/>
      <c r="J233" s="50"/>
      <c r="K233" s="50"/>
      <c r="L233" s="50"/>
      <c r="M233" s="29">
        <f t="shared" si="9"/>
        <v>0</v>
      </c>
      <c r="N233" s="29">
        <f t="shared" si="10"/>
        <v>0</v>
      </c>
      <c r="O233" s="29">
        <f t="shared" si="11"/>
        <v>0</v>
      </c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5" customHeight="1" x14ac:dyDescent="0.25">
      <c r="A234" s="50">
        <v>222</v>
      </c>
      <c r="C234" s="22" t="s">
        <v>536</v>
      </c>
      <c r="E234" s="1" t="s">
        <v>794</v>
      </c>
      <c r="F234" s="1" t="s">
        <v>536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29">
        <f t="shared" si="9"/>
        <v>0</v>
      </c>
      <c r="N234" s="29">
        <f t="shared" si="10"/>
        <v>0</v>
      </c>
      <c r="O234" s="29">
        <f t="shared" si="11"/>
        <v>0</v>
      </c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5" customHeight="1" x14ac:dyDescent="0.25">
      <c r="A235" s="50">
        <v>223</v>
      </c>
      <c r="C235" s="22" t="s">
        <v>536</v>
      </c>
      <c r="E235" s="1" t="s">
        <v>545</v>
      </c>
      <c r="F235" s="1" t="s">
        <v>536</v>
      </c>
      <c r="G235" s="50"/>
      <c r="H235" s="50"/>
      <c r="I235" s="50"/>
      <c r="J235" s="50"/>
      <c r="K235" s="50"/>
      <c r="L235" s="50"/>
      <c r="M235" s="29">
        <f t="shared" si="9"/>
        <v>0</v>
      </c>
      <c r="N235" s="29">
        <f t="shared" si="10"/>
        <v>0</v>
      </c>
      <c r="O235" s="29">
        <f t="shared" si="11"/>
        <v>0</v>
      </c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5" customHeight="1" x14ac:dyDescent="0.25">
      <c r="A236" s="50">
        <v>224</v>
      </c>
      <c r="C236" s="22" t="s">
        <v>536</v>
      </c>
      <c r="E236" s="1" t="s">
        <v>545</v>
      </c>
      <c r="F236" s="1" t="s">
        <v>536</v>
      </c>
      <c r="G236" s="50"/>
      <c r="H236" s="50"/>
      <c r="I236" s="50"/>
      <c r="J236" s="50"/>
      <c r="K236" s="50"/>
      <c r="L236" s="50"/>
      <c r="M236" s="29">
        <f t="shared" si="9"/>
        <v>0</v>
      </c>
      <c r="N236" s="29">
        <f t="shared" si="10"/>
        <v>0</v>
      </c>
      <c r="O236" s="29">
        <f t="shared" si="11"/>
        <v>0</v>
      </c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5" customHeight="1" x14ac:dyDescent="0.25">
      <c r="A237" s="50">
        <v>225</v>
      </c>
      <c r="C237" s="22" t="s">
        <v>536</v>
      </c>
      <c r="E237" s="57" t="s">
        <v>545</v>
      </c>
      <c r="F237" s="57" t="s">
        <v>536</v>
      </c>
      <c r="G237" s="24"/>
      <c r="H237" s="24"/>
      <c r="I237" s="24"/>
      <c r="J237" s="24"/>
      <c r="K237" s="24"/>
      <c r="L237" s="24"/>
      <c r="M237" s="19">
        <f t="shared" si="9"/>
        <v>0</v>
      </c>
      <c r="N237" s="19">
        <f t="shared" si="10"/>
        <v>0</v>
      </c>
      <c r="O237" s="19">
        <f t="shared" si="11"/>
        <v>0</v>
      </c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5" customHeight="1" x14ac:dyDescent="0.25">
      <c r="A238" s="50">
        <v>226</v>
      </c>
      <c r="C238" s="22" t="s">
        <v>536</v>
      </c>
      <c r="E238" s="57" t="s">
        <v>546</v>
      </c>
      <c r="F238" s="57" t="s">
        <v>536</v>
      </c>
      <c r="G238" s="24"/>
      <c r="H238" s="24"/>
      <c r="I238" s="24"/>
      <c r="J238" s="24"/>
      <c r="K238" s="24"/>
      <c r="L238" s="24"/>
      <c r="M238" s="19">
        <f t="shared" si="9"/>
        <v>0</v>
      </c>
      <c r="N238" s="19">
        <f t="shared" si="10"/>
        <v>0</v>
      </c>
      <c r="O238" s="19">
        <f t="shared" si="11"/>
        <v>0</v>
      </c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5" customHeight="1" x14ac:dyDescent="0.25">
      <c r="A239" s="50">
        <v>227</v>
      </c>
      <c r="C239" s="22" t="s">
        <v>536</v>
      </c>
      <c r="E239" s="1" t="s">
        <v>546</v>
      </c>
      <c r="F239" s="1" t="s">
        <v>536</v>
      </c>
      <c r="G239" s="50"/>
      <c r="H239" s="50"/>
      <c r="I239" s="50"/>
      <c r="J239" s="50"/>
      <c r="K239" s="50"/>
      <c r="L239" s="50"/>
      <c r="M239" s="29">
        <f t="shared" si="9"/>
        <v>0</v>
      </c>
      <c r="N239" s="29">
        <f t="shared" si="10"/>
        <v>0</v>
      </c>
      <c r="O239" s="29">
        <f t="shared" si="11"/>
        <v>0</v>
      </c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5" customHeight="1" x14ac:dyDescent="0.25">
      <c r="A240" s="50">
        <v>228</v>
      </c>
      <c r="C240" s="22" t="s">
        <v>536</v>
      </c>
      <c r="E240" s="1" t="s">
        <v>546</v>
      </c>
      <c r="F240" s="1" t="s">
        <v>536</v>
      </c>
      <c r="G240" s="50"/>
      <c r="H240" s="50"/>
      <c r="I240" s="50"/>
      <c r="J240" s="50"/>
      <c r="K240" s="50"/>
      <c r="L240" s="50"/>
      <c r="M240" s="29">
        <f t="shared" si="9"/>
        <v>0</v>
      </c>
      <c r="N240" s="29">
        <f t="shared" si="10"/>
        <v>0</v>
      </c>
      <c r="O240" s="29">
        <f t="shared" si="11"/>
        <v>0</v>
      </c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5" customHeight="1" x14ac:dyDescent="0.25">
      <c r="A241" s="50">
        <v>229</v>
      </c>
      <c r="C241" s="22" t="s">
        <v>536</v>
      </c>
      <c r="E241" s="1" t="s">
        <v>547</v>
      </c>
      <c r="F241" s="1" t="s">
        <v>536</v>
      </c>
      <c r="G241" s="50"/>
      <c r="H241" s="50"/>
      <c r="I241" s="50"/>
      <c r="J241" s="50"/>
      <c r="K241" s="50"/>
      <c r="L241" s="50"/>
      <c r="M241" s="29">
        <f t="shared" si="9"/>
        <v>0</v>
      </c>
      <c r="N241" s="29">
        <f t="shared" si="10"/>
        <v>0</v>
      </c>
      <c r="O241" s="29">
        <f t="shared" si="11"/>
        <v>0</v>
      </c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5" customHeight="1" x14ac:dyDescent="0.25">
      <c r="A242" s="50">
        <v>230</v>
      </c>
      <c r="C242" s="22" t="s">
        <v>536</v>
      </c>
      <c r="E242" s="1" t="s">
        <v>547</v>
      </c>
      <c r="F242" s="1" t="s">
        <v>536</v>
      </c>
      <c r="G242" s="50"/>
      <c r="H242" s="50"/>
      <c r="I242" s="50"/>
      <c r="J242" s="50"/>
      <c r="K242" s="50"/>
      <c r="L242" s="50"/>
      <c r="M242" s="29">
        <f t="shared" si="9"/>
        <v>0</v>
      </c>
      <c r="N242" s="29">
        <f t="shared" si="10"/>
        <v>0</v>
      </c>
      <c r="O242" s="29">
        <f t="shared" si="11"/>
        <v>0</v>
      </c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5" customHeight="1" x14ac:dyDescent="0.25">
      <c r="A243" s="50">
        <v>231</v>
      </c>
      <c r="C243" s="22" t="s">
        <v>536</v>
      </c>
      <c r="E243" s="57" t="s">
        <v>547</v>
      </c>
      <c r="F243" s="57" t="s">
        <v>536</v>
      </c>
      <c r="G243" s="24"/>
      <c r="H243" s="24"/>
      <c r="I243" s="24"/>
      <c r="J243" s="24"/>
      <c r="K243" s="24"/>
      <c r="L243" s="24"/>
      <c r="M243" s="19">
        <f t="shared" si="9"/>
        <v>0</v>
      </c>
      <c r="N243" s="19">
        <f t="shared" si="10"/>
        <v>0</v>
      </c>
      <c r="O243" s="19">
        <f t="shared" si="11"/>
        <v>0</v>
      </c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5" customHeight="1" x14ac:dyDescent="0.25">
      <c r="A244" s="50">
        <v>232</v>
      </c>
      <c r="C244" s="22" t="s">
        <v>536</v>
      </c>
      <c r="E244" s="1" t="s">
        <v>548</v>
      </c>
      <c r="F244" s="1" t="s">
        <v>536</v>
      </c>
      <c r="G244" s="50"/>
      <c r="H244" s="50"/>
      <c r="I244" s="50"/>
      <c r="J244" s="50"/>
      <c r="K244" s="50"/>
      <c r="L244" s="50"/>
      <c r="M244" s="29">
        <f t="shared" si="9"/>
        <v>0</v>
      </c>
      <c r="N244" s="29">
        <f t="shared" si="10"/>
        <v>0</v>
      </c>
      <c r="O244" s="29">
        <f t="shared" si="11"/>
        <v>0</v>
      </c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5" customHeight="1" x14ac:dyDescent="0.25">
      <c r="A245" s="50">
        <v>233</v>
      </c>
      <c r="C245" s="22" t="s">
        <v>536</v>
      </c>
      <c r="E245" s="1" t="s">
        <v>548</v>
      </c>
      <c r="F245" s="1" t="s">
        <v>536</v>
      </c>
      <c r="G245" s="50"/>
      <c r="H245" s="50"/>
      <c r="I245" s="50"/>
      <c r="J245" s="50"/>
      <c r="K245" s="50"/>
      <c r="L245" s="50"/>
      <c r="M245" s="29">
        <f t="shared" si="9"/>
        <v>0</v>
      </c>
      <c r="N245" s="29">
        <f t="shared" si="10"/>
        <v>0</v>
      </c>
      <c r="O245" s="29">
        <f t="shared" si="11"/>
        <v>0</v>
      </c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5" customHeight="1" x14ac:dyDescent="0.25">
      <c r="A246" s="50">
        <v>234</v>
      </c>
      <c r="C246" s="22" t="s">
        <v>536</v>
      </c>
      <c r="E246" s="1" t="s">
        <v>548</v>
      </c>
      <c r="F246" s="1" t="s">
        <v>536</v>
      </c>
      <c r="G246" s="50"/>
      <c r="H246" s="50"/>
      <c r="I246" s="50"/>
      <c r="J246" s="50"/>
      <c r="K246" s="50"/>
      <c r="L246" s="50"/>
      <c r="M246" s="29">
        <f t="shared" si="9"/>
        <v>0</v>
      </c>
      <c r="N246" s="29">
        <f t="shared" si="10"/>
        <v>0</v>
      </c>
      <c r="O246" s="29">
        <f t="shared" si="11"/>
        <v>0</v>
      </c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5" customHeight="1" x14ac:dyDescent="0.25">
      <c r="A247" s="50">
        <v>235</v>
      </c>
      <c r="C247" s="22" t="s">
        <v>536</v>
      </c>
      <c r="E247" s="1" t="s">
        <v>794</v>
      </c>
      <c r="F247" s="1" t="s">
        <v>536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29">
        <f t="shared" si="9"/>
        <v>0</v>
      </c>
      <c r="N247" s="29">
        <f t="shared" si="10"/>
        <v>0</v>
      </c>
      <c r="O247" s="29">
        <f t="shared" si="11"/>
        <v>0</v>
      </c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5" customHeight="1" x14ac:dyDescent="0.25">
      <c r="A248" s="50">
        <v>236</v>
      </c>
      <c r="C248" s="22" t="s">
        <v>536</v>
      </c>
      <c r="E248" s="1" t="s">
        <v>549</v>
      </c>
      <c r="F248" s="1" t="s">
        <v>536</v>
      </c>
      <c r="G248" s="50"/>
      <c r="H248" s="50"/>
      <c r="I248" s="50"/>
      <c r="J248" s="50"/>
      <c r="K248" s="50"/>
      <c r="L248" s="50"/>
      <c r="M248" s="29">
        <f t="shared" si="9"/>
        <v>0</v>
      </c>
      <c r="N248" s="29">
        <f t="shared" si="10"/>
        <v>0</v>
      </c>
      <c r="O248" s="29">
        <f t="shared" si="11"/>
        <v>0</v>
      </c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5" customHeight="1" x14ac:dyDescent="0.25">
      <c r="A249" s="50">
        <v>237</v>
      </c>
      <c r="C249" s="22" t="s">
        <v>536</v>
      </c>
      <c r="E249" s="1" t="s">
        <v>549</v>
      </c>
      <c r="F249" s="1" t="s">
        <v>536</v>
      </c>
      <c r="G249" s="50"/>
      <c r="H249" s="50"/>
      <c r="I249" s="50"/>
      <c r="J249" s="50"/>
      <c r="K249" s="50"/>
      <c r="L249" s="50"/>
      <c r="M249" s="29">
        <f t="shared" si="9"/>
        <v>0</v>
      </c>
      <c r="N249" s="29">
        <f t="shared" si="10"/>
        <v>0</v>
      </c>
      <c r="O249" s="29">
        <f t="shared" si="11"/>
        <v>0</v>
      </c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5" customHeight="1" x14ac:dyDescent="0.25">
      <c r="A250" s="50">
        <v>238</v>
      </c>
      <c r="C250" s="22" t="s">
        <v>536</v>
      </c>
      <c r="E250" s="1" t="s">
        <v>549</v>
      </c>
      <c r="F250" s="1" t="s">
        <v>536</v>
      </c>
      <c r="G250" s="50"/>
      <c r="H250" s="50"/>
      <c r="I250" s="50"/>
      <c r="J250" s="50"/>
      <c r="K250" s="50"/>
      <c r="L250" s="50"/>
      <c r="M250" s="29">
        <f t="shared" si="9"/>
        <v>0</v>
      </c>
      <c r="N250" s="29">
        <f t="shared" si="10"/>
        <v>0</v>
      </c>
      <c r="O250" s="29">
        <f t="shared" si="11"/>
        <v>0</v>
      </c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5" customHeight="1" x14ac:dyDescent="0.25">
      <c r="A251" s="50">
        <v>239</v>
      </c>
      <c r="C251" s="22" t="s">
        <v>536</v>
      </c>
      <c r="E251" s="1" t="s">
        <v>794</v>
      </c>
      <c r="F251" s="1" t="s">
        <v>536</v>
      </c>
      <c r="G251" s="50">
        <v>0</v>
      </c>
      <c r="H251" s="50">
        <v>0</v>
      </c>
      <c r="I251" s="50">
        <v>0</v>
      </c>
      <c r="J251" s="50">
        <v>0</v>
      </c>
      <c r="K251" s="50">
        <v>0</v>
      </c>
      <c r="L251" s="50">
        <v>0</v>
      </c>
      <c r="M251" s="29">
        <f t="shared" si="9"/>
        <v>0</v>
      </c>
      <c r="N251" s="29">
        <f t="shared" si="10"/>
        <v>0</v>
      </c>
      <c r="O251" s="29">
        <f t="shared" si="11"/>
        <v>0</v>
      </c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5" customHeight="1" x14ac:dyDescent="0.25">
      <c r="A252" s="50">
        <v>240</v>
      </c>
      <c r="C252" s="22" t="s">
        <v>536</v>
      </c>
      <c r="E252" s="1" t="s">
        <v>550</v>
      </c>
      <c r="F252" s="1" t="s">
        <v>536</v>
      </c>
      <c r="G252" s="50"/>
      <c r="H252" s="50"/>
      <c r="I252" s="50"/>
      <c r="J252" s="50"/>
      <c r="K252" s="50"/>
      <c r="L252" s="50"/>
      <c r="M252" s="29">
        <f t="shared" si="9"/>
        <v>0</v>
      </c>
      <c r="N252" s="29">
        <f t="shared" si="10"/>
        <v>0</v>
      </c>
      <c r="O252" s="29">
        <f t="shared" si="11"/>
        <v>0</v>
      </c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5" customHeight="1" x14ac:dyDescent="0.25">
      <c r="A253" s="50">
        <v>241</v>
      </c>
      <c r="C253" s="22" t="s">
        <v>536</v>
      </c>
      <c r="E253" s="1" t="s">
        <v>550</v>
      </c>
      <c r="F253" s="1" t="s">
        <v>536</v>
      </c>
      <c r="G253" s="50"/>
      <c r="H253" s="50"/>
      <c r="I253" s="50"/>
      <c r="J253" s="50"/>
      <c r="K253" s="50"/>
      <c r="L253" s="50"/>
      <c r="M253" s="29">
        <f t="shared" si="9"/>
        <v>0</v>
      </c>
      <c r="N253" s="29">
        <f t="shared" si="10"/>
        <v>0</v>
      </c>
      <c r="O253" s="29">
        <f t="shared" si="11"/>
        <v>0</v>
      </c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5" customHeight="1" x14ac:dyDescent="0.25">
      <c r="A254" s="50">
        <v>242</v>
      </c>
      <c r="C254" s="22" t="s">
        <v>536</v>
      </c>
      <c r="E254" s="1" t="s">
        <v>550</v>
      </c>
      <c r="F254" s="1" t="s">
        <v>536</v>
      </c>
      <c r="G254" s="50"/>
      <c r="H254" s="50"/>
      <c r="I254" s="50"/>
      <c r="J254" s="50"/>
      <c r="K254" s="50"/>
      <c r="L254" s="50"/>
      <c r="M254" s="29">
        <f t="shared" si="9"/>
        <v>0</v>
      </c>
      <c r="N254" s="29">
        <f t="shared" si="10"/>
        <v>0</v>
      </c>
      <c r="O254" s="29">
        <f t="shared" si="11"/>
        <v>0</v>
      </c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5" customHeight="1" x14ac:dyDescent="0.25">
      <c r="A255" s="50">
        <v>243</v>
      </c>
      <c r="C255" s="22" t="s">
        <v>536</v>
      </c>
      <c r="E255" s="1" t="s">
        <v>551</v>
      </c>
      <c r="F255" s="1" t="s">
        <v>536</v>
      </c>
      <c r="G255" s="50"/>
      <c r="H255" s="50"/>
      <c r="I255" s="50"/>
      <c r="J255" s="50"/>
      <c r="K255" s="50"/>
      <c r="L255" s="50"/>
      <c r="M255" s="29">
        <f t="shared" si="9"/>
        <v>0</v>
      </c>
      <c r="N255" s="29">
        <f t="shared" si="10"/>
        <v>0</v>
      </c>
      <c r="O255" s="29">
        <f t="shared" si="11"/>
        <v>0</v>
      </c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5" customHeight="1" x14ac:dyDescent="0.25">
      <c r="A256" s="50">
        <v>244</v>
      </c>
      <c r="C256" s="22" t="s">
        <v>536</v>
      </c>
      <c r="E256" s="1" t="s">
        <v>551</v>
      </c>
      <c r="F256" s="1" t="s">
        <v>536</v>
      </c>
      <c r="G256" s="50"/>
      <c r="H256" s="50"/>
      <c r="I256" s="50"/>
      <c r="J256" s="50"/>
      <c r="K256" s="50"/>
      <c r="L256" s="50"/>
      <c r="M256" s="29">
        <f t="shared" si="9"/>
        <v>0</v>
      </c>
      <c r="N256" s="29">
        <f t="shared" si="10"/>
        <v>0</v>
      </c>
      <c r="O256" s="29">
        <f t="shared" si="11"/>
        <v>0</v>
      </c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5" customHeight="1" x14ac:dyDescent="0.25">
      <c r="A257" s="50">
        <v>245</v>
      </c>
      <c r="C257" s="22" t="s">
        <v>536</v>
      </c>
      <c r="E257" s="1" t="s">
        <v>551</v>
      </c>
      <c r="F257" s="1" t="s">
        <v>536</v>
      </c>
      <c r="G257" s="50"/>
      <c r="H257" s="50"/>
      <c r="I257" s="50"/>
      <c r="J257" s="50"/>
      <c r="K257" s="50"/>
      <c r="L257" s="50"/>
      <c r="M257" s="29">
        <f t="shared" si="9"/>
        <v>0</v>
      </c>
      <c r="N257" s="29">
        <f t="shared" si="10"/>
        <v>0</v>
      </c>
      <c r="O257" s="29">
        <f t="shared" si="11"/>
        <v>0</v>
      </c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5" customHeight="1" x14ac:dyDescent="0.25">
      <c r="A258" s="50">
        <v>246</v>
      </c>
      <c r="C258" s="22" t="s">
        <v>536</v>
      </c>
      <c r="E258" s="1" t="s">
        <v>794</v>
      </c>
      <c r="F258" s="1" t="s">
        <v>536</v>
      </c>
      <c r="G258" s="50">
        <v>0</v>
      </c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29">
        <f t="shared" si="9"/>
        <v>0</v>
      </c>
      <c r="N258" s="29">
        <f t="shared" si="10"/>
        <v>0</v>
      </c>
      <c r="O258" s="29">
        <f t="shared" si="11"/>
        <v>0</v>
      </c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5" customHeight="1" x14ac:dyDescent="0.25">
      <c r="A259" s="50">
        <v>247</v>
      </c>
      <c r="C259" s="22" t="s">
        <v>536</v>
      </c>
      <c r="E259" s="1" t="s">
        <v>552</v>
      </c>
      <c r="F259" s="1" t="s">
        <v>536</v>
      </c>
      <c r="G259" s="50"/>
      <c r="H259" s="50"/>
      <c r="I259" s="50"/>
      <c r="J259" s="50"/>
      <c r="K259" s="50"/>
      <c r="L259" s="50"/>
      <c r="M259" s="29">
        <f t="shared" si="9"/>
        <v>0</v>
      </c>
      <c r="N259" s="29">
        <f t="shared" si="10"/>
        <v>0</v>
      </c>
      <c r="O259" s="29">
        <f t="shared" si="11"/>
        <v>0</v>
      </c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5" customHeight="1" x14ac:dyDescent="0.25">
      <c r="A260" s="50">
        <v>248</v>
      </c>
      <c r="C260" s="22" t="s">
        <v>536</v>
      </c>
      <c r="E260" s="1" t="s">
        <v>552</v>
      </c>
      <c r="F260" s="1" t="s">
        <v>536</v>
      </c>
      <c r="G260" s="50"/>
      <c r="H260" s="50"/>
      <c r="I260" s="50"/>
      <c r="J260" s="50"/>
      <c r="K260" s="50"/>
      <c r="L260" s="50"/>
      <c r="M260" s="29">
        <f t="shared" si="9"/>
        <v>0</v>
      </c>
      <c r="N260" s="29">
        <f t="shared" si="10"/>
        <v>0</v>
      </c>
      <c r="O260" s="29">
        <f t="shared" si="11"/>
        <v>0</v>
      </c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5" customHeight="1" x14ac:dyDescent="0.25">
      <c r="A261" s="50">
        <v>249</v>
      </c>
      <c r="C261" s="22" t="s">
        <v>536</v>
      </c>
      <c r="E261" s="1" t="s">
        <v>552</v>
      </c>
      <c r="F261" s="1" t="s">
        <v>536</v>
      </c>
      <c r="G261" s="50"/>
      <c r="H261" s="50"/>
      <c r="I261" s="50"/>
      <c r="J261" s="50"/>
      <c r="K261" s="50"/>
      <c r="L261" s="50"/>
      <c r="M261" s="29">
        <f t="shared" si="9"/>
        <v>0</v>
      </c>
      <c r="N261" s="29">
        <f t="shared" si="10"/>
        <v>0</v>
      </c>
      <c r="O261" s="29">
        <f t="shared" si="11"/>
        <v>0</v>
      </c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5" customHeight="1" x14ac:dyDescent="0.25">
      <c r="A262" s="50">
        <v>250</v>
      </c>
      <c r="C262" s="22" t="s">
        <v>536</v>
      </c>
      <c r="E262" s="57" t="s">
        <v>794</v>
      </c>
      <c r="F262" s="57" t="s">
        <v>536</v>
      </c>
      <c r="G262" s="24">
        <v>0</v>
      </c>
      <c r="H262" s="24">
        <v>0</v>
      </c>
      <c r="I262" s="24">
        <v>0</v>
      </c>
      <c r="J262" s="24">
        <v>0</v>
      </c>
      <c r="K262" s="24">
        <v>0</v>
      </c>
      <c r="L262" s="24">
        <v>0</v>
      </c>
      <c r="M262" s="19">
        <f t="shared" si="9"/>
        <v>0</v>
      </c>
      <c r="N262" s="19">
        <f t="shared" si="10"/>
        <v>0</v>
      </c>
      <c r="O262" s="19">
        <f t="shared" si="11"/>
        <v>0</v>
      </c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5" customHeight="1" x14ac:dyDescent="0.25">
      <c r="A263" s="50">
        <v>251</v>
      </c>
      <c r="C263" s="22" t="s">
        <v>536</v>
      </c>
      <c r="E263" s="1" t="s">
        <v>794</v>
      </c>
      <c r="F263" s="1" t="s">
        <v>536</v>
      </c>
      <c r="G263" s="50">
        <v>0</v>
      </c>
      <c r="H263" s="50">
        <v>0</v>
      </c>
      <c r="I263" s="50">
        <v>0</v>
      </c>
      <c r="J263" s="50">
        <v>0</v>
      </c>
      <c r="K263" s="50">
        <v>0</v>
      </c>
      <c r="L263" s="50">
        <v>0</v>
      </c>
      <c r="M263" s="29">
        <f t="shared" si="9"/>
        <v>0</v>
      </c>
      <c r="N263" s="29">
        <f t="shared" si="10"/>
        <v>0</v>
      </c>
      <c r="O263" s="29">
        <f t="shared" si="11"/>
        <v>0</v>
      </c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5" customHeight="1" x14ac:dyDescent="0.25">
      <c r="A264" s="50">
        <v>252</v>
      </c>
      <c r="C264" s="22" t="s">
        <v>536</v>
      </c>
      <c r="E264" s="1" t="s">
        <v>553</v>
      </c>
      <c r="F264" s="1" t="s">
        <v>536</v>
      </c>
      <c r="G264" s="50"/>
      <c r="H264" s="50"/>
      <c r="I264" s="50"/>
      <c r="J264" s="50"/>
      <c r="K264" s="50"/>
      <c r="L264" s="50"/>
      <c r="M264" s="29">
        <f t="shared" si="9"/>
        <v>0</v>
      </c>
      <c r="N264" s="29">
        <f t="shared" si="10"/>
        <v>0</v>
      </c>
      <c r="O264" s="29">
        <f t="shared" si="11"/>
        <v>0</v>
      </c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5" customHeight="1" x14ac:dyDescent="0.25">
      <c r="A265" s="50">
        <v>253</v>
      </c>
      <c r="C265" s="22" t="s">
        <v>536</v>
      </c>
      <c r="E265" s="1" t="s">
        <v>553</v>
      </c>
      <c r="F265" s="1" t="s">
        <v>536</v>
      </c>
      <c r="G265" s="50"/>
      <c r="H265" s="50"/>
      <c r="I265" s="50"/>
      <c r="J265" s="50"/>
      <c r="K265" s="50"/>
      <c r="L265" s="50"/>
      <c r="M265" s="29">
        <f t="shared" si="9"/>
        <v>0</v>
      </c>
      <c r="N265" s="29">
        <f t="shared" si="10"/>
        <v>0</v>
      </c>
      <c r="O265" s="29">
        <f t="shared" si="11"/>
        <v>0</v>
      </c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5" customHeight="1" x14ac:dyDescent="0.25">
      <c r="A266" s="50">
        <v>254</v>
      </c>
      <c r="C266" s="22" t="s">
        <v>536</v>
      </c>
      <c r="E266" s="1" t="s">
        <v>553</v>
      </c>
      <c r="F266" s="1" t="s">
        <v>536</v>
      </c>
      <c r="G266" s="50"/>
      <c r="H266" s="50"/>
      <c r="I266" s="50"/>
      <c r="J266" s="50"/>
      <c r="K266" s="50"/>
      <c r="L266" s="50"/>
      <c r="M266" s="29">
        <f t="shared" si="9"/>
        <v>0</v>
      </c>
      <c r="N266" s="29">
        <f t="shared" si="10"/>
        <v>0</v>
      </c>
      <c r="O266" s="29">
        <f t="shared" si="11"/>
        <v>0</v>
      </c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5" customHeight="1" x14ac:dyDescent="0.25">
      <c r="A267" s="50">
        <v>255</v>
      </c>
      <c r="C267" s="22" t="s">
        <v>536</v>
      </c>
      <c r="E267" s="1" t="s">
        <v>812</v>
      </c>
      <c r="F267" s="1" t="s">
        <v>536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29">
        <f t="shared" si="9"/>
        <v>0</v>
      </c>
      <c r="N267" s="29">
        <f t="shared" si="10"/>
        <v>0</v>
      </c>
      <c r="O267" s="29">
        <f t="shared" si="11"/>
        <v>0</v>
      </c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5" customHeight="1" x14ac:dyDescent="0.25">
      <c r="A268" s="50">
        <v>256</v>
      </c>
      <c r="C268" s="22" t="s">
        <v>536</v>
      </c>
      <c r="E268" s="1" t="s">
        <v>812</v>
      </c>
      <c r="F268" s="1" t="s">
        <v>536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29">
        <f t="shared" si="9"/>
        <v>0</v>
      </c>
      <c r="N268" s="29">
        <f t="shared" si="10"/>
        <v>0</v>
      </c>
      <c r="O268" s="29">
        <f t="shared" si="11"/>
        <v>0</v>
      </c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5" customHeight="1" x14ac:dyDescent="0.25">
      <c r="A269" s="50">
        <v>257</v>
      </c>
      <c r="C269" s="22" t="s">
        <v>536</v>
      </c>
      <c r="E269" s="57" t="s">
        <v>812</v>
      </c>
      <c r="F269" s="57" t="s">
        <v>536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0</v>
      </c>
      <c r="M269" s="19">
        <f t="shared" ref="M269:M332" si="12">SUM(G269:L269)</f>
        <v>0</v>
      </c>
      <c r="N269" s="19">
        <f t="shared" ref="N269:N332" si="13">COUNTIF(G269:L269, "&gt;0" )</f>
        <v>0</v>
      </c>
      <c r="O269" s="19">
        <f t="shared" ref="O269:O332" si="14">IF(N269=0,0,M269/N269)</f>
        <v>0</v>
      </c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5" customHeight="1" x14ac:dyDescent="0.25">
      <c r="A270" s="50">
        <v>258</v>
      </c>
      <c r="C270" s="22" t="s">
        <v>536</v>
      </c>
      <c r="E270" s="1" t="s">
        <v>557</v>
      </c>
      <c r="F270" s="1" t="s">
        <v>536</v>
      </c>
      <c r="G270" s="50"/>
      <c r="H270" s="50"/>
      <c r="I270" s="50"/>
      <c r="J270" s="50"/>
      <c r="K270" s="50"/>
      <c r="L270" s="50"/>
      <c r="M270" s="29">
        <f t="shared" si="12"/>
        <v>0</v>
      </c>
      <c r="N270" s="29">
        <f t="shared" si="13"/>
        <v>0</v>
      </c>
      <c r="O270" s="29">
        <f t="shared" si="14"/>
        <v>0</v>
      </c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5" customHeight="1" x14ac:dyDescent="0.25">
      <c r="A271" s="50">
        <v>259</v>
      </c>
      <c r="C271" s="22" t="s">
        <v>536</v>
      </c>
      <c r="E271" s="1" t="s">
        <v>557</v>
      </c>
      <c r="F271" s="1" t="s">
        <v>536</v>
      </c>
      <c r="G271" s="50"/>
      <c r="H271" s="50"/>
      <c r="I271" s="50"/>
      <c r="J271" s="50"/>
      <c r="K271" s="50"/>
      <c r="L271" s="50"/>
      <c r="M271" s="29">
        <f t="shared" si="12"/>
        <v>0</v>
      </c>
      <c r="N271" s="29">
        <f t="shared" si="13"/>
        <v>0</v>
      </c>
      <c r="O271" s="29">
        <f t="shared" si="14"/>
        <v>0</v>
      </c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5" customHeight="1" x14ac:dyDescent="0.25">
      <c r="A272" s="50">
        <v>260</v>
      </c>
      <c r="C272" s="22" t="s">
        <v>536</v>
      </c>
      <c r="E272" s="1" t="s">
        <v>557</v>
      </c>
      <c r="F272" s="1" t="s">
        <v>536</v>
      </c>
      <c r="G272" s="50"/>
      <c r="H272" s="50"/>
      <c r="I272" s="50"/>
      <c r="J272" s="50"/>
      <c r="K272" s="50"/>
      <c r="L272" s="50"/>
      <c r="M272" s="29">
        <f t="shared" si="12"/>
        <v>0</v>
      </c>
      <c r="N272" s="29">
        <f t="shared" si="13"/>
        <v>0</v>
      </c>
      <c r="O272" s="29">
        <f t="shared" si="14"/>
        <v>0</v>
      </c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5" customHeight="1" x14ac:dyDescent="0.25">
      <c r="A273" s="50">
        <v>261</v>
      </c>
      <c r="C273" s="22" t="s">
        <v>536</v>
      </c>
      <c r="E273" s="57" t="s">
        <v>812</v>
      </c>
      <c r="F273" s="57" t="s">
        <v>536</v>
      </c>
      <c r="G273" s="24">
        <v>0</v>
      </c>
      <c r="H273" s="24">
        <v>0</v>
      </c>
      <c r="I273" s="24">
        <v>0</v>
      </c>
      <c r="J273" s="24">
        <v>0</v>
      </c>
      <c r="K273" s="24">
        <v>0</v>
      </c>
      <c r="L273" s="24">
        <v>0</v>
      </c>
      <c r="M273" s="19">
        <f t="shared" si="12"/>
        <v>0</v>
      </c>
      <c r="N273" s="19">
        <f t="shared" si="13"/>
        <v>0</v>
      </c>
      <c r="O273" s="19">
        <f t="shared" si="14"/>
        <v>0</v>
      </c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5" customHeight="1" x14ac:dyDescent="0.25">
      <c r="A274" s="50">
        <v>262</v>
      </c>
      <c r="C274" s="22" t="s">
        <v>536</v>
      </c>
      <c r="E274" s="1" t="s">
        <v>812</v>
      </c>
      <c r="F274" s="1" t="s">
        <v>536</v>
      </c>
      <c r="G274" s="50">
        <v>0</v>
      </c>
      <c r="H274" s="50">
        <v>0</v>
      </c>
      <c r="I274" s="50">
        <v>0</v>
      </c>
      <c r="J274" s="50">
        <v>0</v>
      </c>
      <c r="K274" s="50">
        <v>0</v>
      </c>
      <c r="L274" s="50">
        <v>0</v>
      </c>
      <c r="M274" s="29">
        <f t="shared" si="12"/>
        <v>0</v>
      </c>
      <c r="N274" s="29">
        <f t="shared" si="13"/>
        <v>0</v>
      </c>
      <c r="O274" s="29">
        <f t="shared" si="14"/>
        <v>0</v>
      </c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5" customHeight="1" x14ac:dyDescent="0.25">
      <c r="A275" s="50">
        <v>263</v>
      </c>
      <c r="C275" s="22" t="s">
        <v>536</v>
      </c>
      <c r="E275" s="1" t="s">
        <v>558</v>
      </c>
      <c r="F275" s="1" t="s">
        <v>536</v>
      </c>
      <c r="G275" s="50"/>
      <c r="H275" s="50"/>
      <c r="I275" s="50"/>
      <c r="J275" s="50"/>
      <c r="K275" s="50"/>
      <c r="L275" s="50"/>
      <c r="M275" s="29">
        <f t="shared" si="12"/>
        <v>0</v>
      </c>
      <c r="N275" s="29">
        <f t="shared" si="13"/>
        <v>0</v>
      </c>
      <c r="O275" s="29">
        <f t="shared" si="14"/>
        <v>0</v>
      </c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5" customHeight="1" x14ac:dyDescent="0.25">
      <c r="A276" s="50">
        <v>264</v>
      </c>
      <c r="C276" s="22" t="s">
        <v>536</v>
      </c>
      <c r="E276" s="1" t="s">
        <v>558</v>
      </c>
      <c r="F276" s="1" t="s">
        <v>536</v>
      </c>
      <c r="G276" s="50"/>
      <c r="H276" s="50"/>
      <c r="I276" s="50"/>
      <c r="J276" s="50"/>
      <c r="K276" s="50"/>
      <c r="L276" s="50"/>
      <c r="M276" s="29">
        <f t="shared" si="12"/>
        <v>0</v>
      </c>
      <c r="N276" s="29">
        <f t="shared" si="13"/>
        <v>0</v>
      </c>
      <c r="O276" s="29">
        <f t="shared" si="14"/>
        <v>0</v>
      </c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5" customHeight="1" x14ac:dyDescent="0.25">
      <c r="A277" s="50">
        <v>265</v>
      </c>
      <c r="C277" s="22" t="s">
        <v>536</v>
      </c>
      <c r="E277" s="57" t="s">
        <v>558</v>
      </c>
      <c r="F277" s="57" t="s">
        <v>536</v>
      </c>
      <c r="G277" s="24"/>
      <c r="H277" s="24"/>
      <c r="I277" s="24"/>
      <c r="J277" s="24"/>
      <c r="K277" s="24"/>
      <c r="L277" s="24"/>
      <c r="M277" s="19">
        <f t="shared" si="12"/>
        <v>0</v>
      </c>
      <c r="N277" s="19">
        <f t="shared" si="13"/>
        <v>0</v>
      </c>
      <c r="O277" s="19">
        <f t="shared" si="14"/>
        <v>0</v>
      </c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5" customHeight="1" x14ac:dyDescent="0.25">
      <c r="A278" s="50">
        <v>266</v>
      </c>
      <c r="C278" s="22" t="s">
        <v>536</v>
      </c>
      <c r="E278" s="57" t="s">
        <v>559</v>
      </c>
      <c r="F278" s="57" t="s">
        <v>536</v>
      </c>
      <c r="G278" s="24"/>
      <c r="H278" s="24"/>
      <c r="I278" s="24"/>
      <c r="J278" s="24"/>
      <c r="K278" s="24"/>
      <c r="L278" s="24"/>
      <c r="M278" s="19">
        <f t="shared" si="12"/>
        <v>0</v>
      </c>
      <c r="N278" s="19">
        <f t="shared" si="13"/>
        <v>0</v>
      </c>
      <c r="O278" s="19">
        <f t="shared" si="14"/>
        <v>0</v>
      </c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5" customHeight="1" x14ac:dyDescent="0.25">
      <c r="A279" s="50">
        <v>267</v>
      </c>
      <c r="C279" s="22" t="s">
        <v>536</v>
      </c>
      <c r="E279" s="1" t="s">
        <v>559</v>
      </c>
      <c r="F279" s="1" t="s">
        <v>536</v>
      </c>
      <c r="G279" s="50"/>
      <c r="H279" s="50"/>
      <c r="I279" s="50"/>
      <c r="J279" s="50"/>
      <c r="K279" s="50"/>
      <c r="L279" s="50"/>
      <c r="M279" s="29">
        <f t="shared" si="12"/>
        <v>0</v>
      </c>
      <c r="N279" s="29">
        <f t="shared" si="13"/>
        <v>0</v>
      </c>
      <c r="O279" s="29">
        <f t="shared" si="14"/>
        <v>0</v>
      </c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5" customHeight="1" x14ac:dyDescent="0.25">
      <c r="A280" s="50">
        <v>268</v>
      </c>
      <c r="C280" s="22" t="s">
        <v>536</v>
      </c>
      <c r="E280" s="1" t="s">
        <v>559</v>
      </c>
      <c r="F280" s="1" t="s">
        <v>536</v>
      </c>
      <c r="G280" s="50"/>
      <c r="H280" s="50"/>
      <c r="I280" s="50"/>
      <c r="J280" s="50"/>
      <c r="K280" s="50"/>
      <c r="L280" s="50"/>
      <c r="M280" s="29">
        <f t="shared" si="12"/>
        <v>0</v>
      </c>
      <c r="N280" s="29">
        <f t="shared" si="13"/>
        <v>0</v>
      </c>
      <c r="O280" s="29">
        <f t="shared" si="14"/>
        <v>0</v>
      </c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5" customHeight="1" x14ac:dyDescent="0.25">
      <c r="A281" s="50">
        <v>269</v>
      </c>
      <c r="C281" s="22" t="s">
        <v>536</v>
      </c>
      <c r="E281" s="1" t="s">
        <v>815</v>
      </c>
      <c r="F281" s="1" t="s">
        <v>536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29">
        <f t="shared" si="12"/>
        <v>0</v>
      </c>
      <c r="N281" s="29">
        <f t="shared" si="13"/>
        <v>0</v>
      </c>
      <c r="O281" s="29">
        <f t="shared" si="14"/>
        <v>0</v>
      </c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5" customHeight="1" x14ac:dyDescent="0.25">
      <c r="A282" s="50">
        <v>270</v>
      </c>
      <c r="C282" s="22" t="s">
        <v>536</v>
      </c>
      <c r="E282" s="1" t="s">
        <v>815</v>
      </c>
      <c r="F282" s="1" t="s">
        <v>536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29">
        <f t="shared" si="12"/>
        <v>0</v>
      </c>
      <c r="N282" s="29">
        <f t="shared" si="13"/>
        <v>0</v>
      </c>
      <c r="O282" s="29">
        <f t="shared" si="14"/>
        <v>0</v>
      </c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5" customHeight="1" x14ac:dyDescent="0.25">
      <c r="A283" s="50">
        <v>271</v>
      </c>
      <c r="C283" s="22" t="s">
        <v>536</v>
      </c>
      <c r="E283" s="1" t="s">
        <v>815</v>
      </c>
      <c r="F283" s="1" t="s">
        <v>536</v>
      </c>
      <c r="G283" s="50">
        <v>0</v>
      </c>
      <c r="H283" s="50">
        <v>0</v>
      </c>
      <c r="I283" s="50">
        <v>0</v>
      </c>
      <c r="J283" s="50">
        <v>0</v>
      </c>
      <c r="K283" s="50">
        <v>0</v>
      </c>
      <c r="L283" s="50">
        <v>0</v>
      </c>
      <c r="M283" s="29">
        <f t="shared" si="12"/>
        <v>0</v>
      </c>
      <c r="N283" s="29">
        <f t="shared" si="13"/>
        <v>0</v>
      </c>
      <c r="O283" s="29">
        <f t="shared" si="14"/>
        <v>0</v>
      </c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5" customHeight="1" x14ac:dyDescent="0.25">
      <c r="A284" s="50">
        <v>272</v>
      </c>
      <c r="C284" s="22" t="s">
        <v>536</v>
      </c>
      <c r="E284" s="1" t="s">
        <v>815</v>
      </c>
      <c r="F284" s="1" t="s">
        <v>536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29">
        <f t="shared" si="12"/>
        <v>0</v>
      </c>
      <c r="N284" s="29">
        <f t="shared" si="13"/>
        <v>0</v>
      </c>
      <c r="O284" s="29">
        <f t="shared" si="14"/>
        <v>0</v>
      </c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5" customHeight="1" x14ac:dyDescent="0.25">
      <c r="A285" s="50">
        <v>273</v>
      </c>
      <c r="C285" s="22" t="s">
        <v>536</v>
      </c>
      <c r="E285" s="57" t="s">
        <v>815</v>
      </c>
      <c r="F285" s="57" t="s">
        <v>536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  <c r="L285" s="24">
        <v>0</v>
      </c>
      <c r="M285" s="19">
        <f t="shared" si="12"/>
        <v>0</v>
      </c>
      <c r="N285" s="19">
        <f t="shared" si="13"/>
        <v>0</v>
      </c>
      <c r="O285" s="19">
        <f t="shared" si="14"/>
        <v>0</v>
      </c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5" customHeight="1" x14ac:dyDescent="0.25">
      <c r="A286" s="50">
        <v>274</v>
      </c>
      <c r="C286" s="22" t="s">
        <v>536</v>
      </c>
      <c r="E286" s="1" t="s">
        <v>815</v>
      </c>
      <c r="F286" s="1" t="s">
        <v>536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29">
        <f t="shared" si="12"/>
        <v>0</v>
      </c>
      <c r="N286" s="29">
        <f t="shared" si="13"/>
        <v>0</v>
      </c>
      <c r="O286" s="29">
        <f t="shared" si="14"/>
        <v>0</v>
      </c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5" customHeight="1" x14ac:dyDescent="0.25">
      <c r="A287" s="50">
        <v>275</v>
      </c>
      <c r="C287" s="22" t="s">
        <v>536</v>
      </c>
      <c r="E287" s="1" t="s">
        <v>815</v>
      </c>
      <c r="F287" s="1" t="s">
        <v>536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29">
        <f t="shared" si="12"/>
        <v>0</v>
      </c>
      <c r="N287" s="29">
        <f t="shared" si="13"/>
        <v>0</v>
      </c>
      <c r="O287" s="29">
        <f t="shared" si="14"/>
        <v>0</v>
      </c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5" customHeight="1" x14ac:dyDescent="0.25">
      <c r="A288" s="50">
        <v>276</v>
      </c>
      <c r="C288" s="22" t="s">
        <v>536</v>
      </c>
      <c r="E288" s="1" t="s">
        <v>815</v>
      </c>
      <c r="F288" s="1" t="s">
        <v>536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29">
        <f t="shared" si="12"/>
        <v>0</v>
      </c>
      <c r="N288" s="29">
        <f t="shared" si="13"/>
        <v>0</v>
      </c>
      <c r="O288" s="29">
        <f t="shared" si="14"/>
        <v>0</v>
      </c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5" customHeight="1" x14ac:dyDescent="0.25">
      <c r="A289" s="50">
        <v>277</v>
      </c>
      <c r="C289" s="22" t="s">
        <v>536</v>
      </c>
      <c r="E289" s="1" t="s">
        <v>560</v>
      </c>
      <c r="F289" s="1" t="s">
        <v>536</v>
      </c>
      <c r="G289" s="50"/>
      <c r="H289" s="50"/>
      <c r="I289" s="50"/>
      <c r="J289" s="50"/>
      <c r="K289" s="50"/>
      <c r="L289" s="50"/>
      <c r="M289" s="29">
        <f t="shared" si="12"/>
        <v>0</v>
      </c>
      <c r="N289" s="29">
        <f t="shared" si="13"/>
        <v>0</v>
      </c>
      <c r="O289" s="29">
        <f t="shared" si="14"/>
        <v>0</v>
      </c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5" customHeight="1" x14ac:dyDescent="0.25">
      <c r="A290" s="50">
        <v>278</v>
      </c>
      <c r="C290" s="22" t="s">
        <v>536</v>
      </c>
      <c r="E290" s="1" t="s">
        <v>560</v>
      </c>
      <c r="F290" s="1" t="s">
        <v>536</v>
      </c>
      <c r="G290" s="50"/>
      <c r="H290" s="50"/>
      <c r="I290" s="50"/>
      <c r="J290" s="50"/>
      <c r="K290" s="50"/>
      <c r="L290" s="50"/>
      <c r="M290" s="29">
        <f t="shared" si="12"/>
        <v>0</v>
      </c>
      <c r="N290" s="29">
        <f t="shared" si="13"/>
        <v>0</v>
      </c>
      <c r="O290" s="29">
        <f t="shared" si="14"/>
        <v>0</v>
      </c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5" customHeight="1" x14ac:dyDescent="0.25">
      <c r="A291" s="50">
        <v>279</v>
      </c>
      <c r="C291" s="22" t="s">
        <v>536</v>
      </c>
      <c r="E291" s="1" t="s">
        <v>560</v>
      </c>
      <c r="F291" s="1" t="s">
        <v>536</v>
      </c>
      <c r="G291" s="50"/>
      <c r="H291" s="50"/>
      <c r="I291" s="50"/>
      <c r="J291" s="50"/>
      <c r="K291" s="50"/>
      <c r="L291" s="50"/>
      <c r="M291" s="29">
        <f t="shared" si="12"/>
        <v>0</v>
      </c>
      <c r="N291" s="29">
        <f t="shared" si="13"/>
        <v>0</v>
      </c>
      <c r="O291" s="29">
        <f t="shared" si="14"/>
        <v>0</v>
      </c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5" customHeight="1" x14ac:dyDescent="0.25">
      <c r="A292" s="50">
        <v>280</v>
      </c>
      <c r="C292" s="22" t="s">
        <v>536</v>
      </c>
      <c r="E292" s="1" t="s">
        <v>812</v>
      </c>
      <c r="F292" s="1" t="s">
        <v>536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29">
        <f t="shared" si="12"/>
        <v>0</v>
      </c>
      <c r="N292" s="29">
        <f t="shared" si="13"/>
        <v>0</v>
      </c>
      <c r="O292" s="29">
        <f t="shared" si="14"/>
        <v>0</v>
      </c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5" customHeight="1" x14ac:dyDescent="0.25">
      <c r="A293" s="50">
        <v>281</v>
      </c>
      <c r="C293" s="22" t="s">
        <v>536</v>
      </c>
      <c r="E293" s="1" t="s">
        <v>812</v>
      </c>
      <c r="F293" s="1" t="s">
        <v>536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29">
        <f t="shared" si="12"/>
        <v>0</v>
      </c>
      <c r="N293" s="29">
        <f t="shared" si="13"/>
        <v>0</v>
      </c>
      <c r="O293" s="29">
        <f t="shared" si="14"/>
        <v>0</v>
      </c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5" customHeight="1" x14ac:dyDescent="0.25">
      <c r="A294" s="50">
        <v>282</v>
      </c>
      <c r="C294" s="22" t="s">
        <v>536</v>
      </c>
      <c r="E294" s="1" t="s">
        <v>812</v>
      </c>
      <c r="F294" s="1" t="s">
        <v>536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29">
        <f t="shared" si="12"/>
        <v>0</v>
      </c>
      <c r="N294" s="29">
        <f t="shared" si="13"/>
        <v>0</v>
      </c>
      <c r="O294" s="29">
        <f t="shared" si="14"/>
        <v>0</v>
      </c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5" customHeight="1" x14ac:dyDescent="0.25">
      <c r="A295" s="50">
        <v>283</v>
      </c>
      <c r="C295" s="22" t="s">
        <v>536</v>
      </c>
      <c r="E295" s="57" t="s">
        <v>812</v>
      </c>
      <c r="F295" s="57" t="s">
        <v>536</v>
      </c>
      <c r="G295" s="24">
        <v>0</v>
      </c>
      <c r="H295" s="24">
        <v>0</v>
      </c>
      <c r="I295" s="24">
        <v>0</v>
      </c>
      <c r="J295" s="24">
        <v>0</v>
      </c>
      <c r="K295" s="24">
        <v>0</v>
      </c>
      <c r="L295" s="24">
        <v>0</v>
      </c>
      <c r="M295" s="19">
        <f t="shared" si="12"/>
        <v>0</v>
      </c>
      <c r="N295" s="19">
        <f t="shared" si="13"/>
        <v>0</v>
      </c>
      <c r="O295" s="19">
        <f t="shared" si="14"/>
        <v>0</v>
      </c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5" customHeight="1" x14ac:dyDescent="0.25">
      <c r="A296" s="50">
        <v>284</v>
      </c>
      <c r="C296" s="22" t="s">
        <v>536</v>
      </c>
      <c r="E296" s="1" t="s">
        <v>561</v>
      </c>
      <c r="F296" s="1" t="s">
        <v>536</v>
      </c>
      <c r="G296" s="50"/>
      <c r="H296" s="50"/>
      <c r="I296" s="50"/>
      <c r="J296" s="50"/>
      <c r="K296" s="50"/>
      <c r="L296" s="50"/>
      <c r="M296" s="29">
        <f t="shared" si="12"/>
        <v>0</v>
      </c>
      <c r="N296" s="29">
        <f t="shared" si="13"/>
        <v>0</v>
      </c>
      <c r="O296" s="29">
        <f t="shared" si="14"/>
        <v>0</v>
      </c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5" customHeight="1" x14ac:dyDescent="0.25">
      <c r="A297" s="50">
        <v>285</v>
      </c>
      <c r="C297" s="22" t="s">
        <v>536</v>
      </c>
      <c r="E297" s="1" t="s">
        <v>561</v>
      </c>
      <c r="F297" s="1" t="s">
        <v>536</v>
      </c>
      <c r="G297" s="50"/>
      <c r="H297" s="50"/>
      <c r="I297" s="50"/>
      <c r="J297" s="50"/>
      <c r="K297" s="50"/>
      <c r="L297" s="50"/>
      <c r="M297" s="29">
        <f t="shared" si="12"/>
        <v>0</v>
      </c>
      <c r="N297" s="29">
        <f t="shared" si="13"/>
        <v>0</v>
      </c>
      <c r="O297" s="29">
        <f t="shared" si="14"/>
        <v>0</v>
      </c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5" customHeight="1" x14ac:dyDescent="0.25">
      <c r="A298" s="50">
        <v>286</v>
      </c>
      <c r="C298" s="22" t="s">
        <v>536</v>
      </c>
      <c r="E298" s="57" t="s">
        <v>561</v>
      </c>
      <c r="F298" s="57" t="s">
        <v>536</v>
      </c>
      <c r="G298" s="24"/>
      <c r="H298" s="24"/>
      <c r="I298" s="24"/>
      <c r="J298" s="24"/>
      <c r="K298" s="24"/>
      <c r="L298" s="24"/>
      <c r="M298" s="19">
        <f t="shared" si="12"/>
        <v>0</v>
      </c>
      <c r="N298" s="19">
        <f t="shared" si="13"/>
        <v>0</v>
      </c>
      <c r="O298" s="19">
        <f t="shared" si="14"/>
        <v>0</v>
      </c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5" customHeight="1" x14ac:dyDescent="0.25">
      <c r="A299" s="50">
        <v>287</v>
      </c>
      <c r="C299" s="22" t="s">
        <v>536</v>
      </c>
      <c r="E299" s="1" t="s">
        <v>812</v>
      </c>
      <c r="F299" s="1" t="s">
        <v>536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29">
        <f t="shared" si="12"/>
        <v>0</v>
      </c>
      <c r="N299" s="29">
        <f t="shared" si="13"/>
        <v>0</v>
      </c>
      <c r="O299" s="29">
        <f t="shared" si="14"/>
        <v>0</v>
      </c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5" customHeight="1" x14ac:dyDescent="0.25">
      <c r="A300" s="50">
        <v>288</v>
      </c>
      <c r="C300" s="22" t="s">
        <v>536</v>
      </c>
      <c r="E300" s="1" t="s">
        <v>562</v>
      </c>
      <c r="F300" s="1" t="s">
        <v>536</v>
      </c>
      <c r="G300" s="50"/>
      <c r="H300" s="50"/>
      <c r="I300" s="50"/>
      <c r="J300" s="50"/>
      <c r="K300" s="50"/>
      <c r="L300" s="50"/>
      <c r="M300" s="29">
        <f t="shared" si="12"/>
        <v>0</v>
      </c>
      <c r="N300" s="29">
        <f t="shared" si="13"/>
        <v>0</v>
      </c>
      <c r="O300" s="29">
        <f t="shared" si="14"/>
        <v>0</v>
      </c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5" customHeight="1" x14ac:dyDescent="0.25">
      <c r="A301" s="50">
        <v>289</v>
      </c>
      <c r="C301" s="22" t="s">
        <v>536</v>
      </c>
      <c r="E301" s="1" t="s">
        <v>562</v>
      </c>
      <c r="F301" s="1" t="s">
        <v>536</v>
      </c>
      <c r="G301" s="50"/>
      <c r="H301" s="50"/>
      <c r="I301" s="50"/>
      <c r="J301" s="50"/>
      <c r="K301" s="50"/>
      <c r="L301" s="50"/>
      <c r="M301" s="29">
        <f t="shared" si="12"/>
        <v>0</v>
      </c>
      <c r="N301" s="29">
        <f t="shared" si="13"/>
        <v>0</v>
      </c>
      <c r="O301" s="29">
        <f t="shared" si="14"/>
        <v>0</v>
      </c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5" customHeight="1" x14ac:dyDescent="0.25">
      <c r="A302" s="50">
        <v>290</v>
      </c>
      <c r="C302" s="22" t="s">
        <v>536</v>
      </c>
      <c r="E302" s="57" t="s">
        <v>562</v>
      </c>
      <c r="F302" s="57" t="s">
        <v>536</v>
      </c>
      <c r="G302" s="24"/>
      <c r="H302" s="24"/>
      <c r="I302" s="24"/>
      <c r="J302" s="24"/>
      <c r="K302" s="24"/>
      <c r="L302" s="24"/>
      <c r="M302" s="19">
        <f t="shared" si="12"/>
        <v>0</v>
      </c>
      <c r="N302" s="19">
        <f t="shared" si="13"/>
        <v>0</v>
      </c>
      <c r="O302" s="19">
        <f t="shared" si="14"/>
        <v>0</v>
      </c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5" customHeight="1" x14ac:dyDescent="0.25">
      <c r="A303" s="50">
        <v>291</v>
      </c>
      <c r="C303" s="22" t="s">
        <v>536</v>
      </c>
      <c r="E303" s="1" t="s">
        <v>815</v>
      </c>
      <c r="F303" s="1" t="s">
        <v>536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29">
        <f t="shared" si="12"/>
        <v>0</v>
      </c>
      <c r="N303" s="29">
        <f t="shared" si="13"/>
        <v>0</v>
      </c>
      <c r="O303" s="29">
        <f t="shared" si="14"/>
        <v>0</v>
      </c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5" customHeight="1" x14ac:dyDescent="0.25">
      <c r="A304" s="50">
        <v>292</v>
      </c>
      <c r="C304" s="22" t="s">
        <v>536</v>
      </c>
      <c r="E304" s="1" t="s">
        <v>815</v>
      </c>
      <c r="F304" s="1" t="s">
        <v>536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29">
        <f t="shared" si="12"/>
        <v>0</v>
      </c>
      <c r="N304" s="29">
        <f t="shared" si="13"/>
        <v>0</v>
      </c>
      <c r="O304" s="29">
        <f t="shared" si="14"/>
        <v>0</v>
      </c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5" customHeight="1" x14ac:dyDescent="0.25">
      <c r="A305" s="50">
        <v>293</v>
      </c>
      <c r="C305" s="22" t="s">
        <v>536</v>
      </c>
      <c r="E305" s="1" t="s">
        <v>563</v>
      </c>
      <c r="F305" s="1" t="s">
        <v>536</v>
      </c>
      <c r="G305" s="50"/>
      <c r="H305" s="50"/>
      <c r="I305" s="50"/>
      <c r="J305" s="50"/>
      <c r="K305" s="50"/>
      <c r="L305" s="50"/>
      <c r="M305" s="29">
        <f t="shared" si="12"/>
        <v>0</v>
      </c>
      <c r="N305" s="29">
        <f t="shared" si="13"/>
        <v>0</v>
      </c>
      <c r="O305" s="29">
        <f t="shared" si="14"/>
        <v>0</v>
      </c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5" customHeight="1" x14ac:dyDescent="0.25">
      <c r="A306" s="50">
        <v>294</v>
      </c>
      <c r="C306" s="22" t="s">
        <v>536</v>
      </c>
      <c r="E306" s="1" t="s">
        <v>563</v>
      </c>
      <c r="F306" s="1" t="s">
        <v>536</v>
      </c>
      <c r="G306" s="50"/>
      <c r="H306" s="50"/>
      <c r="I306" s="50"/>
      <c r="J306" s="50"/>
      <c r="K306" s="50"/>
      <c r="L306" s="50"/>
      <c r="M306" s="29">
        <f t="shared" si="12"/>
        <v>0</v>
      </c>
      <c r="N306" s="29">
        <f t="shared" si="13"/>
        <v>0</v>
      </c>
      <c r="O306" s="29">
        <f t="shared" si="14"/>
        <v>0</v>
      </c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5" customHeight="1" x14ac:dyDescent="0.25">
      <c r="A307" s="50">
        <v>295</v>
      </c>
      <c r="C307" s="22" t="s">
        <v>536</v>
      </c>
      <c r="E307" s="1" t="s">
        <v>563</v>
      </c>
      <c r="F307" s="1" t="s">
        <v>536</v>
      </c>
      <c r="G307" s="50"/>
      <c r="H307" s="50"/>
      <c r="I307" s="50"/>
      <c r="J307" s="50"/>
      <c r="K307" s="50"/>
      <c r="L307" s="50"/>
      <c r="M307" s="29">
        <f t="shared" si="12"/>
        <v>0</v>
      </c>
      <c r="N307" s="29">
        <f t="shared" si="13"/>
        <v>0</v>
      </c>
      <c r="O307" s="29">
        <f t="shared" si="14"/>
        <v>0</v>
      </c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5" customHeight="1" x14ac:dyDescent="0.25">
      <c r="A308" s="50">
        <v>296</v>
      </c>
      <c r="C308" s="22" t="s">
        <v>536</v>
      </c>
      <c r="E308" s="1" t="s">
        <v>812</v>
      </c>
      <c r="F308" s="1" t="s">
        <v>536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29">
        <f t="shared" si="12"/>
        <v>0</v>
      </c>
      <c r="N308" s="29">
        <f t="shared" si="13"/>
        <v>0</v>
      </c>
      <c r="O308" s="29">
        <f t="shared" si="14"/>
        <v>0</v>
      </c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5" customHeight="1" x14ac:dyDescent="0.25">
      <c r="A309" s="50">
        <v>297</v>
      </c>
      <c r="C309" s="22" t="s">
        <v>536</v>
      </c>
      <c r="E309" s="1" t="s">
        <v>812</v>
      </c>
      <c r="F309" s="1" t="s">
        <v>536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29">
        <f t="shared" si="12"/>
        <v>0</v>
      </c>
      <c r="N309" s="29">
        <f t="shared" si="13"/>
        <v>0</v>
      </c>
      <c r="O309" s="29">
        <f t="shared" si="14"/>
        <v>0</v>
      </c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5" customHeight="1" x14ac:dyDescent="0.25">
      <c r="A310" s="50">
        <v>298</v>
      </c>
      <c r="C310" s="22" t="s">
        <v>536</v>
      </c>
      <c r="E310" s="1" t="s">
        <v>812</v>
      </c>
      <c r="F310" s="1" t="s">
        <v>536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29">
        <f t="shared" si="12"/>
        <v>0</v>
      </c>
      <c r="N310" s="29">
        <f t="shared" si="13"/>
        <v>0</v>
      </c>
      <c r="O310" s="29">
        <f t="shared" si="14"/>
        <v>0</v>
      </c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5" customHeight="1" x14ac:dyDescent="0.25">
      <c r="A311" s="50">
        <v>299</v>
      </c>
      <c r="C311" s="22" t="s">
        <v>536</v>
      </c>
      <c r="E311" s="1" t="s">
        <v>812</v>
      </c>
      <c r="F311" s="1" t="s">
        <v>536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29">
        <f t="shared" si="12"/>
        <v>0</v>
      </c>
      <c r="N311" s="29">
        <f t="shared" si="13"/>
        <v>0</v>
      </c>
      <c r="O311" s="29">
        <f t="shared" si="14"/>
        <v>0</v>
      </c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5" customHeight="1" x14ac:dyDescent="0.25">
      <c r="A312" s="50">
        <v>300</v>
      </c>
      <c r="C312" s="22" t="s">
        <v>536</v>
      </c>
      <c r="E312" s="57" t="s">
        <v>812</v>
      </c>
      <c r="F312" s="57" t="s">
        <v>536</v>
      </c>
      <c r="G312" s="24">
        <v>0</v>
      </c>
      <c r="H312" s="24">
        <v>0</v>
      </c>
      <c r="I312" s="24">
        <v>0</v>
      </c>
      <c r="J312" s="24">
        <v>0</v>
      </c>
      <c r="K312" s="24">
        <v>0</v>
      </c>
      <c r="L312" s="24">
        <v>0</v>
      </c>
      <c r="M312" s="19">
        <f t="shared" si="12"/>
        <v>0</v>
      </c>
      <c r="N312" s="19">
        <f t="shared" si="13"/>
        <v>0</v>
      </c>
      <c r="O312" s="19">
        <f t="shared" si="14"/>
        <v>0</v>
      </c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5" customHeight="1" x14ac:dyDescent="0.25">
      <c r="A313" s="50">
        <v>301</v>
      </c>
      <c r="C313" s="22" t="s">
        <v>536</v>
      </c>
      <c r="E313" s="57" t="s">
        <v>812</v>
      </c>
      <c r="F313" s="57" t="s">
        <v>536</v>
      </c>
      <c r="G313" s="24">
        <v>0</v>
      </c>
      <c r="H313" s="24">
        <v>0</v>
      </c>
      <c r="I313" s="24">
        <v>0</v>
      </c>
      <c r="J313" s="24">
        <v>0</v>
      </c>
      <c r="K313" s="24">
        <v>0</v>
      </c>
      <c r="L313" s="24">
        <v>0</v>
      </c>
      <c r="M313" s="19">
        <f t="shared" si="12"/>
        <v>0</v>
      </c>
      <c r="N313" s="19">
        <f t="shared" si="13"/>
        <v>0</v>
      </c>
      <c r="O313" s="19">
        <f t="shared" si="14"/>
        <v>0</v>
      </c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5" customHeight="1" x14ac:dyDescent="0.25">
      <c r="A314" s="50">
        <v>302</v>
      </c>
      <c r="C314" s="22" t="s">
        <v>536</v>
      </c>
      <c r="E314" s="1" t="s">
        <v>812</v>
      </c>
      <c r="F314" s="1" t="s">
        <v>536</v>
      </c>
      <c r="G314" s="50">
        <v>0</v>
      </c>
      <c r="H314" s="50">
        <v>0</v>
      </c>
      <c r="I314" s="50">
        <v>0</v>
      </c>
      <c r="J314" s="50">
        <v>0</v>
      </c>
      <c r="K314" s="50">
        <v>0</v>
      </c>
      <c r="L314" s="50">
        <v>0</v>
      </c>
      <c r="M314" s="29">
        <f t="shared" si="12"/>
        <v>0</v>
      </c>
      <c r="N314" s="29">
        <f t="shared" si="13"/>
        <v>0</v>
      </c>
      <c r="O314" s="29">
        <f t="shared" si="14"/>
        <v>0</v>
      </c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5" customHeight="1" x14ac:dyDescent="0.25">
      <c r="A315" s="50">
        <v>303</v>
      </c>
      <c r="C315" s="22" t="s">
        <v>536</v>
      </c>
      <c r="E315" s="1" t="s">
        <v>812</v>
      </c>
      <c r="F315" s="1" t="s">
        <v>536</v>
      </c>
      <c r="G315" s="50">
        <v>0</v>
      </c>
      <c r="H315" s="50">
        <v>0</v>
      </c>
      <c r="I315" s="50">
        <v>0</v>
      </c>
      <c r="J315" s="50">
        <v>0</v>
      </c>
      <c r="K315" s="50">
        <v>0</v>
      </c>
      <c r="L315" s="50">
        <v>0</v>
      </c>
      <c r="M315" s="29">
        <f t="shared" si="12"/>
        <v>0</v>
      </c>
      <c r="N315" s="29">
        <f t="shared" si="13"/>
        <v>0</v>
      </c>
      <c r="O315" s="29">
        <f t="shared" si="14"/>
        <v>0</v>
      </c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5" customHeight="1" x14ac:dyDescent="0.25">
      <c r="A316" s="50">
        <v>304</v>
      </c>
      <c r="C316" s="22" t="s">
        <v>536</v>
      </c>
      <c r="E316" s="1" t="s">
        <v>564</v>
      </c>
      <c r="F316" s="1" t="s">
        <v>536</v>
      </c>
      <c r="G316" s="50"/>
      <c r="H316" s="50"/>
      <c r="I316" s="50"/>
      <c r="J316" s="50"/>
      <c r="K316" s="50"/>
      <c r="L316" s="50"/>
      <c r="M316" s="29">
        <f t="shared" si="12"/>
        <v>0</v>
      </c>
      <c r="N316" s="29">
        <f t="shared" si="13"/>
        <v>0</v>
      </c>
      <c r="O316" s="29">
        <f t="shared" si="14"/>
        <v>0</v>
      </c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5" customHeight="1" x14ac:dyDescent="0.25">
      <c r="A317" s="50">
        <v>305</v>
      </c>
      <c r="C317" s="22" t="s">
        <v>536</v>
      </c>
      <c r="E317" s="1" t="s">
        <v>564</v>
      </c>
      <c r="F317" s="1" t="s">
        <v>536</v>
      </c>
      <c r="G317" s="50"/>
      <c r="H317" s="50"/>
      <c r="I317" s="50"/>
      <c r="J317" s="50"/>
      <c r="K317" s="50"/>
      <c r="L317" s="50"/>
      <c r="M317" s="29">
        <f t="shared" si="12"/>
        <v>0</v>
      </c>
      <c r="N317" s="29">
        <f t="shared" si="13"/>
        <v>0</v>
      </c>
      <c r="O317" s="29">
        <f t="shared" si="14"/>
        <v>0</v>
      </c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5" customHeight="1" x14ac:dyDescent="0.25">
      <c r="A318" s="50">
        <v>306</v>
      </c>
      <c r="C318" s="22" t="s">
        <v>536</v>
      </c>
      <c r="E318" s="1" t="s">
        <v>564</v>
      </c>
      <c r="F318" s="1" t="s">
        <v>536</v>
      </c>
      <c r="G318" s="50"/>
      <c r="H318" s="50"/>
      <c r="I318" s="50"/>
      <c r="J318" s="50"/>
      <c r="K318" s="50"/>
      <c r="L318" s="50"/>
      <c r="M318" s="29">
        <f t="shared" si="12"/>
        <v>0</v>
      </c>
      <c r="N318" s="29">
        <f t="shared" si="13"/>
        <v>0</v>
      </c>
      <c r="O318" s="29">
        <f t="shared" si="14"/>
        <v>0</v>
      </c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5" customHeight="1" x14ac:dyDescent="0.25">
      <c r="A319" s="50">
        <v>307</v>
      </c>
      <c r="C319" s="22" t="s">
        <v>536</v>
      </c>
      <c r="E319" s="1" t="s">
        <v>812</v>
      </c>
      <c r="F319" s="1" t="s">
        <v>536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29">
        <f t="shared" si="12"/>
        <v>0</v>
      </c>
      <c r="N319" s="29">
        <f t="shared" si="13"/>
        <v>0</v>
      </c>
      <c r="O319" s="29">
        <f t="shared" si="14"/>
        <v>0</v>
      </c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5" customHeight="1" x14ac:dyDescent="0.25">
      <c r="A320" s="50">
        <v>308</v>
      </c>
      <c r="C320" s="22" t="s">
        <v>536</v>
      </c>
      <c r="E320" s="1" t="s">
        <v>565</v>
      </c>
      <c r="F320" s="1" t="s">
        <v>536</v>
      </c>
      <c r="G320" s="50"/>
      <c r="H320" s="50"/>
      <c r="I320" s="50"/>
      <c r="J320" s="50"/>
      <c r="K320" s="50"/>
      <c r="L320" s="50"/>
      <c r="M320" s="29">
        <f t="shared" si="12"/>
        <v>0</v>
      </c>
      <c r="N320" s="29">
        <f t="shared" si="13"/>
        <v>0</v>
      </c>
      <c r="O320" s="29">
        <f t="shared" si="14"/>
        <v>0</v>
      </c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1:37" s="1" customFormat="1" ht="13.95" customHeight="1" x14ac:dyDescent="0.25">
      <c r="A321" s="50">
        <v>309</v>
      </c>
      <c r="C321" s="22" t="s">
        <v>536</v>
      </c>
      <c r="E321" s="1" t="s">
        <v>565</v>
      </c>
      <c r="F321" s="1" t="s">
        <v>536</v>
      </c>
      <c r="G321" s="50"/>
      <c r="H321" s="50"/>
      <c r="I321" s="50"/>
      <c r="J321" s="50"/>
      <c r="K321" s="50"/>
      <c r="L321" s="50"/>
      <c r="M321" s="29">
        <f t="shared" si="12"/>
        <v>0</v>
      </c>
      <c r="N321" s="29">
        <f t="shared" si="13"/>
        <v>0</v>
      </c>
      <c r="O321" s="29">
        <f t="shared" si="14"/>
        <v>0</v>
      </c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1:37" s="1" customFormat="1" ht="13.95" customHeight="1" x14ac:dyDescent="0.25">
      <c r="A322" s="50">
        <v>310</v>
      </c>
      <c r="C322" s="22" t="s">
        <v>536</v>
      </c>
      <c r="E322" s="1" t="s">
        <v>565</v>
      </c>
      <c r="F322" s="1" t="s">
        <v>536</v>
      </c>
      <c r="G322" s="50"/>
      <c r="H322" s="50"/>
      <c r="I322" s="50"/>
      <c r="J322" s="50"/>
      <c r="K322" s="50"/>
      <c r="L322" s="50"/>
      <c r="M322" s="29">
        <f t="shared" si="12"/>
        <v>0</v>
      </c>
      <c r="N322" s="29">
        <f t="shared" si="13"/>
        <v>0</v>
      </c>
      <c r="O322" s="29">
        <f t="shared" si="14"/>
        <v>0</v>
      </c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1:37" s="1" customFormat="1" ht="13.95" customHeight="1" x14ac:dyDescent="0.25">
      <c r="A323" s="50">
        <v>311</v>
      </c>
      <c r="C323" s="22" t="s">
        <v>536</v>
      </c>
      <c r="E323" s="1" t="s">
        <v>812</v>
      </c>
      <c r="F323" s="1" t="s">
        <v>536</v>
      </c>
      <c r="G323" s="50">
        <v>0</v>
      </c>
      <c r="H323" s="50">
        <v>0</v>
      </c>
      <c r="I323" s="50">
        <v>0</v>
      </c>
      <c r="J323" s="50">
        <v>0</v>
      </c>
      <c r="K323" s="50">
        <v>0</v>
      </c>
      <c r="L323" s="50">
        <v>0</v>
      </c>
      <c r="M323" s="29">
        <f t="shared" si="12"/>
        <v>0</v>
      </c>
      <c r="N323" s="29">
        <f t="shared" si="13"/>
        <v>0</v>
      </c>
      <c r="O323" s="29">
        <f t="shared" si="14"/>
        <v>0</v>
      </c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1:37" s="1" customFormat="1" ht="13.95" customHeight="1" x14ac:dyDescent="0.25">
      <c r="A324" s="50">
        <v>312</v>
      </c>
      <c r="C324" s="22" t="s">
        <v>536</v>
      </c>
      <c r="E324" s="1" t="s">
        <v>812</v>
      </c>
      <c r="F324" s="1" t="s">
        <v>536</v>
      </c>
      <c r="G324" s="50">
        <v>0</v>
      </c>
      <c r="H324" s="50">
        <v>0</v>
      </c>
      <c r="I324" s="50">
        <v>0</v>
      </c>
      <c r="J324" s="50">
        <v>0</v>
      </c>
      <c r="K324" s="50">
        <v>0</v>
      </c>
      <c r="L324" s="50">
        <v>0</v>
      </c>
      <c r="M324" s="29">
        <f t="shared" si="12"/>
        <v>0</v>
      </c>
      <c r="N324" s="29">
        <f t="shared" si="13"/>
        <v>0</v>
      </c>
      <c r="O324" s="29">
        <f t="shared" si="14"/>
        <v>0</v>
      </c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1:37" s="1" customFormat="1" ht="13.95" customHeight="1" x14ac:dyDescent="0.25">
      <c r="A325" s="50">
        <v>313</v>
      </c>
      <c r="C325" s="22" t="s">
        <v>536</v>
      </c>
      <c r="E325" s="1" t="s">
        <v>812</v>
      </c>
      <c r="F325" s="1" t="s">
        <v>536</v>
      </c>
      <c r="G325" s="50">
        <v>0</v>
      </c>
      <c r="H325" s="50">
        <v>0</v>
      </c>
      <c r="I325" s="50">
        <v>0</v>
      </c>
      <c r="J325" s="50">
        <v>0</v>
      </c>
      <c r="K325" s="50">
        <v>0</v>
      </c>
      <c r="L325" s="50">
        <v>0</v>
      </c>
      <c r="M325" s="29">
        <f t="shared" si="12"/>
        <v>0</v>
      </c>
      <c r="N325" s="29">
        <f t="shared" si="13"/>
        <v>0</v>
      </c>
      <c r="O325" s="29">
        <f t="shared" si="14"/>
        <v>0</v>
      </c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37" s="1" customFormat="1" ht="13.95" customHeight="1" x14ac:dyDescent="0.25">
      <c r="A326" s="50">
        <v>314</v>
      </c>
      <c r="C326" s="22" t="s">
        <v>536</v>
      </c>
      <c r="E326" s="1" t="s">
        <v>812</v>
      </c>
      <c r="F326" s="1" t="s">
        <v>536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29">
        <f t="shared" si="12"/>
        <v>0</v>
      </c>
      <c r="N326" s="29">
        <f t="shared" si="13"/>
        <v>0</v>
      </c>
      <c r="O326" s="29">
        <f t="shared" si="14"/>
        <v>0</v>
      </c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1:37" s="1" customFormat="1" ht="13.95" customHeight="1" x14ac:dyDescent="0.25">
      <c r="A327" s="50">
        <v>315</v>
      </c>
      <c r="C327" s="22" t="s">
        <v>536</v>
      </c>
      <c r="E327" s="57" t="s">
        <v>566</v>
      </c>
      <c r="F327" s="57" t="s">
        <v>536</v>
      </c>
      <c r="G327" s="24"/>
      <c r="H327" s="24"/>
      <c r="I327" s="24"/>
      <c r="J327" s="24"/>
      <c r="K327" s="24"/>
      <c r="L327" s="24"/>
      <c r="M327" s="19">
        <f t="shared" si="12"/>
        <v>0</v>
      </c>
      <c r="N327" s="19">
        <f t="shared" si="13"/>
        <v>0</v>
      </c>
      <c r="O327" s="19">
        <f t="shared" si="14"/>
        <v>0</v>
      </c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1:37" s="1" customFormat="1" ht="13.95" customHeight="1" x14ac:dyDescent="0.25">
      <c r="A328" s="50">
        <v>316</v>
      </c>
      <c r="C328" s="22" t="s">
        <v>536</v>
      </c>
      <c r="E328" s="1" t="s">
        <v>566</v>
      </c>
      <c r="F328" s="1" t="s">
        <v>536</v>
      </c>
      <c r="G328" s="50"/>
      <c r="H328" s="50"/>
      <c r="I328" s="50"/>
      <c r="J328" s="50"/>
      <c r="K328" s="50"/>
      <c r="L328" s="50"/>
      <c r="M328" s="29">
        <f t="shared" si="12"/>
        <v>0</v>
      </c>
      <c r="N328" s="29">
        <f t="shared" si="13"/>
        <v>0</v>
      </c>
      <c r="O328" s="29">
        <f t="shared" si="14"/>
        <v>0</v>
      </c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1:37" s="1" customFormat="1" ht="13.95" customHeight="1" x14ac:dyDescent="0.25">
      <c r="A329" s="50">
        <v>317</v>
      </c>
      <c r="C329" s="22" t="s">
        <v>536</v>
      </c>
      <c r="E329" s="1" t="s">
        <v>566</v>
      </c>
      <c r="F329" s="1" t="s">
        <v>536</v>
      </c>
      <c r="G329" s="50"/>
      <c r="H329" s="50"/>
      <c r="I329" s="50"/>
      <c r="J329" s="50"/>
      <c r="K329" s="50"/>
      <c r="L329" s="50"/>
      <c r="M329" s="29">
        <f t="shared" si="12"/>
        <v>0</v>
      </c>
      <c r="N329" s="29">
        <f t="shared" si="13"/>
        <v>0</v>
      </c>
      <c r="O329" s="29">
        <f t="shared" si="14"/>
        <v>0</v>
      </c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1:37" s="1" customFormat="1" ht="13.95" customHeight="1" x14ac:dyDescent="0.25">
      <c r="A330" s="50">
        <v>318</v>
      </c>
      <c r="C330" s="22" t="s">
        <v>536</v>
      </c>
      <c r="E330" s="1" t="s">
        <v>812</v>
      </c>
      <c r="F330" s="1" t="s">
        <v>536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29">
        <f t="shared" si="12"/>
        <v>0</v>
      </c>
      <c r="N330" s="29">
        <f t="shared" si="13"/>
        <v>0</v>
      </c>
      <c r="O330" s="29">
        <f t="shared" si="14"/>
        <v>0</v>
      </c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1:37" s="1" customFormat="1" ht="13.95" customHeight="1" x14ac:dyDescent="0.25">
      <c r="A331" s="50">
        <v>319</v>
      </c>
      <c r="C331" s="22" t="s">
        <v>536</v>
      </c>
      <c r="E331" s="57" t="s">
        <v>812</v>
      </c>
      <c r="F331" s="57" t="s">
        <v>536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19">
        <f t="shared" si="12"/>
        <v>0</v>
      </c>
      <c r="N331" s="19">
        <f t="shared" si="13"/>
        <v>0</v>
      </c>
      <c r="O331" s="19">
        <f t="shared" si="14"/>
        <v>0</v>
      </c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1:37" s="1" customFormat="1" ht="13.95" customHeight="1" x14ac:dyDescent="0.25">
      <c r="A332" s="50">
        <v>320</v>
      </c>
      <c r="C332" s="22" t="s">
        <v>536</v>
      </c>
      <c r="E332" s="1" t="s">
        <v>812</v>
      </c>
      <c r="F332" s="1" t="s">
        <v>536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29">
        <f t="shared" si="12"/>
        <v>0</v>
      </c>
      <c r="N332" s="29">
        <f t="shared" si="13"/>
        <v>0</v>
      </c>
      <c r="O332" s="29">
        <f t="shared" si="14"/>
        <v>0</v>
      </c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1:37" s="1" customFormat="1" ht="13.95" customHeight="1" x14ac:dyDescent="0.25">
      <c r="A333" s="50">
        <v>321</v>
      </c>
      <c r="C333" s="22" t="s">
        <v>536</v>
      </c>
      <c r="E333" s="1" t="s">
        <v>567</v>
      </c>
      <c r="F333" s="1" t="s">
        <v>536</v>
      </c>
      <c r="G333" s="50"/>
      <c r="H333" s="50"/>
      <c r="I333" s="50"/>
      <c r="J333" s="50"/>
      <c r="K333" s="50"/>
      <c r="L333" s="50"/>
      <c r="M333" s="29">
        <f t="shared" ref="M333:M396" si="15">SUM(G333:L333)</f>
        <v>0</v>
      </c>
      <c r="N333" s="29">
        <f t="shared" ref="N333:N342" si="16">COUNTIF(G333:L333, "&gt;0" )</f>
        <v>0</v>
      </c>
      <c r="O333" s="29">
        <f t="shared" ref="O333:O396" si="17">IF(N333=0,0,M333/N333)</f>
        <v>0</v>
      </c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1:37" s="1" customFormat="1" ht="13.95" customHeight="1" x14ac:dyDescent="0.25">
      <c r="A334" s="50">
        <v>322</v>
      </c>
      <c r="C334" s="22" t="s">
        <v>536</v>
      </c>
      <c r="E334" s="1" t="s">
        <v>567</v>
      </c>
      <c r="F334" s="1" t="s">
        <v>536</v>
      </c>
      <c r="G334" s="50"/>
      <c r="H334" s="50"/>
      <c r="I334" s="50"/>
      <c r="J334" s="50"/>
      <c r="K334" s="50"/>
      <c r="L334" s="50"/>
      <c r="M334" s="29">
        <f t="shared" si="15"/>
        <v>0</v>
      </c>
      <c r="N334" s="29">
        <f t="shared" si="16"/>
        <v>0</v>
      </c>
      <c r="O334" s="29">
        <f t="shared" si="17"/>
        <v>0</v>
      </c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1:37" s="1" customFormat="1" ht="13.95" customHeight="1" x14ac:dyDescent="0.25">
      <c r="A335" s="50">
        <v>323</v>
      </c>
      <c r="C335" s="22" t="s">
        <v>536</v>
      </c>
      <c r="E335" s="1" t="s">
        <v>567</v>
      </c>
      <c r="F335" s="1" t="s">
        <v>536</v>
      </c>
      <c r="G335" s="50"/>
      <c r="H335" s="50"/>
      <c r="I335" s="50"/>
      <c r="J335" s="50"/>
      <c r="K335" s="50"/>
      <c r="L335" s="50"/>
      <c r="M335" s="29">
        <f t="shared" si="15"/>
        <v>0</v>
      </c>
      <c r="N335" s="29">
        <f t="shared" si="16"/>
        <v>0</v>
      </c>
      <c r="O335" s="29">
        <f t="shared" si="17"/>
        <v>0</v>
      </c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1:37" s="1" customFormat="1" ht="13.95" customHeight="1" x14ac:dyDescent="0.25">
      <c r="A336" s="50">
        <v>324</v>
      </c>
      <c r="C336" s="22" t="s">
        <v>536</v>
      </c>
      <c r="E336" s="1" t="s">
        <v>812</v>
      </c>
      <c r="F336" s="1" t="s">
        <v>536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29">
        <f t="shared" si="15"/>
        <v>0</v>
      </c>
      <c r="N336" s="29">
        <f t="shared" si="16"/>
        <v>0</v>
      </c>
      <c r="O336" s="29">
        <f t="shared" si="17"/>
        <v>0</v>
      </c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1:37" s="1" customFormat="1" ht="13.95" customHeight="1" x14ac:dyDescent="0.25">
      <c r="A337" s="50">
        <v>325</v>
      </c>
      <c r="C337" s="22" t="s">
        <v>536</v>
      </c>
      <c r="E337" s="1" t="s">
        <v>812</v>
      </c>
      <c r="F337" s="1" t="s">
        <v>536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29">
        <f t="shared" si="15"/>
        <v>0</v>
      </c>
      <c r="N337" s="29">
        <f t="shared" si="16"/>
        <v>0</v>
      </c>
      <c r="O337" s="29">
        <f t="shared" si="17"/>
        <v>0</v>
      </c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1:37" s="1" customFormat="1" ht="13.95" customHeight="1" x14ac:dyDescent="0.25">
      <c r="A338" s="50">
        <v>326</v>
      </c>
      <c r="C338" s="22" t="s">
        <v>536</v>
      </c>
      <c r="E338" s="1" t="s">
        <v>812</v>
      </c>
      <c r="F338" s="1" t="s">
        <v>536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29">
        <f t="shared" si="15"/>
        <v>0</v>
      </c>
      <c r="N338" s="29">
        <f t="shared" si="16"/>
        <v>0</v>
      </c>
      <c r="O338" s="29">
        <f t="shared" si="17"/>
        <v>0</v>
      </c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1:37" s="1" customFormat="1" ht="13.95" customHeight="1" x14ac:dyDescent="0.25">
      <c r="A339" s="50">
        <v>327</v>
      </c>
      <c r="C339" s="22" t="s">
        <v>536</v>
      </c>
      <c r="E339" s="1" t="s">
        <v>812</v>
      </c>
      <c r="F339" s="1" t="s">
        <v>536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29">
        <f t="shared" si="15"/>
        <v>0</v>
      </c>
      <c r="N339" s="29">
        <f t="shared" si="16"/>
        <v>0</v>
      </c>
      <c r="O339" s="29">
        <f t="shared" si="17"/>
        <v>0</v>
      </c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1:37" s="1" customFormat="1" ht="13.95" customHeight="1" x14ac:dyDescent="0.25">
      <c r="A340" s="50">
        <v>328</v>
      </c>
      <c r="C340" s="22" t="s">
        <v>536</v>
      </c>
      <c r="E340" s="1" t="s">
        <v>568</v>
      </c>
      <c r="F340" s="1" t="s">
        <v>536</v>
      </c>
      <c r="G340" s="50"/>
      <c r="H340" s="50"/>
      <c r="I340" s="50"/>
      <c r="J340" s="50"/>
      <c r="K340" s="50"/>
      <c r="L340" s="50"/>
      <c r="M340" s="29">
        <f t="shared" si="15"/>
        <v>0</v>
      </c>
      <c r="N340" s="29">
        <f t="shared" si="16"/>
        <v>0</v>
      </c>
      <c r="O340" s="29">
        <f t="shared" si="17"/>
        <v>0</v>
      </c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1:37" s="1" customFormat="1" ht="13.95" customHeight="1" x14ac:dyDescent="0.25">
      <c r="A341" s="50">
        <v>329</v>
      </c>
      <c r="C341" s="22" t="s">
        <v>536</v>
      </c>
      <c r="E341" s="1" t="s">
        <v>568</v>
      </c>
      <c r="F341" s="1" t="s">
        <v>536</v>
      </c>
      <c r="G341" s="50"/>
      <c r="H341" s="50"/>
      <c r="I341" s="50"/>
      <c r="J341" s="50"/>
      <c r="K341" s="50"/>
      <c r="L341" s="50"/>
      <c r="M341" s="29">
        <f t="shared" si="15"/>
        <v>0</v>
      </c>
      <c r="N341" s="29">
        <f t="shared" si="16"/>
        <v>0</v>
      </c>
      <c r="O341" s="29">
        <f t="shared" si="17"/>
        <v>0</v>
      </c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1:37" s="1" customFormat="1" ht="13.95" customHeight="1" x14ac:dyDescent="0.25">
      <c r="A342" s="50">
        <v>330</v>
      </c>
      <c r="C342" s="22" t="s">
        <v>536</v>
      </c>
      <c r="E342" s="1" t="s">
        <v>568</v>
      </c>
      <c r="F342" s="1" t="s">
        <v>536</v>
      </c>
      <c r="G342" s="50"/>
      <c r="H342" s="50"/>
      <c r="I342" s="50"/>
      <c r="J342" s="50"/>
      <c r="K342" s="50"/>
      <c r="L342" s="50"/>
      <c r="M342" s="29">
        <f t="shared" si="15"/>
        <v>0</v>
      </c>
      <c r="N342" s="29">
        <f t="shared" si="16"/>
        <v>0</v>
      </c>
      <c r="O342" s="29">
        <f t="shared" si="17"/>
        <v>0</v>
      </c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1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1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1:37" s="1" customFormat="1" ht="13.95" customHeight="1" x14ac:dyDescent="0.25">
      <c r="E345" s="66" t="s">
        <v>790</v>
      </c>
      <c r="G345" s="29">
        <f t="shared" ref="G345:M345" si="18">SUM(G13:G342)</f>
        <v>25271</v>
      </c>
      <c r="H345" s="29">
        <f t="shared" si="18"/>
        <v>25472</v>
      </c>
      <c r="I345" s="29">
        <f t="shared" si="18"/>
        <v>26337</v>
      </c>
      <c r="J345" s="29">
        <f t="shared" si="18"/>
        <v>26174</v>
      </c>
      <c r="K345" s="29">
        <f t="shared" si="18"/>
        <v>25663</v>
      </c>
      <c r="L345" s="29">
        <f t="shared" si="18"/>
        <v>25838</v>
      </c>
      <c r="M345" s="29">
        <f t="shared" si="18"/>
        <v>154755</v>
      </c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1:37" s="1" customFormat="1" ht="13.95" customHeight="1" x14ac:dyDescent="0.25">
      <c r="E346" s="66" t="s">
        <v>791</v>
      </c>
      <c r="G346" s="29">
        <f t="shared" ref="G346:M346" si="19">SUM(G345 / (COUNTIF(G13:G342,"&gt;0")))</f>
        <v>184.45985401459853</v>
      </c>
      <c r="H346" s="29">
        <f t="shared" si="19"/>
        <v>185.92700729927006</v>
      </c>
      <c r="I346" s="29">
        <f t="shared" si="19"/>
        <v>192.24087591240877</v>
      </c>
      <c r="J346" s="29">
        <f t="shared" si="19"/>
        <v>191.05109489051094</v>
      </c>
      <c r="K346" s="29">
        <f t="shared" si="19"/>
        <v>187.32116788321167</v>
      </c>
      <c r="L346" s="29">
        <f t="shared" si="19"/>
        <v>188.5985401459854</v>
      </c>
      <c r="M346" s="29">
        <f t="shared" si="19"/>
        <v>932.25903614457832</v>
      </c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1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1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1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1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1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1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5" customHeight="1" x14ac:dyDescent="0.25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5" customHeight="1" x14ac:dyDescent="0.25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5" customHeight="1" x14ac:dyDescent="0.25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5" customHeight="1" x14ac:dyDescent="0.25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5" customHeight="1" x14ac:dyDescent="0.25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5" customHeight="1" x14ac:dyDescent="0.25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5" customHeight="1" x14ac:dyDescent="0.25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5" customHeight="1" x14ac:dyDescent="0.25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5" customHeight="1" x14ac:dyDescent="0.25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5" customHeight="1" x14ac:dyDescent="0.25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5" customHeight="1" x14ac:dyDescent="0.25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5" customHeight="1" x14ac:dyDescent="0.25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5" customHeight="1" x14ac:dyDescent="0.25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5" customHeight="1" x14ac:dyDescent="0.25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5" customHeight="1" x14ac:dyDescent="0.25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5" customHeight="1" x14ac:dyDescent="0.25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5" customHeight="1" x14ac:dyDescent="0.25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5" customHeight="1" x14ac:dyDescent="0.25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5" customHeight="1" x14ac:dyDescent="0.25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5" customHeight="1" x14ac:dyDescent="0.25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5" customHeight="1" x14ac:dyDescent="0.25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5" customHeight="1" x14ac:dyDescent="0.25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5" customHeight="1" x14ac:dyDescent="0.25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5" customHeight="1" x14ac:dyDescent="0.25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5" customHeight="1" x14ac:dyDescent="0.25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5" customHeight="1" x14ac:dyDescent="0.25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5" customHeight="1" x14ac:dyDescent="0.25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5" customHeight="1" x14ac:dyDescent="0.25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5" customHeight="1" x14ac:dyDescent="0.25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5" customHeight="1" x14ac:dyDescent="0.25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5" customHeight="1" x14ac:dyDescent="0.25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5" customHeight="1" x14ac:dyDescent="0.25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5" customHeight="1" x14ac:dyDescent="0.25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5" customHeight="1" x14ac:dyDescent="0.25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5" customHeight="1" x14ac:dyDescent="0.25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5" customHeight="1" x14ac:dyDescent="0.25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5" customHeight="1" x14ac:dyDescent="0.25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5" customHeight="1" x14ac:dyDescent="0.25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5" customHeight="1" x14ac:dyDescent="0.25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5" customHeight="1" x14ac:dyDescent="0.25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5" customHeight="1" x14ac:dyDescent="0.25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5" customHeight="1" x14ac:dyDescent="0.25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5" customHeight="1" x14ac:dyDescent="0.25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5" customHeight="1" x14ac:dyDescent="0.25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5" customHeight="1" x14ac:dyDescent="0.25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5" customHeight="1" x14ac:dyDescent="0.25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5" customHeight="1" x14ac:dyDescent="0.25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5" customHeight="1" x14ac:dyDescent="0.25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5" customHeight="1" x14ac:dyDescent="0.25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5" customHeight="1" x14ac:dyDescent="0.25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5" customHeight="1" x14ac:dyDescent="0.25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5" customHeight="1" x14ac:dyDescent="0.25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5" customHeight="1" x14ac:dyDescent="0.25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5" customHeight="1" x14ac:dyDescent="0.25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5" customHeight="1" x14ac:dyDescent="0.25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5" customHeight="1" x14ac:dyDescent="0.25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5" customHeight="1" x14ac:dyDescent="0.25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5" customHeight="1" x14ac:dyDescent="0.25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5" customHeight="1" x14ac:dyDescent="0.25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5" customHeight="1" x14ac:dyDescent="0.25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5" customHeight="1" x14ac:dyDescent="0.25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5" customHeight="1" x14ac:dyDescent="0.25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5" customHeight="1" x14ac:dyDescent="0.25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5" customHeight="1" x14ac:dyDescent="0.25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5" customHeight="1" x14ac:dyDescent="0.25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5" customHeight="1" x14ac:dyDescent="0.25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5" customHeight="1" x14ac:dyDescent="0.25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5" customHeight="1" x14ac:dyDescent="0.25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5" customHeight="1" x14ac:dyDescent="0.25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5" customHeight="1" x14ac:dyDescent="0.25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5" customHeight="1" x14ac:dyDescent="0.25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5" customHeight="1" x14ac:dyDescent="0.25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5" customHeight="1" x14ac:dyDescent="0.25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5" customHeight="1" x14ac:dyDescent="0.25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5" customHeight="1" x14ac:dyDescent="0.25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5" customHeight="1" x14ac:dyDescent="0.25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5" customHeight="1" x14ac:dyDescent="0.25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5" customHeight="1" x14ac:dyDescent="0.25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5" customHeight="1" x14ac:dyDescent="0.25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5" customHeight="1" x14ac:dyDescent="0.25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5" customHeight="1" x14ac:dyDescent="0.25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5" customHeight="1" x14ac:dyDescent="0.25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5" customHeight="1" x14ac:dyDescent="0.25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5" customHeight="1" x14ac:dyDescent="0.25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5" customHeight="1" x14ac:dyDescent="0.25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5" customHeight="1" x14ac:dyDescent="0.25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5" customHeight="1" x14ac:dyDescent="0.25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5" customHeight="1" x14ac:dyDescent="0.25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5" customHeight="1" x14ac:dyDescent="0.25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5" customHeight="1" x14ac:dyDescent="0.25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5" customHeight="1" x14ac:dyDescent="0.25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5" customHeight="1" x14ac:dyDescent="0.25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5" customHeight="1" x14ac:dyDescent="0.25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5" customHeight="1" x14ac:dyDescent="0.25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5" customHeight="1" x14ac:dyDescent="0.25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5" customHeight="1" x14ac:dyDescent="0.25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5" customHeight="1" x14ac:dyDescent="0.25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5" customHeight="1" x14ac:dyDescent="0.25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5" customHeight="1" x14ac:dyDescent="0.25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5" customHeight="1" x14ac:dyDescent="0.25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5" customHeight="1" x14ac:dyDescent="0.25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5" customHeight="1" x14ac:dyDescent="0.25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5" customHeight="1" x14ac:dyDescent="0.25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5" customHeight="1" x14ac:dyDescent="0.25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5" customHeight="1" x14ac:dyDescent="0.25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5" customHeight="1" x14ac:dyDescent="0.25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5" customHeight="1" x14ac:dyDescent="0.25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5" customHeight="1" x14ac:dyDescent="0.25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5" customHeight="1" x14ac:dyDescent="0.25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5" customHeight="1" x14ac:dyDescent="0.25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5" customHeight="1" x14ac:dyDescent="0.25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5" customHeight="1" x14ac:dyDescent="0.25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5" customHeight="1" x14ac:dyDescent="0.25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5" customHeight="1" x14ac:dyDescent="0.25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5" customHeight="1" x14ac:dyDescent="0.25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5" customHeight="1" x14ac:dyDescent="0.25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5" customHeight="1" x14ac:dyDescent="0.25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5" customHeight="1" x14ac:dyDescent="0.25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5" customHeight="1" x14ac:dyDescent="0.25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5" customHeight="1" x14ac:dyDescent="0.25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5" customHeight="1" x14ac:dyDescent="0.25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5" customHeight="1" x14ac:dyDescent="0.25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5" customHeight="1" x14ac:dyDescent="0.25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5" customHeight="1" x14ac:dyDescent="0.25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5" customHeight="1" x14ac:dyDescent="0.25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5" customHeight="1" x14ac:dyDescent="0.25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5" customHeight="1" x14ac:dyDescent="0.25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5" customHeight="1" x14ac:dyDescent="0.25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5" customHeight="1" x14ac:dyDescent="0.25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5" customHeight="1" x14ac:dyDescent="0.25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5" customHeight="1" x14ac:dyDescent="0.25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5" customHeight="1" x14ac:dyDescent="0.25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5" customHeight="1" x14ac:dyDescent="0.25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5" customHeight="1" x14ac:dyDescent="0.25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5" customHeight="1" x14ac:dyDescent="0.25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5" customHeight="1" x14ac:dyDescent="0.25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5" customHeight="1" x14ac:dyDescent="0.25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5" customHeight="1" x14ac:dyDescent="0.25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5" customHeight="1" x14ac:dyDescent="0.25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5" customHeight="1" x14ac:dyDescent="0.25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5" customHeight="1" x14ac:dyDescent="0.25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5" customHeight="1" x14ac:dyDescent="0.25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5" customHeight="1" x14ac:dyDescent="0.25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5" customHeight="1" x14ac:dyDescent="0.25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5" customHeight="1" x14ac:dyDescent="0.25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5" customHeight="1" x14ac:dyDescent="0.25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5" customHeight="1" x14ac:dyDescent="0.25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5" customHeight="1" x14ac:dyDescent="0.25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5" customHeight="1" x14ac:dyDescent="0.25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5" customHeight="1" x14ac:dyDescent="0.25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5" customHeight="1" x14ac:dyDescent="0.25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5" customHeight="1" x14ac:dyDescent="0.25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5" customHeight="1" x14ac:dyDescent="0.25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5" customHeight="1" x14ac:dyDescent="0.25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5" customHeight="1" x14ac:dyDescent="0.25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5" customHeight="1" x14ac:dyDescent="0.25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5" customHeight="1" x14ac:dyDescent="0.25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5" customHeight="1" x14ac:dyDescent="0.25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5" customHeight="1" x14ac:dyDescent="0.25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5" customHeight="1" x14ac:dyDescent="0.25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5" customHeight="1" x14ac:dyDescent="0.25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5" customHeight="1" x14ac:dyDescent="0.25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5" customHeight="1" x14ac:dyDescent="0.25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5" customHeight="1" x14ac:dyDescent="0.25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5" customHeight="1" x14ac:dyDescent="0.25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5" customHeight="1" x14ac:dyDescent="0.25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5" customHeight="1" x14ac:dyDescent="0.25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5" customHeight="1" x14ac:dyDescent="0.25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5" customHeight="1" x14ac:dyDescent="0.25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5" customHeight="1" x14ac:dyDescent="0.25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5" customHeight="1" x14ac:dyDescent="0.25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5" customHeight="1" x14ac:dyDescent="0.25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5" customHeight="1" x14ac:dyDescent="0.25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5" customHeight="1" x14ac:dyDescent="0.25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5" customHeight="1" x14ac:dyDescent="0.25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5" customHeight="1" x14ac:dyDescent="0.25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5" customHeight="1" x14ac:dyDescent="0.25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5" customHeight="1" x14ac:dyDescent="0.25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5" customHeight="1" x14ac:dyDescent="0.25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5" customHeight="1" x14ac:dyDescent="0.25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5" customHeight="1" x14ac:dyDescent="0.25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5" customHeight="1" x14ac:dyDescent="0.25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5" customHeight="1" x14ac:dyDescent="0.25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5" customHeight="1" x14ac:dyDescent="0.25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5" customHeight="1" x14ac:dyDescent="0.25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5" customHeight="1" x14ac:dyDescent="0.25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5" customHeight="1" x14ac:dyDescent="0.25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5" customHeight="1" x14ac:dyDescent="0.25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5" customHeight="1" x14ac:dyDescent="0.25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5" customHeight="1" x14ac:dyDescent="0.25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5" customHeight="1" x14ac:dyDescent="0.25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5" customHeight="1" x14ac:dyDescent="0.25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5" customHeight="1" x14ac:dyDescent="0.25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5" customHeight="1" x14ac:dyDescent="0.25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5" customHeight="1" x14ac:dyDescent="0.25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5" customHeight="1" x14ac:dyDescent="0.25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5" customHeight="1" x14ac:dyDescent="0.25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5" customHeight="1" x14ac:dyDescent="0.25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5" customHeight="1" x14ac:dyDescent="0.25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5" customHeight="1" x14ac:dyDescent="0.25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5" customHeight="1" x14ac:dyDescent="0.25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5" customHeight="1" x14ac:dyDescent="0.25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5" customHeight="1" x14ac:dyDescent="0.25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5" customHeight="1" x14ac:dyDescent="0.25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5" customHeight="1" x14ac:dyDescent="0.25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5" customHeight="1" x14ac:dyDescent="0.25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5" customHeight="1" x14ac:dyDescent="0.25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5" customHeight="1" x14ac:dyDescent="0.25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5" customHeight="1" x14ac:dyDescent="0.25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5" customHeight="1" x14ac:dyDescent="0.25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5" customHeight="1" x14ac:dyDescent="0.25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5" customHeight="1" x14ac:dyDescent="0.25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5" customHeight="1" x14ac:dyDescent="0.25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5" customHeight="1" x14ac:dyDescent="0.25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5" customHeight="1" x14ac:dyDescent="0.25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5" customHeight="1" x14ac:dyDescent="0.25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5" customHeight="1" x14ac:dyDescent="0.25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5" customHeight="1" x14ac:dyDescent="0.25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5" customHeight="1" x14ac:dyDescent="0.25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5" customHeight="1" x14ac:dyDescent="0.25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5" customHeight="1" x14ac:dyDescent="0.25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5" customHeight="1" x14ac:dyDescent="0.25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5" customHeight="1" x14ac:dyDescent="0.25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5" customHeight="1" x14ac:dyDescent="0.25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5" customHeight="1" x14ac:dyDescent="0.25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5" customHeight="1" x14ac:dyDescent="0.25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5" customHeight="1" x14ac:dyDescent="0.25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5" customHeight="1" x14ac:dyDescent="0.25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5" customHeight="1" x14ac:dyDescent="0.25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5" customHeight="1" x14ac:dyDescent="0.25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5" customHeight="1" x14ac:dyDescent="0.25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5" customHeight="1" x14ac:dyDescent="0.25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5" customHeight="1" x14ac:dyDescent="0.25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5" customHeight="1" x14ac:dyDescent="0.25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5" customHeight="1" x14ac:dyDescent="0.25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5" customHeight="1" x14ac:dyDescent="0.25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5" customHeight="1" x14ac:dyDescent="0.25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5" customHeight="1" x14ac:dyDescent="0.25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5" customHeight="1" x14ac:dyDescent="0.25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5" customHeight="1" x14ac:dyDescent="0.25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5" customHeight="1" x14ac:dyDescent="0.25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5" customHeight="1" x14ac:dyDescent="0.25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5" customHeight="1" x14ac:dyDescent="0.25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5" customHeight="1" x14ac:dyDescent="0.25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5" customHeight="1" x14ac:dyDescent="0.25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5" customHeight="1" x14ac:dyDescent="0.25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5" customHeight="1" x14ac:dyDescent="0.25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5" customHeight="1" x14ac:dyDescent="0.25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5" customHeight="1" x14ac:dyDescent="0.25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5" customHeight="1" x14ac:dyDescent="0.25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5" customHeight="1" x14ac:dyDescent="0.25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5" customHeight="1" x14ac:dyDescent="0.25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5" customHeight="1" x14ac:dyDescent="0.25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5" customHeight="1" x14ac:dyDescent="0.25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5" customHeight="1" x14ac:dyDescent="0.25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5" customHeight="1" x14ac:dyDescent="0.25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5" customHeight="1" x14ac:dyDescent="0.25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5" customHeight="1" x14ac:dyDescent="0.25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5" customHeight="1" x14ac:dyDescent="0.25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5" customHeight="1" x14ac:dyDescent="0.25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5" customHeight="1" x14ac:dyDescent="0.25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5" customHeight="1" x14ac:dyDescent="0.25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5" customHeight="1" x14ac:dyDescent="0.25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5" customHeight="1" x14ac:dyDescent="0.25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5" customHeight="1" x14ac:dyDescent="0.25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5" customHeight="1" x14ac:dyDescent="0.25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5" customHeight="1" x14ac:dyDescent="0.25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5" customHeight="1" x14ac:dyDescent="0.25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5" customHeight="1" x14ac:dyDescent="0.25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5" customHeight="1" x14ac:dyDescent="0.25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5" customHeight="1" x14ac:dyDescent="0.25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5" customHeight="1" x14ac:dyDescent="0.25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5" customHeight="1" x14ac:dyDescent="0.25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5" customHeight="1" x14ac:dyDescent="0.25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5" customHeight="1" x14ac:dyDescent="0.25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5" customHeight="1" x14ac:dyDescent="0.25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5" customHeight="1" x14ac:dyDescent="0.25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5" customHeight="1" x14ac:dyDescent="0.25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5" customHeight="1" x14ac:dyDescent="0.25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5" customHeight="1" x14ac:dyDescent="0.25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5" customHeight="1" x14ac:dyDescent="0.25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5" customHeight="1" x14ac:dyDescent="0.25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5" customHeight="1" x14ac:dyDescent="0.25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5" customHeight="1" x14ac:dyDescent="0.25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5" customHeight="1" x14ac:dyDescent="0.25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5" customHeight="1" x14ac:dyDescent="0.25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5" customHeight="1" x14ac:dyDescent="0.25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5" customHeight="1" x14ac:dyDescent="0.25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5" customHeight="1" x14ac:dyDescent="0.25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5" customHeight="1" x14ac:dyDescent="0.25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5" customHeight="1" x14ac:dyDescent="0.25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5" customHeight="1" x14ac:dyDescent="0.25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5" customHeight="1" x14ac:dyDescent="0.25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5" customHeight="1" x14ac:dyDescent="0.25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5" customHeight="1" x14ac:dyDescent="0.25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5" customHeight="1" x14ac:dyDescent="0.25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5" customHeight="1" x14ac:dyDescent="0.25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5" customHeight="1" x14ac:dyDescent="0.25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5" customHeight="1" x14ac:dyDescent="0.25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5" customHeight="1" x14ac:dyDescent="0.25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5" customHeight="1" x14ac:dyDescent="0.25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5" customHeight="1" x14ac:dyDescent="0.25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5" customHeight="1" x14ac:dyDescent="0.25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5" customHeight="1" x14ac:dyDescent="0.25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5" customHeight="1" x14ac:dyDescent="0.25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5" customHeight="1" x14ac:dyDescent="0.25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5" customHeight="1" x14ac:dyDescent="0.25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5" customHeight="1" x14ac:dyDescent="0.25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5" customHeight="1" x14ac:dyDescent="0.25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5" customHeight="1" x14ac:dyDescent="0.25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5" customHeight="1" x14ac:dyDescent="0.25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5" customHeight="1" x14ac:dyDescent="0.25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5" customHeight="1" x14ac:dyDescent="0.25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5" customHeight="1" x14ac:dyDescent="0.25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5" customHeight="1" x14ac:dyDescent="0.25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5" customHeight="1" x14ac:dyDescent="0.25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5" customHeight="1" x14ac:dyDescent="0.25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5" customHeight="1" x14ac:dyDescent="0.25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5" customHeight="1" x14ac:dyDescent="0.25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5" customHeight="1" x14ac:dyDescent="0.25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5" customHeight="1" x14ac:dyDescent="0.25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5" customHeight="1" x14ac:dyDescent="0.25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5" customHeight="1" x14ac:dyDescent="0.25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5" customHeight="1" x14ac:dyDescent="0.25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5" customHeight="1" x14ac:dyDescent="0.25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5" customHeight="1" x14ac:dyDescent="0.25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5" customHeight="1" x14ac:dyDescent="0.25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5" customHeight="1" x14ac:dyDescent="0.25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5" customHeight="1" x14ac:dyDescent="0.25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5" customHeight="1" x14ac:dyDescent="0.25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5" customHeight="1" x14ac:dyDescent="0.25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5" customHeight="1" x14ac:dyDescent="0.25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5" customHeight="1" x14ac:dyDescent="0.25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5" customHeight="1" x14ac:dyDescent="0.25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5" customHeight="1" x14ac:dyDescent="0.25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5" customHeight="1" x14ac:dyDescent="0.25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5" customHeight="1" x14ac:dyDescent="0.25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5" customHeight="1" x14ac:dyDescent="0.25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5" customHeight="1" x14ac:dyDescent="0.25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5" customHeight="1" x14ac:dyDescent="0.25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5" customHeight="1" x14ac:dyDescent="0.25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5" customHeight="1" x14ac:dyDescent="0.25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5" customHeight="1" x14ac:dyDescent="0.25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5" customHeight="1" x14ac:dyDescent="0.25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5" customHeight="1" x14ac:dyDescent="0.25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5" customHeight="1" x14ac:dyDescent="0.25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5" customHeight="1" x14ac:dyDescent="0.25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5" customHeight="1" x14ac:dyDescent="0.25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5" customHeight="1" x14ac:dyDescent="0.25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5" customHeight="1" x14ac:dyDescent="0.25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5" customHeight="1" x14ac:dyDescent="0.25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5" customHeight="1" x14ac:dyDescent="0.25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5" customHeight="1" x14ac:dyDescent="0.25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5" customHeight="1" x14ac:dyDescent="0.25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5" customHeight="1" x14ac:dyDescent="0.25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5" customHeight="1" x14ac:dyDescent="0.25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5" customHeight="1" x14ac:dyDescent="0.25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5" customHeight="1" x14ac:dyDescent="0.25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5" customHeight="1" x14ac:dyDescent="0.25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5" customHeight="1" x14ac:dyDescent="0.25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5" customHeight="1" x14ac:dyDescent="0.25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5" customHeight="1" x14ac:dyDescent="0.25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5" customHeight="1" x14ac:dyDescent="0.25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5" customHeight="1" x14ac:dyDescent="0.25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5" customHeight="1" x14ac:dyDescent="0.25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5" customHeight="1" x14ac:dyDescent="0.25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5" customHeight="1" x14ac:dyDescent="0.25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5" customHeight="1" x14ac:dyDescent="0.25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5" customHeight="1" x14ac:dyDescent="0.25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5" customHeight="1" x14ac:dyDescent="0.25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5" customHeight="1" x14ac:dyDescent="0.25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5" customHeight="1" x14ac:dyDescent="0.25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5" customHeight="1" x14ac:dyDescent="0.25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5" customHeight="1" x14ac:dyDescent="0.25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5" customHeight="1" x14ac:dyDescent="0.25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5" customHeight="1" x14ac:dyDescent="0.25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5" customHeight="1" x14ac:dyDescent="0.25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5" customHeight="1" x14ac:dyDescent="0.25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5" customHeight="1" x14ac:dyDescent="0.25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5" customHeight="1" x14ac:dyDescent="0.25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5" customHeight="1" x14ac:dyDescent="0.25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5" customHeight="1" x14ac:dyDescent="0.25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5" customHeight="1" x14ac:dyDescent="0.25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5" customHeight="1" x14ac:dyDescent="0.25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5" customHeight="1" x14ac:dyDescent="0.25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5" customHeight="1" x14ac:dyDescent="0.25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5" customHeight="1" x14ac:dyDescent="0.25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5" customHeight="1" x14ac:dyDescent="0.25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5" customHeight="1" x14ac:dyDescent="0.25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5" customHeight="1" x14ac:dyDescent="0.25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5" customHeight="1" x14ac:dyDescent="0.25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5" customHeight="1" x14ac:dyDescent="0.25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5" customHeight="1" x14ac:dyDescent="0.25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5" customHeight="1" x14ac:dyDescent="0.25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5" customHeight="1" x14ac:dyDescent="0.25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5" customHeight="1" x14ac:dyDescent="0.25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5" customHeight="1" x14ac:dyDescent="0.25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5" customHeight="1" x14ac:dyDescent="0.25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5" customHeight="1" x14ac:dyDescent="0.25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5" customHeight="1" x14ac:dyDescent="0.25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5" customHeight="1" x14ac:dyDescent="0.25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5" customHeight="1" x14ac:dyDescent="0.25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5" customHeight="1" x14ac:dyDescent="0.25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5" customHeight="1" x14ac:dyDescent="0.25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5" customHeight="1" x14ac:dyDescent="0.25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5" customHeight="1" x14ac:dyDescent="0.25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5" customHeight="1" x14ac:dyDescent="0.25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5" customHeight="1" x14ac:dyDescent="0.25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5" customHeight="1" x14ac:dyDescent="0.25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5" customHeight="1" x14ac:dyDescent="0.25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5" customHeight="1" x14ac:dyDescent="0.25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5" customHeight="1" x14ac:dyDescent="0.25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5" customHeight="1" x14ac:dyDescent="0.25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5" customHeight="1" x14ac:dyDescent="0.25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5" customHeight="1" x14ac:dyDescent="0.25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5" customHeight="1" x14ac:dyDescent="0.25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5" customHeight="1" x14ac:dyDescent="0.25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5" customHeight="1" x14ac:dyDescent="0.25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5" customHeight="1" x14ac:dyDescent="0.25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5" customHeight="1" x14ac:dyDescent="0.25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5" customHeight="1" x14ac:dyDescent="0.25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5" customHeight="1" x14ac:dyDescent="0.25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5" customHeight="1" x14ac:dyDescent="0.25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5" customHeight="1" x14ac:dyDescent="0.25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5" customHeight="1" x14ac:dyDescent="0.25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5" customHeight="1" x14ac:dyDescent="0.25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5" customHeight="1" x14ac:dyDescent="0.25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5" customHeight="1" x14ac:dyDescent="0.25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5" customHeight="1" x14ac:dyDescent="0.25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5" customHeight="1" x14ac:dyDescent="0.25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5" customHeight="1" x14ac:dyDescent="0.25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5" customHeight="1" x14ac:dyDescent="0.25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5" customHeight="1" x14ac:dyDescent="0.25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5" customHeight="1" x14ac:dyDescent="0.25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5" customHeight="1" x14ac:dyDescent="0.25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5" customHeight="1" x14ac:dyDescent="0.25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5" customHeight="1" x14ac:dyDescent="0.25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5" customHeight="1" x14ac:dyDescent="0.25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5" customHeight="1" x14ac:dyDescent="0.25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5" customHeight="1" x14ac:dyDescent="0.25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5" customHeight="1" x14ac:dyDescent="0.25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5" customHeight="1" x14ac:dyDescent="0.25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5" customHeight="1" x14ac:dyDescent="0.25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5" customHeight="1" x14ac:dyDescent="0.25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5" customHeight="1" x14ac:dyDescent="0.25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5" customHeight="1" x14ac:dyDescent="0.25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5" customHeight="1" x14ac:dyDescent="0.25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5" customHeight="1" x14ac:dyDescent="0.25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5" customHeight="1" x14ac:dyDescent="0.25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5" customHeight="1" x14ac:dyDescent="0.25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5" customHeight="1" x14ac:dyDescent="0.25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5" customHeight="1" x14ac:dyDescent="0.25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5" customHeight="1" x14ac:dyDescent="0.25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5" customHeight="1" x14ac:dyDescent="0.25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5" customHeight="1" x14ac:dyDescent="0.25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5" customHeight="1" x14ac:dyDescent="0.25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5" customHeight="1" x14ac:dyDescent="0.25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5" customHeight="1" x14ac:dyDescent="0.25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5" customHeight="1" x14ac:dyDescent="0.25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5" customHeight="1" x14ac:dyDescent="0.25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5" customHeight="1" x14ac:dyDescent="0.25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5" customHeight="1" x14ac:dyDescent="0.25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5" customHeight="1" x14ac:dyDescent="0.25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5" customHeight="1" x14ac:dyDescent="0.25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5" customHeight="1" x14ac:dyDescent="0.25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5" customHeight="1" x14ac:dyDescent="0.25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5" customHeight="1" x14ac:dyDescent="0.25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5" customHeight="1" x14ac:dyDescent="0.25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5" customHeight="1" x14ac:dyDescent="0.25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5" customHeight="1" x14ac:dyDescent="0.25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5" customHeight="1" x14ac:dyDescent="0.25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5" customHeight="1" x14ac:dyDescent="0.25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5" customHeight="1" x14ac:dyDescent="0.25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5" customHeight="1" x14ac:dyDescent="0.25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5" customHeight="1" x14ac:dyDescent="0.25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5" customHeight="1" x14ac:dyDescent="0.25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5" customHeight="1" x14ac:dyDescent="0.25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5" customHeight="1" x14ac:dyDescent="0.25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5" customHeight="1" x14ac:dyDescent="0.25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5" customHeight="1" x14ac:dyDescent="0.25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5" customHeight="1" x14ac:dyDescent="0.25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5" customHeight="1" x14ac:dyDescent="0.25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5" customHeight="1" x14ac:dyDescent="0.25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5" customHeight="1" x14ac:dyDescent="0.25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5" customHeight="1" x14ac:dyDescent="0.25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5" customHeight="1" x14ac:dyDescent="0.25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5" customHeight="1" x14ac:dyDescent="0.25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5" customHeight="1" x14ac:dyDescent="0.25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5" customHeight="1" x14ac:dyDescent="0.25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5" customHeight="1" x14ac:dyDescent="0.25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5" customHeight="1" x14ac:dyDescent="0.25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5" customHeight="1" x14ac:dyDescent="0.25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5" customHeight="1" x14ac:dyDescent="0.25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5" customHeight="1" x14ac:dyDescent="0.25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5" customHeight="1" x14ac:dyDescent="0.25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5" customHeight="1" x14ac:dyDescent="0.25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5" customHeight="1" x14ac:dyDescent="0.25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5" customHeight="1" x14ac:dyDescent="0.25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5" customHeight="1" x14ac:dyDescent="0.25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5" customHeight="1" x14ac:dyDescent="0.25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5" customHeight="1" x14ac:dyDescent="0.25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5" customHeight="1" x14ac:dyDescent="0.25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5" customHeight="1" x14ac:dyDescent="0.25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5" customHeight="1" x14ac:dyDescent="0.25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5" customHeight="1" x14ac:dyDescent="0.25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5" customHeight="1" x14ac:dyDescent="0.25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5" customHeight="1" x14ac:dyDescent="0.25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5" customHeight="1" x14ac:dyDescent="0.25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5" customHeight="1" x14ac:dyDescent="0.25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5" customHeight="1" x14ac:dyDescent="0.25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5" customHeight="1" x14ac:dyDescent="0.25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5" customHeight="1" x14ac:dyDescent="0.25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5" customHeight="1" x14ac:dyDescent="0.25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5" customHeight="1" x14ac:dyDescent="0.25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5" customHeight="1" x14ac:dyDescent="0.25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5" customHeight="1" x14ac:dyDescent="0.25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5" customHeight="1" x14ac:dyDescent="0.25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5" customHeight="1" x14ac:dyDescent="0.25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5" customHeight="1" x14ac:dyDescent="0.25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5" customHeight="1" x14ac:dyDescent="0.25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5" customHeight="1" x14ac:dyDescent="0.25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5" customHeight="1" x14ac:dyDescent="0.25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5" customHeight="1" x14ac:dyDescent="0.25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5" customHeight="1" x14ac:dyDescent="0.25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5" customHeight="1" x14ac:dyDescent="0.25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5" customHeight="1" x14ac:dyDescent="0.25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5" customHeight="1" x14ac:dyDescent="0.25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5" customHeight="1" x14ac:dyDescent="0.25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5" customHeight="1" x14ac:dyDescent="0.25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5" customHeight="1" x14ac:dyDescent="0.25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5" customHeight="1" x14ac:dyDescent="0.25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5" customHeight="1" x14ac:dyDescent="0.25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5" customHeight="1" x14ac:dyDescent="0.25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5" customHeight="1" x14ac:dyDescent="0.25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5" customHeight="1" x14ac:dyDescent="0.25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5" customHeight="1" x14ac:dyDescent="0.25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5" customHeight="1" x14ac:dyDescent="0.25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5" customHeight="1" x14ac:dyDescent="0.25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5" customHeight="1" x14ac:dyDescent="0.25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5" customHeight="1" x14ac:dyDescent="0.25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5" customHeight="1" x14ac:dyDescent="0.25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5" customHeight="1" x14ac:dyDescent="0.25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5" customHeight="1" x14ac:dyDescent="0.25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5" customHeight="1" x14ac:dyDescent="0.25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5" customHeight="1" x14ac:dyDescent="0.25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5" customHeight="1" x14ac:dyDescent="0.25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5" customHeight="1" x14ac:dyDescent="0.25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5" customHeight="1" x14ac:dyDescent="0.25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5" customHeight="1" x14ac:dyDescent="0.25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5" customHeight="1" x14ac:dyDescent="0.25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5" customHeight="1" x14ac:dyDescent="0.25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5" customHeight="1" x14ac:dyDescent="0.25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5" customHeight="1" x14ac:dyDescent="0.25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5" customHeight="1" x14ac:dyDescent="0.25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5" customHeight="1" x14ac:dyDescent="0.25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5" customHeight="1" x14ac:dyDescent="0.25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5" customHeight="1" x14ac:dyDescent="0.25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5" customHeight="1" x14ac:dyDescent="0.25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5" customHeight="1" x14ac:dyDescent="0.25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5" customHeight="1" x14ac:dyDescent="0.25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5" customHeight="1" x14ac:dyDescent="0.25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5" customHeight="1" x14ac:dyDescent="0.25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5" customHeight="1" x14ac:dyDescent="0.25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5" customHeight="1" x14ac:dyDescent="0.25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5" customHeight="1" x14ac:dyDescent="0.25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5" customHeight="1" x14ac:dyDescent="0.25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5" customHeight="1" x14ac:dyDescent="0.25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5" customHeight="1" x14ac:dyDescent="0.25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5" customHeight="1" x14ac:dyDescent="0.25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5" customHeight="1" x14ac:dyDescent="0.25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5" customHeight="1" x14ac:dyDescent="0.25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5" customHeight="1" x14ac:dyDescent="0.25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5" customHeight="1" x14ac:dyDescent="0.25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5" customHeight="1" x14ac:dyDescent="0.25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5" customHeight="1" x14ac:dyDescent="0.25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5" customHeight="1" x14ac:dyDescent="0.25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5" customHeight="1" x14ac:dyDescent="0.25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5" customHeight="1" x14ac:dyDescent="0.25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5" customHeight="1" x14ac:dyDescent="0.25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5" customHeight="1" x14ac:dyDescent="0.25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5" customHeight="1" x14ac:dyDescent="0.25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5" customHeight="1" x14ac:dyDescent="0.25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5" customHeight="1" x14ac:dyDescent="0.25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5" customHeight="1" x14ac:dyDescent="0.25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5" customHeight="1" x14ac:dyDescent="0.25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5" customHeight="1" x14ac:dyDescent="0.25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5" customHeight="1" x14ac:dyDescent="0.25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5" customHeight="1" x14ac:dyDescent="0.25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5" customHeight="1" x14ac:dyDescent="0.25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5" customHeight="1" x14ac:dyDescent="0.25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5" customHeight="1" x14ac:dyDescent="0.25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5" customHeight="1" x14ac:dyDescent="0.25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5" customHeight="1" x14ac:dyDescent="0.25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5" customHeight="1" x14ac:dyDescent="0.25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5" customHeight="1" x14ac:dyDescent="0.25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5" customHeight="1" x14ac:dyDescent="0.25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5" customHeight="1" x14ac:dyDescent="0.25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5" customHeight="1" x14ac:dyDescent="0.25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5" customHeight="1" x14ac:dyDescent="0.25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5" customHeight="1" x14ac:dyDescent="0.25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5" customHeight="1" x14ac:dyDescent="0.25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5" customHeight="1" x14ac:dyDescent="0.25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5" customHeight="1" x14ac:dyDescent="0.25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5" customHeight="1" x14ac:dyDescent="0.25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5" customHeight="1" x14ac:dyDescent="0.25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5" customHeight="1" x14ac:dyDescent="0.25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5" customHeight="1" x14ac:dyDescent="0.25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5" customHeight="1" x14ac:dyDescent="0.25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5" customHeight="1" x14ac:dyDescent="0.25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5" customHeight="1" x14ac:dyDescent="0.25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5" customHeight="1" x14ac:dyDescent="0.25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5" customHeight="1" x14ac:dyDescent="0.25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5" customHeight="1" x14ac:dyDescent="0.25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5" customHeight="1" x14ac:dyDescent="0.25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5" customHeight="1" x14ac:dyDescent="0.25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5" customHeight="1" x14ac:dyDescent="0.25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5" customHeight="1" x14ac:dyDescent="0.25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5" customHeight="1" x14ac:dyDescent="0.25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5" customHeight="1" x14ac:dyDescent="0.25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5" customHeight="1" x14ac:dyDescent="0.25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5" customHeight="1" x14ac:dyDescent="0.25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5" customHeight="1" x14ac:dyDescent="0.25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5" customHeight="1" x14ac:dyDescent="0.25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5" customHeight="1" x14ac:dyDescent="0.25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5" customHeight="1" x14ac:dyDescent="0.25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5" customHeight="1" x14ac:dyDescent="0.25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5" customHeight="1" x14ac:dyDescent="0.25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5" customHeight="1" x14ac:dyDescent="0.25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5" customHeight="1" x14ac:dyDescent="0.25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5" customHeight="1" x14ac:dyDescent="0.25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5" customHeight="1" x14ac:dyDescent="0.25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5" customHeight="1" x14ac:dyDescent="0.25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5" customHeight="1" x14ac:dyDescent="0.25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5" customHeight="1" x14ac:dyDescent="0.25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5" customHeight="1" x14ac:dyDescent="0.25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5" customHeight="1" x14ac:dyDescent="0.25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5" customHeight="1" x14ac:dyDescent="0.25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5" customHeight="1" x14ac:dyDescent="0.25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5" customHeight="1" x14ac:dyDescent="0.25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5" customHeight="1" x14ac:dyDescent="0.25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5" customHeight="1" x14ac:dyDescent="0.25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5" customHeight="1" x14ac:dyDescent="0.25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5" customHeight="1" x14ac:dyDescent="0.25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5" customHeight="1" x14ac:dyDescent="0.25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5" customHeight="1" x14ac:dyDescent="0.25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5" customHeight="1" x14ac:dyDescent="0.25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5" customHeight="1" x14ac:dyDescent="0.25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5" customHeight="1" x14ac:dyDescent="0.25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5" customHeight="1" x14ac:dyDescent="0.25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5" customHeight="1" x14ac:dyDescent="0.25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5" customHeight="1" x14ac:dyDescent="0.25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5" customHeight="1" x14ac:dyDescent="0.25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5" customHeight="1" x14ac:dyDescent="0.25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5" customHeight="1" x14ac:dyDescent="0.25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5" customHeight="1" x14ac:dyDescent="0.25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5" customHeight="1" x14ac:dyDescent="0.25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5" customHeight="1" x14ac:dyDescent="0.25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5" customHeight="1" x14ac:dyDescent="0.25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5" customHeight="1" x14ac:dyDescent="0.25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5" customHeight="1" x14ac:dyDescent="0.25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5" customHeight="1" x14ac:dyDescent="0.25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5" customHeight="1" x14ac:dyDescent="0.25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5" customHeight="1" x14ac:dyDescent="0.25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5" customHeight="1" x14ac:dyDescent="0.25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5" customHeight="1" x14ac:dyDescent="0.25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5" customHeight="1" x14ac:dyDescent="0.25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5" customHeight="1" x14ac:dyDescent="0.25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5" customHeight="1" x14ac:dyDescent="0.25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5" customHeight="1" x14ac:dyDescent="0.25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5" customHeight="1" x14ac:dyDescent="0.25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5" customHeight="1" x14ac:dyDescent="0.25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5" customHeight="1" x14ac:dyDescent="0.25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5" customHeight="1" x14ac:dyDescent="0.25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5" customHeight="1" x14ac:dyDescent="0.25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5" customHeight="1" x14ac:dyDescent="0.25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5" customHeight="1" x14ac:dyDescent="0.25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5" customHeight="1" x14ac:dyDescent="0.25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5" customHeight="1" x14ac:dyDescent="0.25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5" customHeight="1" x14ac:dyDescent="0.25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5" customHeight="1" x14ac:dyDescent="0.25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5" customHeight="1" x14ac:dyDescent="0.25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5" customHeight="1" x14ac:dyDescent="0.25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5" customHeight="1" x14ac:dyDescent="0.25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5" customHeight="1" x14ac:dyDescent="0.25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5" customHeight="1" x14ac:dyDescent="0.25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5" customHeight="1" x14ac:dyDescent="0.25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5" customHeight="1" x14ac:dyDescent="0.25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5" customHeight="1" x14ac:dyDescent="0.25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5" customHeight="1" x14ac:dyDescent="0.25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5" customHeight="1" x14ac:dyDescent="0.25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5" customHeight="1" x14ac:dyDescent="0.25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5" customHeight="1" x14ac:dyDescent="0.25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5" customHeight="1" x14ac:dyDescent="0.25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5" customHeight="1" x14ac:dyDescent="0.25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5" customHeight="1" x14ac:dyDescent="0.25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5" customHeight="1" x14ac:dyDescent="0.25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5" customHeight="1" x14ac:dyDescent="0.25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5" customHeight="1" x14ac:dyDescent="0.25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5" customHeight="1" x14ac:dyDescent="0.25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5" customHeight="1" x14ac:dyDescent="0.25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5" customHeight="1" x14ac:dyDescent="0.25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5" customHeight="1" x14ac:dyDescent="0.25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5" customHeight="1" x14ac:dyDescent="0.25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5" customHeight="1" x14ac:dyDescent="0.25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5" customHeight="1" x14ac:dyDescent="0.25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5" customHeight="1" x14ac:dyDescent="0.25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5" customHeight="1" x14ac:dyDescent="0.25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5" customHeight="1" x14ac:dyDescent="0.25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5" customHeight="1" x14ac:dyDescent="0.25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5" customHeight="1" x14ac:dyDescent="0.25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5" customHeight="1" x14ac:dyDescent="0.25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5" customHeight="1" x14ac:dyDescent="0.25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5" customHeight="1" x14ac:dyDescent="0.25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5" customHeight="1" x14ac:dyDescent="0.25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5" customHeight="1" x14ac:dyDescent="0.25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5" customHeight="1" x14ac:dyDescent="0.25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5" customHeight="1" x14ac:dyDescent="0.25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5" customHeight="1" x14ac:dyDescent="0.25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5" customHeight="1" x14ac:dyDescent="0.25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5" customHeight="1" x14ac:dyDescent="0.25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5" customHeight="1" x14ac:dyDescent="0.25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5" customHeight="1" x14ac:dyDescent="0.25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5" customHeight="1" x14ac:dyDescent="0.25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5" customHeight="1" x14ac:dyDescent="0.25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5" customHeight="1" x14ac:dyDescent="0.25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5" customHeight="1" x14ac:dyDescent="0.25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5" customHeight="1" x14ac:dyDescent="0.25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5" customHeight="1" x14ac:dyDescent="0.25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5" customHeight="1" x14ac:dyDescent="0.25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5" customHeight="1" x14ac:dyDescent="0.25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5" customHeight="1" x14ac:dyDescent="0.25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5" customHeight="1" x14ac:dyDescent="0.25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5" customHeight="1" x14ac:dyDescent="0.25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5" customHeight="1" x14ac:dyDescent="0.25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5" customHeight="1" x14ac:dyDescent="0.25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5" customHeight="1" x14ac:dyDescent="0.25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5" customHeight="1" x14ac:dyDescent="0.25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5" customHeight="1" x14ac:dyDescent="0.25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5" customHeight="1" x14ac:dyDescent="0.25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5" customHeight="1" x14ac:dyDescent="0.25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5" customHeight="1" x14ac:dyDescent="0.25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5" customHeight="1" x14ac:dyDescent="0.25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5" customHeight="1" x14ac:dyDescent="0.25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5" customHeight="1" x14ac:dyDescent="0.25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5" customHeight="1" x14ac:dyDescent="0.25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5" customHeight="1" x14ac:dyDescent="0.25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5" customHeight="1" x14ac:dyDescent="0.25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5" customHeight="1" x14ac:dyDescent="0.25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5" customHeight="1" x14ac:dyDescent="0.25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5" customHeight="1" x14ac:dyDescent="0.25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5" customHeight="1" x14ac:dyDescent="0.25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5" customHeight="1" x14ac:dyDescent="0.25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5" customHeight="1" x14ac:dyDescent="0.25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5" customHeight="1" x14ac:dyDescent="0.25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5" customHeight="1" x14ac:dyDescent="0.25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5" customHeight="1" x14ac:dyDescent="0.25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5" customHeight="1" x14ac:dyDescent="0.25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5" customHeight="1" x14ac:dyDescent="0.25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5" customHeight="1" x14ac:dyDescent="0.25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5" customHeight="1" x14ac:dyDescent="0.25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5" customHeight="1" x14ac:dyDescent="0.25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5" customHeight="1" x14ac:dyDescent="0.25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5" customHeight="1" x14ac:dyDescent="0.25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5" customHeight="1" x14ac:dyDescent="0.25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5" customHeight="1" x14ac:dyDescent="0.25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5" customHeight="1" x14ac:dyDescent="0.25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5" customHeight="1" x14ac:dyDescent="0.25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5" customHeight="1" x14ac:dyDescent="0.25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5" customHeight="1" x14ac:dyDescent="0.25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5" customHeight="1" x14ac:dyDescent="0.25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5" customHeight="1" x14ac:dyDescent="0.25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5" customHeight="1" x14ac:dyDescent="0.25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5" customHeight="1" x14ac:dyDescent="0.25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5" customHeight="1" x14ac:dyDescent="0.25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5" customHeight="1" x14ac:dyDescent="0.25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5" customHeight="1" x14ac:dyDescent="0.25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5" customHeight="1" x14ac:dyDescent="0.25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5" customHeight="1" x14ac:dyDescent="0.25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5" customHeight="1" x14ac:dyDescent="0.25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5" customHeight="1" x14ac:dyDescent="0.25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5" customHeight="1" x14ac:dyDescent="0.25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5" customHeight="1" x14ac:dyDescent="0.25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5" customHeight="1" x14ac:dyDescent="0.25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5" customHeight="1" x14ac:dyDescent="0.25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5" customHeight="1" x14ac:dyDescent="0.25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5" customHeight="1" x14ac:dyDescent="0.25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5" customHeight="1" x14ac:dyDescent="0.25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5" customHeight="1" x14ac:dyDescent="0.25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5" customHeight="1" x14ac:dyDescent="0.25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5" customHeight="1" x14ac:dyDescent="0.25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5" customHeight="1" x14ac:dyDescent="0.25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5" customHeight="1" x14ac:dyDescent="0.25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5" customHeight="1" x14ac:dyDescent="0.25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5" customHeight="1" x14ac:dyDescent="0.25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5" customHeight="1" x14ac:dyDescent="0.25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5" customHeight="1" x14ac:dyDescent="0.25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5" customHeight="1" x14ac:dyDescent="0.25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5" customHeight="1" x14ac:dyDescent="0.25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5" customHeight="1" x14ac:dyDescent="0.25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5" customHeight="1" x14ac:dyDescent="0.25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5" customHeight="1" x14ac:dyDescent="0.25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5" customHeight="1" x14ac:dyDescent="0.25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5" customHeight="1" x14ac:dyDescent="0.25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5" customHeight="1" x14ac:dyDescent="0.25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5" customHeight="1" x14ac:dyDescent="0.25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5" customHeight="1" x14ac:dyDescent="0.25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5" customHeight="1" x14ac:dyDescent="0.25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5" customHeight="1" x14ac:dyDescent="0.25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5" customHeight="1" x14ac:dyDescent="0.25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5" customHeight="1" x14ac:dyDescent="0.25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5" customHeight="1" x14ac:dyDescent="0.25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5" customHeight="1" x14ac:dyDescent="0.25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5" customHeight="1" x14ac:dyDescent="0.25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5" customHeight="1" x14ac:dyDescent="0.25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5" customHeight="1" x14ac:dyDescent="0.25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5" customHeight="1" x14ac:dyDescent="0.25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5" customHeight="1" x14ac:dyDescent="0.25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5" customHeight="1" x14ac:dyDescent="0.25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5" customHeight="1" x14ac:dyDescent="0.25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5" customHeight="1" x14ac:dyDescent="0.25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5" customHeight="1" x14ac:dyDescent="0.25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5" customHeight="1" x14ac:dyDescent="0.25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5" customHeight="1" x14ac:dyDescent="0.25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5" customHeight="1" x14ac:dyDescent="0.25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5" customHeight="1" x14ac:dyDescent="0.25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5" customHeight="1" x14ac:dyDescent="0.25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5" customHeight="1" x14ac:dyDescent="0.25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5" customHeight="1" x14ac:dyDescent="0.25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5" customHeight="1" x14ac:dyDescent="0.25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5" customHeight="1" x14ac:dyDescent="0.25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5" customHeight="1" x14ac:dyDescent="0.25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5" customHeight="1" x14ac:dyDescent="0.25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5" customHeight="1" x14ac:dyDescent="0.25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5" customHeight="1" x14ac:dyDescent="0.25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5" customHeight="1" x14ac:dyDescent="0.25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5" customHeight="1" x14ac:dyDescent="0.25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5" customHeight="1" x14ac:dyDescent="0.25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5" customHeight="1" x14ac:dyDescent="0.25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5" customHeight="1" x14ac:dyDescent="0.25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5" customHeight="1" x14ac:dyDescent="0.25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5" customHeight="1" x14ac:dyDescent="0.25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5" customHeight="1" x14ac:dyDescent="0.25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5" customHeight="1" x14ac:dyDescent="0.25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5" customHeight="1" x14ac:dyDescent="0.25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5" customHeight="1" x14ac:dyDescent="0.25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5" customHeight="1" x14ac:dyDescent="0.25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5" customHeight="1" x14ac:dyDescent="0.25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5" customHeight="1" x14ac:dyDescent="0.25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5" customHeight="1" x14ac:dyDescent="0.25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5" customHeight="1" x14ac:dyDescent="0.25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5" customHeight="1" x14ac:dyDescent="0.25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5" customHeight="1" x14ac:dyDescent="0.25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5" customHeight="1" x14ac:dyDescent="0.25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5" customHeight="1" x14ac:dyDescent="0.25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5" customHeight="1" x14ac:dyDescent="0.25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5" customHeight="1" x14ac:dyDescent="0.25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5" customHeight="1" x14ac:dyDescent="0.25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5" customHeight="1" x14ac:dyDescent="0.25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5" customHeight="1" x14ac:dyDescent="0.25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5" customHeight="1" x14ac:dyDescent="0.25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5" customHeight="1" x14ac:dyDescent="0.25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5" customHeight="1" x14ac:dyDescent="0.25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5" customHeight="1" x14ac:dyDescent="0.25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5" customHeight="1" x14ac:dyDescent="0.25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5" customHeight="1" x14ac:dyDescent="0.25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5" customHeight="1" x14ac:dyDescent="0.25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5" customHeight="1" x14ac:dyDescent="0.25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5" customHeight="1" x14ac:dyDescent="0.25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5" customHeight="1" x14ac:dyDescent="0.25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5" customHeight="1" x14ac:dyDescent="0.25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5" customHeight="1" x14ac:dyDescent="0.25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5" customHeight="1" x14ac:dyDescent="0.25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5" customHeight="1" x14ac:dyDescent="0.25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5" customHeight="1" x14ac:dyDescent="0.25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5" customHeight="1" x14ac:dyDescent="0.25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5" customHeight="1" x14ac:dyDescent="0.25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5" customHeight="1" x14ac:dyDescent="0.25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5" customHeight="1" x14ac:dyDescent="0.25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5" customHeight="1" x14ac:dyDescent="0.25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5" customHeight="1" x14ac:dyDescent="0.25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5" customHeight="1" x14ac:dyDescent="0.25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5" customHeight="1" x14ac:dyDescent="0.25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5" customHeight="1" x14ac:dyDescent="0.25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5" customHeight="1" x14ac:dyDescent="0.25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5" customHeight="1" x14ac:dyDescent="0.25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5" customHeight="1" x14ac:dyDescent="0.25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5" customHeight="1" x14ac:dyDescent="0.25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5" customHeight="1" x14ac:dyDescent="0.25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5" customHeight="1" x14ac:dyDescent="0.25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5" customHeight="1" x14ac:dyDescent="0.25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5" customHeight="1" x14ac:dyDescent="0.25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5" customHeight="1" x14ac:dyDescent="0.25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5" customHeight="1" x14ac:dyDescent="0.25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5" customHeight="1" x14ac:dyDescent="0.25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5" customHeight="1" x14ac:dyDescent="0.25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5" customHeight="1" x14ac:dyDescent="0.25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5" customHeight="1" x14ac:dyDescent="0.25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5" customHeight="1" x14ac:dyDescent="0.25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5" customHeight="1" x14ac:dyDescent="0.25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5" customHeight="1" x14ac:dyDescent="0.25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5" customHeight="1" x14ac:dyDescent="0.25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5" customHeight="1" x14ac:dyDescent="0.25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5" customHeight="1" x14ac:dyDescent="0.25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5" customHeight="1" x14ac:dyDescent="0.25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5" customHeight="1" x14ac:dyDescent="0.25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5" customHeight="1" x14ac:dyDescent="0.25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5" customHeight="1" x14ac:dyDescent="0.25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5" customHeight="1" x14ac:dyDescent="0.25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5" customHeight="1" x14ac:dyDescent="0.25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5" customHeight="1" x14ac:dyDescent="0.25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5" customHeight="1" x14ac:dyDescent="0.25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5" customHeight="1" x14ac:dyDescent="0.25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5" customHeight="1" x14ac:dyDescent="0.25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5" customHeight="1" x14ac:dyDescent="0.25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5" customHeight="1" x14ac:dyDescent="0.25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5" customHeight="1" x14ac:dyDescent="0.25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5" customHeight="1" x14ac:dyDescent="0.25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5" customHeight="1" x14ac:dyDescent="0.25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5" customHeight="1" x14ac:dyDescent="0.25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5" customHeight="1" x14ac:dyDescent="0.25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5" customHeight="1" x14ac:dyDescent="0.25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5" customHeight="1" x14ac:dyDescent="0.25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5" customHeight="1" x14ac:dyDescent="0.25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5" customHeight="1" x14ac:dyDescent="0.25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5" customHeight="1" x14ac:dyDescent="0.25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5" customHeight="1" x14ac:dyDescent="0.25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5" customHeight="1" x14ac:dyDescent="0.25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5" customHeight="1" x14ac:dyDescent="0.25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5" customHeight="1" x14ac:dyDescent="0.25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5" customHeight="1" x14ac:dyDescent="0.25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5" customHeight="1" x14ac:dyDescent="0.25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5" customHeight="1" x14ac:dyDescent="0.25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5" customHeight="1" x14ac:dyDescent="0.25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5" customHeight="1" x14ac:dyDescent="0.25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5" customHeight="1" x14ac:dyDescent="0.25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5" customHeight="1" x14ac:dyDescent="0.25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5" customHeight="1" x14ac:dyDescent="0.25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5" customHeight="1" x14ac:dyDescent="0.25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5" customHeight="1" x14ac:dyDescent="0.25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5" customHeight="1" x14ac:dyDescent="0.25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5" customHeight="1" x14ac:dyDescent="0.25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5" customHeight="1" x14ac:dyDescent="0.25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5" customHeight="1" x14ac:dyDescent="0.25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5" customHeight="1" x14ac:dyDescent="0.25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5" customHeight="1" x14ac:dyDescent="0.25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5" customHeight="1" x14ac:dyDescent="0.25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5" customHeight="1" x14ac:dyDescent="0.25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5" customHeight="1" x14ac:dyDescent="0.25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5" customHeight="1" x14ac:dyDescent="0.25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5" customHeight="1" x14ac:dyDescent="0.25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5" customHeight="1" x14ac:dyDescent="0.25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5" customHeight="1" x14ac:dyDescent="0.25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5" customHeight="1" x14ac:dyDescent="0.25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5" customHeight="1" x14ac:dyDescent="0.25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5" customHeight="1" x14ac:dyDescent="0.25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5" customHeight="1" x14ac:dyDescent="0.25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5" customHeight="1" x14ac:dyDescent="0.25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5" customHeight="1" x14ac:dyDescent="0.25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5" customHeight="1" x14ac:dyDescent="0.25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5" customHeight="1" x14ac:dyDescent="0.25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5" customHeight="1" x14ac:dyDescent="0.25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5" customHeight="1" x14ac:dyDescent="0.25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5" customHeight="1" x14ac:dyDescent="0.25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5" customHeight="1" x14ac:dyDescent="0.25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5" customHeight="1" x14ac:dyDescent="0.25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5" customHeight="1" x14ac:dyDescent="0.25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5" customHeight="1" x14ac:dyDescent="0.25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5" customHeight="1" x14ac:dyDescent="0.25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5" customHeight="1" x14ac:dyDescent="0.25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5" customHeight="1" x14ac:dyDescent="0.25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5" customHeight="1" x14ac:dyDescent="0.25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5" customHeight="1" x14ac:dyDescent="0.25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5" customHeight="1" x14ac:dyDescent="0.25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5" customHeight="1" x14ac:dyDescent="0.25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5" customHeight="1" x14ac:dyDescent="0.25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5" customHeight="1" x14ac:dyDescent="0.25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5" customHeight="1" x14ac:dyDescent="0.25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5" customHeight="1" x14ac:dyDescent="0.25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5" customHeight="1" x14ac:dyDescent="0.25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5" customHeight="1" x14ac:dyDescent="0.25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5" customHeight="1" x14ac:dyDescent="0.25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5" customHeight="1" x14ac:dyDescent="0.25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5" customHeight="1" x14ac:dyDescent="0.25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5" customHeight="1" x14ac:dyDescent="0.25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5" customHeight="1" x14ac:dyDescent="0.25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5" customHeight="1" x14ac:dyDescent="0.25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5" customHeight="1" x14ac:dyDescent="0.25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5" customHeight="1" x14ac:dyDescent="0.25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5" customHeight="1" x14ac:dyDescent="0.25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5" customHeight="1" x14ac:dyDescent="0.25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5" customHeight="1" x14ac:dyDescent="0.25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5" customHeight="1" x14ac:dyDescent="0.25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5" customHeight="1" x14ac:dyDescent="0.25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5" customHeight="1" x14ac:dyDescent="0.25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5" customHeight="1" x14ac:dyDescent="0.25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5" customHeight="1" x14ac:dyDescent="0.25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5" customHeight="1" x14ac:dyDescent="0.25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5" customHeight="1" x14ac:dyDescent="0.25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5" customHeight="1" x14ac:dyDescent="0.25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5" customHeight="1" x14ac:dyDescent="0.25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5" customHeight="1" x14ac:dyDescent="0.25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5" customHeight="1" x14ac:dyDescent="0.25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5" customHeight="1" x14ac:dyDescent="0.25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5" customHeight="1" x14ac:dyDescent="0.25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5" customHeight="1" x14ac:dyDescent="0.25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5" customHeight="1" x14ac:dyDescent="0.25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5" customHeight="1" x14ac:dyDescent="0.25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5" customHeight="1" x14ac:dyDescent="0.25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5" customHeight="1" x14ac:dyDescent="0.25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5" customHeight="1" x14ac:dyDescent="0.25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5" customHeight="1" x14ac:dyDescent="0.25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5" customHeight="1" x14ac:dyDescent="0.25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5" customHeight="1" x14ac:dyDescent="0.25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5" customHeight="1" x14ac:dyDescent="0.25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5" customHeight="1" x14ac:dyDescent="0.25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5" customHeight="1" x14ac:dyDescent="0.25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5" customHeight="1" x14ac:dyDescent="0.25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5" customHeight="1" x14ac:dyDescent="0.25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5" customHeight="1" x14ac:dyDescent="0.25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5" customHeight="1" x14ac:dyDescent="0.25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5" customHeight="1" x14ac:dyDescent="0.25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5" customHeight="1" x14ac:dyDescent="0.25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5" customHeight="1" x14ac:dyDescent="0.25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5" customHeight="1" x14ac:dyDescent="0.25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5" customHeight="1" x14ac:dyDescent="0.25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5" customHeight="1" x14ac:dyDescent="0.25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5" customHeight="1" x14ac:dyDescent="0.25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5" customHeight="1" x14ac:dyDescent="0.25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5" customHeight="1" x14ac:dyDescent="0.25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5" customHeight="1" x14ac:dyDescent="0.25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5" customHeight="1" x14ac:dyDescent="0.25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5" customHeight="1" x14ac:dyDescent="0.25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5" customHeight="1" x14ac:dyDescent="0.25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5" customHeight="1" x14ac:dyDescent="0.25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5" customHeight="1" x14ac:dyDescent="0.25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5" customHeight="1" x14ac:dyDescent="0.25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5" customHeight="1" x14ac:dyDescent="0.25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5" customHeight="1" x14ac:dyDescent="0.25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5" customHeight="1" x14ac:dyDescent="0.25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5" customHeight="1" x14ac:dyDescent="0.25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5" customHeight="1" x14ac:dyDescent="0.25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5" customHeight="1" x14ac:dyDescent="0.25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5" customHeight="1" x14ac:dyDescent="0.25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5" customHeight="1" x14ac:dyDescent="0.25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5" customHeight="1" x14ac:dyDescent="0.25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5" customHeight="1" x14ac:dyDescent="0.25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5" customHeight="1" x14ac:dyDescent="0.25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5" customHeight="1" x14ac:dyDescent="0.25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5" customHeight="1" x14ac:dyDescent="0.25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5" customHeight="1" x14ac:dyDescent="0.25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5" customHeight="1" x14ac:dyDescent="0.25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5" customHeight="1" x14ac:dyDescent="0.25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5" customHeight="1" x14ac:dyDescent="0.25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5" customHeight="1" x14ac:dyDescent="0.25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5" customHeight="1" x14ac:dyDescent="0.25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5" customHeight="1" x14ac:dyDescent="0.25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5" customHeight="1" x14ac:dyDescent="0.25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5" customHeight="1" x14ac:dyDescent="0.25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5" customHeight="1" x14ac:dyDescent="0.25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5" customHeight="1" x14ac:dyDescent="0.25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5" customHeight="1" x14ac:dyDescent="0.25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5" customHeight="1" x14ac:dyDescent="0.25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5" customHeight="1" x14ac:dyDescent="0.25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5" customHeight="1" x14ac:dyDescent="0.25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5" customHeight="1" x14ac:dyDescent="0.25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5" customHeight="1" x14ac:dyDescent="0.25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5" customHeight="1" x14ac:dyDescent="0.25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5" customHeight="1" x14ac:dyDescent="0.25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5" customHeight="1" x14ac:dyDescent="0.25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5" customHeight="1" x14ac:dyDescent="0.25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5" customHeight="1" x14ac:dyDescent="0.25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5" customHeight="1" x14ac:dyDescent="0.25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5" customHeight="1" x14ac:dyDescent="0.25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5" customHeight="1" x14ac:dyDescent="0.25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5" customHeight="1" x14ac:dyDescent="0.25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5" customHeight="1" x14ac:dyDescent="0.25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5" customHeight="1" x14ac:dyDescent="0.25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5" customHeight="1" x14ac:dyDescent="0.25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5" customHeight="1" x14ac:dyDescent="0.25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5" customHeight="1" x14ac:dyDescent="0.25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5" customHeight="1" x14ac:dyDescent="0.25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5" customHeight="1" x14ac:dyDescent="0.25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5" customHeight="1" x14ac:dyDescent="0.25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5" customHeight="1" x14ac:dyDescent="0.25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5" customHeight="1" x14ac:dyDescent="0.25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5" customHeight="1" x14ac:dyDescent="0.25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5" customHeight="1" x14ac:dyDescent="0.25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5" customHeight="1" x14ac:dyDescent="0.25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5" customHeight="1" x14ac:dyDescent="0.25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5" customHeight="1" x14ac:dyDescent="0.25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5" customHeight="1" x14ac:dyDescent="0.25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5" customHeight="1" x14ac:dyDescent="0.25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5" customHeight="1" x14ac:dyDescent="0.25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5" customHeight="1" x14ac:dyDescent="0.25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5" customHeight="1" x14ac:dyDescent="0.25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5" customHeight="1" x14ac:dyDescent="0.25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5" customHeight="1" x14ac:dyDescent="0.25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5" customHeight="1" x14ac:dyDescent="0.25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5" customHeight="1" x14ac:dyDescent="0.25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5" customHeight="1" x14ac:dyDescent="0.25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5" customHeight="1" x14ac:dyDescent="0.25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5" customHeight="1" x14ac:dyDescent="0.25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5" customHeight="1" x14ac:dyDescent="0.25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5" customHeight="1" x14ac:dyDescent="0.25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5" customHeight="1" x14ac:dyDescent="0.25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5" customHeight="1" x14ac:dyDescent="0.25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5" customHeight="1" x14ac:dyDescent="0.25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5" customHeight="1" x14ac:dyDescent="0.25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5" customHeight="1" x14ac:dyDescent="0.25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5" customHeight="1" x14ac:dyDescent="0.25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5" customHeight="1" x14ac:dyDescent="0.25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5" customHeight="1" x14ac:dyDescent="0.25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5" customHeight="1" x14ac:dyDescent="0.25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5" customHeight="1" x14ac:dyDescent="0.25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5" customHeight="1" x14ac:dyDescent="0.25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5" customHeight="1" x14ac:dyDescent="0.25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5" customHeight="1" x14ac:dyDescent="0.25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5" customHeight="1" x14ac:dyDescent="0.25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5" customHeight="1" x14ac:dyDescent="0.25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5" customHeight="1" x14ac:dyDescent="0.25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5" customHeight="1" x14ac:dyDescent="0.25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5" customHeight="1" x14ac:dyDescent="0.25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5" customHeight="1" x14ac:dyDescent="0.25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5" customHeight="1" x14ac:dyDescent="0.25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5" customHeight="1" x14ac:dyDescent="0.25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5" customHeight="1" x14ac:dyDescent="0.25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5" customHeight="1" x14ac:dyDescent="0.25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5" customHeight="1" x14ac:dyDescent="0.25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5" customHeight="1" x14ac:dyDescent="0.25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5" customHeight="1" x14ac:dyDescent="0.25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5" customHeight="1" x14ac:dyDescent="0.25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5" customHeight="1" x14ac:dyDescent="0.25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5" customHeight="1" x14ac:dyDescent="0.25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5" customHeight="1" x14ac:dyDescent="0.25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5" customHeight="1" x14ac:dyDescent="0.25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5" customHeight="1" x14ac:dyDescent="0.25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5" customHeight="1" x14ac:dyDescent="0.25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5" customHeight="1" x14ac:dyDescent="0.25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5" customHeight="1" x14ac:dyDescent="0.25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5" customHeight="1" x14ac:dyDescent="0.25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5" customHeight="1" x14ac:dyDescent="0.25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5" customHeight="1" x14ac:dyDescent="0.25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5" customHeight="1" x14ac:dyDescent="0.25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5" customHeight="1" x14ac:dyDescent="0.25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5" customHeight="1" x14ac:dyDescent="0.25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5" customHeight="1" x14ac:dyDescent="0.25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5" customHeight="1" x14ac:dyDescent="0.25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5" customHeight="1" x14ac:dyDescent="0.25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5" customHeight="1" x14ac:dyDescent="0.25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5" customHeight="1" x14ac:dyDescent="0.25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5" customHeight="1" x14ac:dyDescent="0.25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5" customHeight="1" x14ac:dyDescent="0.25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5" customHeight="1" x14ac:dyDescent="0.25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5" customHeight="1" x14ac:dyDescent="0.25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5" customHeight="1" x14ac:dyDescent="0.25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5" customHeight="1" x14ac:dyDescent="0.25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5" customHeight="1" x14ac:dyDescent="0.25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5" customHeight="1" x14ac:dyDescent="0.25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5" customHeight="1" x14ac:dyDescent="0.25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5" customHeight="1" x14ac:dyDescent="0.25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5" customHeight="1" x14ac:dyDescent="0.25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5" customHeight="1" x14ac:dyDescent="0.25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5" customHeight="1" x14ac:dyDescent="0.25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5" customHeight="1" x14ac:dyDescent="0.25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5" customHeight="1" x14ac:dyDescent="0.25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5" customHeight="1" x14ac:dyDescent="0.25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5" customHeight="1" x14ac:dyDescent="0.25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5" customHeight="1" x14ac:dyDescent="0.25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5" customHeight="1" x14ac:dyDescent="0.25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5" customHeight="1" x14ac:dyDescent="0.25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5" customHeight="1" x14ac:dyDescent="0.25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5" customHeight="1" x14ac:dyDescent="0.25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5" customHeight="1" x14ac:dyDescent="0.25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5" customHeight="1" x14ac:dyDescent="0.25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5" customHeight="1" x14ac:dyDescent="0.25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5" customHeight="1" x14ac:dyDescent="0.25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5" customHeight="1" x14ac:dyDescent="0.25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5" customHeight="1" x14ac:dyDescent="0.25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5" customHeight="1" x14ac:dyDescent="0.25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5" customHeight="1" x14ac:dyDescent="0.25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5" customHeight="1" x14ac:dyDescent="0.25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5" customHeight="1" x14ac:dyDescent="0.25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5" customHeight="1" x14ac:dyDescent="0.25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5" customHeight="1" x14ac:dyDescent="0.25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5" customHeight="1" x14ac:dyDescent="0.25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5" customHeight="1" x14ac:dyDescent="0.25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5" customHeight="1" x14ac:dyDescent="0.25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5" customHeight="1" x14ac:dyDescent="0.25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5" customHeight="1" x14ac:dyDescent="0.25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5" customHeight="1" x14ac:dyDescent="0.25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5" customHeight="1" x14ac:dyDescent="0.25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5" customHeight="1" x14ac:dyDescent="0.25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5" customHeight="1" x14ac:dyDescent="0.25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5" customHeight="1" x14ac:dyDescent="0.25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5" customHeight="1" x14ac:dyDescent="0.25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5" customHeight="1" x14ac:dyDescent="0.25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5" customHeight="1" x14ac:dyDescent="0.25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5" customHeight="1" x14ac:dyDescent="0.25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5" customHeight="1" x14ac:dyDescent="0.25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5" customHeight="1" x14ac:dyDescent="0.25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5" customHeight="1" x14ac:dyDescent="0.25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5" customHeight="1" x14ac:dyDescent="0.25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5" customHeight="1" x14ac:dyDescent="0.25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5" customHeight="1" x14ac:dyDescent="0.25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5" customHeight="1" x14ac:dyDescent="0.25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5" customHeight="1" x14ac:dyDescent="0.25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5" customHeight="1" x14ac:dyDescent="0.25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5" customHeight="1" x14ac:dyDescent="0.25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5" customHeight="1" x14ac:dyDescent="0.25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5" customHeight="1" x14ac:dyDescent="0.25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5" customHeight="1" x14ac:dyDescent="0.25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5" customHeight="1" x14ac:dyDescent="0.25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5" customHeight="1" x14ac:dyDescent="0.25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5" customHeight="1" x14ac:dyDescent="0.25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5" customHeight="1" x14ac:dyDescent="0.25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5" customHeight="1" x14ac:dyDescent="0.25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5" customHeight="1" x14ac:dyDescent="0.25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5" customHeight="1" x14ac:dyDescent="0.25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5" customHeight="1" x14ac:dyDescent="0.25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5" customHeight="1" x14ac:dyDescent="0.25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5" customHeight="1" x14ac:dyDescent="0.25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5" customHeight="1" x14ac:dyDescent="0.25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5" customHeight="1" x14ac:dyDescent="0.25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5" customHeight="1" x14ac:dyDescent="0.25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5" customHeight="1" x14ac:dyDescent="0.25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5" customHeight="1" x14ac:dyDescent="0.25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5" customHeight="1" x14ac:dyDescent="0.25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5" customHeight="1" x14ac:dyDescent="0.25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5" customHeight="1" x14ac:dyDescent="0.25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5" customHeight="1" x14ac:dyDescent="0.25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5" customHeight="1" x14ac:dyDescent="0.25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5" customHeight="1" x14ac:dyDescent="0.25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5" customHeight="1" x14ac:dyDescent="0.25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5" customHeight="1" x14ac:dyDescent="0.25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5" customHeight="1" x14ac:dyDescent="0.25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5" customHeight="1" x14ac:dyDescent="0.25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5" customHeight="1" x14ac:dyDescent="0.25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5" customHeight="1" x14ac:dyDescent="0.25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5" customHeight="1" x14ac:dyDescent="0.25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5" customHeight="1" x14ac:dyDescent="0.25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5" customHeight="1" x14ac:dyDescent="0.25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5" customHeight="1" x14ac:dyDescent="0.25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5" customHeight="1" x14ac:dyDescent="0.25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5" customHeight="1" x14ac:dyDescent="0.25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5" customHeight="1" x14ac:dyDescent="0.25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5" customHeight="1" x14ac:dyDescent="0.25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5" customHeight="1" x14ac:dyDescent="0.25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5" customHeight="1" x14ac:dyDescent="0.25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5" customHeight="1" x14ac:dyDescent="0.25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5" customHeight="1" x14ac:dyDescent="0.25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5" customHeight="1" x14ac:dyDescent="0.25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5" customHeight="1" x14ac:dyDescent="0.25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5" customHeight="1" x14ac:dyDescent="0.25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5" customHeight="1" x14ac:dyDescent="0.25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5" customHeight="1" x14ac:dyDescent="0.25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5" customHeight="1" x14ac:dyDescent="0.25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5" customHeight="1" x14ac:dyDescent="0.25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5" customHeight="1" x14ac:dyDescent="0.25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5" customHeight="1" x14ac:dyDescent="0.25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5" customHeight="1" x14ac:dyDescent="0.25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5" customHeight="1" x14ac:dyDescent="0.25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5" customHeight="1" x14ac:dyDescent="0.25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5" customHeight="1" x14ac:dyDescent="0.25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5" customHeight="1" x14ac:dyDescent="0.25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5" customHeight="1" x14ac:dyDescent="0.25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5" customHeight="1" x14ac:dyDescent="0.25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5" customHeight="1" x14ac:dyDescent="0.25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5" customHeight="1" x14ac:dyDescent="0.25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5" customHeight="1" x14ac:dyDescent="0.25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5" customHeight="1" x14ac:dyDescent="0.25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5" customHeight="1" x14ac:dyDescent="0.25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5" customHeight="1" x14ac:dyDescent="0.25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5" customHeight="1" x14ac:dyDescent="0.25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5" customHeight="1" x14ac:dyDescent="0.25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5" customHeight="1" x14ac:dyDescent="0.25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5" customHeight="1" x14ac:dyDescent="0.25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5" customHeight="1" x14ac:dyDescent="0.25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5" customHeight="1" x14ac:dyDescent="0.25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5" customHeight="1" x14ac:dyDescent="0.25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5" customHeight="1" x14ac:dyDescent="0.25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5" customHeight="1" x14ac:dyDescent="0.25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5" customHeight="1" x14ac:dyDescent="0.25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5" customHeight="1" x14ac:dyDescent="0.25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5" customHeight="1" x14ac:dyDescent="0.25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5" customHeight="1" x14ac:dyDescent="0.25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5" customHeight="1" x14ac:dyDescent="0.25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5" customHeight="1" x14ac:dyDescent="0.25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5" customHeight="1" x14ac:dyDescent="0.25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5" customHeight="1" x14ac:dyDescent="0.25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5" customHeight="1" x14ac:dyDescent="0.25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5" customHeight="1" x14ac:dyDescent="0.25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5" customHeight="1" x14ac:dyDescent="0.25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5" customHeight="1" x14ac:dyDescent="0.25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5" customHeight="1" x14ac:dyDescent="0.25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5" customHeight="1" x14ac:dyDescent="0.25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5" customHeight="1" x14ac:dyDescent="0.25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5" customHeight="1" x14ac:dyDescent="0.25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5" customHeight="1" x14ac:dyDescent="0.25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5" customHeight="1" x14ac:dyDescent="0.25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5" customHeight="1" x14ac:dyDescent="0.25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5" customHeight="1" x14ac:dyDescent="0.25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5" customHeight="1" x14ac:dyDescent="0.25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5" customHeight="1" x14ac:dyDescent="0.25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5" customHeight="1" x14ac:dyDescent="0.25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5" customHeight="1" x14ac:dyDescent="0.25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5" customHeight="1" x14ac:dyDescent="0.25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5" customHeight="1" x14ac:dyDescent="0.25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5" customHeight="1" x14ac:dyDescent="0.25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5" customHeight="1" x14ac:dyDescent="0.25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5" customHeight="1" x14ac:dyDescent="0.25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5" customHeight="1" x14ac:dyDescent="0.25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5" customHeight="1" x14ac:dyDescent="0.25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5" customHeight="1" x14ac:dyDescent="0.25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5" customHeight="1" x14ac:dyDescent="0.25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5" customHeight="1" x14ac:dyDescent="0.25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5" customHeight="1" x14ac:dyDescent="0.25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5" customHeight="1" x14ac:dyDescent="0.25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5" customHeight="1" x14ac:dyDescent="0.25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5" customHeight="1" x14ac:dyDescent="0.25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5" customHeight="1" x14ac:dyDescent="0.25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5" customHeight="1" x14ac:dyDescent="0.25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5" customHeight="1" x14ac:dyDescent="0.25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5" customHeight="1" x14ac:dyDescent="0.25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5" customHeight="1" x14ac:dyDescent="0.25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5" customHeight="1" x14ac:dyDescent="0.25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5" customHeight="1" x14ac:dyDescent="0.25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5" customHeight="1" x14ac:dyDescent="0.25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5" customHeight="1" x14ac:dyDescent="0.25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5" customHeight="1" x14ac:dyDescent="0.25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5" customHeight="1" x14ac:dyDescent="0.25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5" customHeight="1" x14ac:dyDescent="0.25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5" customHeight="1" x14ac:dyDescent="0.25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5" customHeight="1" x14ac:dyDescent="0.25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5" customHeight="1" x14ac:dyDescent="0.25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5" customHeight="1" x14ac:dyDescent="0.25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5" customHeight="1" x14ac:dyDescent="0.25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5" customHeight="1" x14ac:dyDescent="0.25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5" customHeight="1" x14ac:dyDescent="0.25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5" customHeight="1" x14ac:dyDescent="0.25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5" customHeight="1" x14ac:dyDescent="0.25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5" customHeight="1" x14ac:dyDescent="0.25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5" customHeight="1" x14ac:dyDescent="0.25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5" customHeight="1" x14ac:dyDescent="0.25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5" customHeight="1" x14ac:dyDescent="0.25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5" customHeight="1" x14ac:dyDescent="0.25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5" customHeight="1" x14ac:dyDescent="0.25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5" customHeight="1" x14ac:dyDescent="0.25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5" customHeight="1" x14ac:dyDescent="0.25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5" customHeight="1" x14ac:dyDescent="0.25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5" customHeight="1" x14ac:dyDescent="0.25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5" customHeight="1" x14ac:dyDescent="0.25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5" customHeight="1" x14ac:dyDescent="0.25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5" customHeight="1" x14ac:dyDescent="0.25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5" customHeight="1" x14ac:dyDescent="0.25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5" customHeight="1" x14ac:dyDescent="0.25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5" customHeight="1" x14ac:dyDescent="0.25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5" customHeight="1" x14ac:dyDescent="0.25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5" customHeight="1" x14ac:dyDescent="0.25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5" customHeight="1" x14ac:dyDescent="0.25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5" customHeight="1" x14ac:dyDescent="0.25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5" customHeight="1" x14ac:dyDescent="0.25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5" customHeight="1" x14ac:dyDescent="0.25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5" customHeight="1" x14ac:dyDescent="0.25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5" customHeight="1" x14ac:dyDescent="0.25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5" customHeight="1" x14ac:dyDescent="0.25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5" customHeight="1" x14ac:dyDescent="0.25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5" customHeight="1" x14ac:dyDescent="0.25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5" customHeight="1" x14ac:dyDescent="0.25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5" customHeight="1" x14ac:dyDescent="0.25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5" customHeight="1" x14ac:dyDescent="0.25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5" customHeight="1" x14ac:dyDescent="0.25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5" customHeight="1" x14ac:dyDescent="0.25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5" customHeight="1" x14ac:dyDescent="0.25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5" customHeight="1" x14ac:dyDescent="0.25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5" customHeight="1" x14ac:dyDescent="0.25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5" customHeight="1" x14ac:dyDescent="0.25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5" customHeight="1" x14ac:dyDescent="0.25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5" customHeight="1" x14ac:dyDescent="0.25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5" customHeight="1" x14ac:dyDescent="0.25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5" customHeight="1" x14ac:dyDescent="0.25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5" customHeight="1" x14ac:dyDescent="0.25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5" customHeight="1" x14ac:dyDescent="0.25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5" customHeight="1" x14ac:dyDescent="0.25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5" customHeight="1" x14ac:dyDescent="0.25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5" customHeight="1" x14ac:dyDescent="0.25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5" customHeight="1" x14ac:dyDescent="0.25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5" customHeight="1" x14ac:dyDescent="0.25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5" customHeight="1" x14ac:dyDescent="0.25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5" customHeight="1" x14ac:dyDescent="0.25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5" customHeight="1" x14ac:dyDescent="0.25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5" customHeight="1" x14ac:dyDescent="0.25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5" customHeight="1" x14ac:dyDescent="0.25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5" customHeight="1" x14ac:dyDescent="0.25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5" customHeight="1" x14ac:dyDescent="0.25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5" customHeight="1" x14ac:dyDescent="0.25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5" customHeight="1" x14ac:dyDescent="0.25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5" customHeight="1" x14ac:dyDescent="0.25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5" customHeight="1" x14ac:dyDescent="0.25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5" customHeight="1" x14ac:dyDescent="0.25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5" customHeight="1" x14ac:dyDescent="0.25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5" customHeight="1" x14ac:dyDescent="0.25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5" customHeight="1" x14ac:dyDescent="0.25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5" customHeight="1" x14ac:dyDescent="0.25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5" customHeight="1" x14ac:dyDescent="0.25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5" customHeight="1" x14ac:dyDescent="0.25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5" customHeight="1" x14ac:dyDescent="0.25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5" customHeight="1" x14ac:dyDescent="0.25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5" customHeight="1" x14ac:dyDescent="0.25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5" customHeight="1" x14ac:dyDescent="0.25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5" customHeight="1" x14ac:dyDescent="0.25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5" customHeight="1" x14ac:dyDescent="0.25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5" customHeight="1" x14ac:dyDescent="0.25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5" customHeight="1" x14ac:dyDescent="0.25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5" customHeight="1" x14ac:dyDescent="0.25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5" customHeight="1" x14ac:dyDescent="0.25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5" customHeight="1" x14ac:dyDescent="0.25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5" customHeight="1" x14ac:dyDescent="0.25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5" customHeight="1" x14ac:dyDescent="0.25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5" customHeight="1" x14ac:dyDescent="0.25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5" customHeight="1" x14ac:dyDescent="0.25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5" customHeight="1" x14ac:dyDescent="0.25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5" customHeight="1" x14ac:dyDescent="0.25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5" customHeight="1" x14ac:dyDescent="0.25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5" customHeight="1" x14ac:dyDescent="0.25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5" customHeight="1" x14ac:dyDescent="0.25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5" customHeight="1" x14ac:dyDescent="0.25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5" customHeight="1" x14ac:dyDescent="0.25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5" customHeight="1" x14ac:dyDescent="0.25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5" customHeight="1" x14ac:dyDescent="0.25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5" customHeight="1" x14ac:dyDescent="0.25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5" customHeight="1" x14ac:dyDescent="0.25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5" customHeight="1" x14ac:dyDescent="0.25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5" customHeight="1" x14ac:dyDescent="0.25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5" customHeight="1" x14ac:dyDescent="0.25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5" customHeight="1" x14ac:dyDescent="0.25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5" customHeight="1" x14ac:dyDescent="0.25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5" customHeight="1" x14ac:dyDescent="0.25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5" customHeight="1" x14ac:dyDescent="0.25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5" customHeight="1" x14ac:dyDescent="0.25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5" customHeight="1" x14ac:dyDescent="0.25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5" customHeight="1" x14ac:dyDescent="0.25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5" customHeight="1" x14ac:dyDescent="0.25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5" customHeight="1" x14ac:dyDescent="0.25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5" customHeight="1" x14ac:dyDescent="0.25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5" customHeight="1" x14ac:dyDescent="0.25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5" customHeight="1" x14ac:dyDescent="0.25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5" customHeight="1" x14ac:dyDescent="0.25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5" customHeight="1" x14ac:dyDescent="0.25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5" customHeight="1" x14ac:dyDescent="0.25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5" customHeight="1" x14ac:dyDescent="0.25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5" customHeight="1" x14ac:dyDescent="0.25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5" customHeight="1" x14ac:dyDescent="0.25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5" customHeight="1" x14ac:dyDescent="0.25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5" customHeight="1" x14ac:dyDescent="0.25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5" customHeight="1" x14ac:dyDescent="0.25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5" customHeight="1" x14ac:dyDescent="0.25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5" customHeight="1" x14ac:dyDescent="0.25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5" customHeight="1" x14ac:dyDescent="0.25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5" customHeight="1" x14ac:dyDescent="0.25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5" customHeight="1" x14ac:dyDescent="0.25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5" customHeight="1" x14ac:dyDescent="0.25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5" customHeight="1" x14ac:dyDescent="0.25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5" customHeight="1" x14ac:dyDescent="0.25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5" customHeight="1" x14ac:dyDescent="0.25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5" customHeight="1" x14ac:dyDescent="0.25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5" customHeight="1" x14ac:dyDescent="0.25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5" customHeight="1" x14ac:dyDescent="0.25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5" customHeight="1" x14ac:dyDescent="0.25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5" customHeight="1" x14ac:dyDescent="0.25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5" customHeight="1" x14ac:dyDescent="0.25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5" customHeight="1" x14ac:dyDescent="0.25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5" customHeight="1" x14ac:dyDescent="0.25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5" customHeight="1" x14ac:dyDescent="0.25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5" customHeight="1" x14ac:dyDescent="0.25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5" customHeight="1" x14ac:dyDescent="0.25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5" customHeight="1" x14ac:dyDescent="0.25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5" customHeight="1" x14ac:dyDescent="0.25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5" customHeight="1" x14ac:dyDescent="0.25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5" customHeight="1" x14ac:dyDescent="0.25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5" customHeight="1" x14ac:dyDescent="0.25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5" customHeight="1" x14ac:dyDescent="0.25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5" customHeight="1" x14ac:dyDescent="0.25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5" customHeight="1" x14ac:dyDescent="0.25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5" customHeight="1" x14ac:dyDescent="0.25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5" customHeight="1" x14ac:dyDescent="0.25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5" customHeight="1" x14ac:dyDescent="0.25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5" customHeight="1" x14ac:dyDescent="0.25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5" customHeight="1" x14ac:dyDescent="0.25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5" customHeight="1" x14ac:dyDescent="0.25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5" customHeight="1" x14ac:dyDescent="0.25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5" customHeight="1" x14ac:dyDescent="0.25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5" customHeight="1" x14ac:dyDescent="0.25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5" customHeight="1" x14ac:dyDescent="0.25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5" customHeight="1" x14ac:dyDescent="0.25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5" customHeight="1" x14ac:dyDescent="0.25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5" customHeight="1" x14ac:dyDescent="0.25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5" customHeight="1" x14ac:dyDescent="0.25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5" customHeight="1" x14ac:dyDescent="0.25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5" customHeight="1" x14ac:dyDescent="0.25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5" customHeight="1" x14ac:dyDescent="0.25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5" customHeight="1" x14ac:dyDescent="0.25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5" customHeight="1" x14ac:dyDescent="0.25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5" customHeight="1" x14ac:dyDescent="0.25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5" customHeight="1" x14ac:dyDescent="0.25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5" customHeight="1" x14ac:dyDescent="0.25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5" customHeight="1" x14ac:dyDescent="0.25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5" customHeight="1" x14ac:dyDescent="0.25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5" customHeight="1" x14ac:dyDescent="0.25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5" customHeight="1" x14ac:dyDescent="0.25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5" customHeight="1" x14ac:dyDescent="0.25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5" customHeight="1" x14ac:dyDescent="0.25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5" customHeight="1" x14ac:dyDescent="0.25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5" customHeight="1" x14ac:dyDescent="0.25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5" customHeight="1" x14ac:dyDescent="0.25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5" customHeight="1" x14ac:dyDescent="0.25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5" customHeight="1" x14ac:dyDescent="0.25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5" customHeight="1" x14ac:dyDescent="0.25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5" customHeight="1" x14ac:dyDescent="0.25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5" customHeight="1" x14ac:dyDescent="0.25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5" customHeight="1" x14ac:dyDescent="0.25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5" customHeight="1" x14ac:dyDescent="0.25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5" customHeight="1" x14ac:dyDescent="0.25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5" customHeight="1" x14ac:dyDescent="0.25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5" customHeight="1" x14ac:dyDescent="0.25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5" customHeight="1" x14ac:dyDescent="0.25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5" customHeight="1" x14ac:dyDescent="0.25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5" customHeight="1" x14ac:dyDescent="0.25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5" customHeight="1" x14ac:dyDescent="0.25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5" customHeight="1" x14ac:dyDescent="0.25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5" customHeight="1" x14ac:dyDescent="0.25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5" customHeight="1" x14ac:dyDescent="0.25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5" customHeight="1" x14ac:dyDescent="0.25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5" customHeight="1" x14ac:dyDescent="0.25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5" customHeight="1" x14ac:dyDescent="0.25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5" customHeight="1" x14ac:dyDescent="0.25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5" customHeight="1" x14ac:dyDescent="0.25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5" customHeight="1" x14ac:dyDescent="0.25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5" customHeight="1" x14ac:dyDescent="0.25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5" customHeight="1" x14ac:dyDescent="0.25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5" customHeight="1" x14ac:dyDescent="0.25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5" customHeight="1" x14ac:dyDescent="0.25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5" customHeight="1" x14ac:dyDescent="0.25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5" customHeight="1" x14ac:dyDescent="0.25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5" customHeight="1" x14ac:dyDescent="0.25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5" customHeight="1" x14ac:dyDescent="0.25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5" customHeight="1" x14ac:dyDescent="0.25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5" customHeight="1" x14ac:dyDescent="0.25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5" customHeight="1" x14ac:dyDescent="0.25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5" customHeight="1" x14ac:dyDescent="0.25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5" customHeight="1" x14ac:dyDescent="0.25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5" customHeight="1" x14ac:dyDescent="0.25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5" customHeight="1" x14ac:dyDescent="0.25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5" customHeight="1" x14ac:dyDescent="0.25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5" customHeight="1" x14ac:dyDescent="0.25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5" customHeight="1" x14ac:dyDescent="0.25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5" customHeight="1" x14ac:dyDescent="0.25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5" customHeight="1" x14ac:dyDescent="0.25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5" customHeight="1" x14ac:dyDescent="0.25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5" customHeight="1" x14ac:dyDescent="0.25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5" customHeight="1" x14ac:dyDescent="0.25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5" customHeight="1" x14ac:dyDescent="0.25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5" customHeight="1" x14ac:dyDescent="0.25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5" customHeight="1" x14ac:dyDescent="0.25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5" customHeight="1" x14ac:dyDescent="0.25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5" customHeight="1" x14ac:dyDescent="0.25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5" customHeight="1" x14ac:dyDescent="0.25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5" customHeight="1" x14ac:dyDescent="0.25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5" customHeight="1" x14ac:dyDescent="0.25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5" customHeight="1" x14ac:dyDescent="0.25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5" customHeight="1" x14ac:dyDescent="0.25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5" customHeight="1" x14ac:dyDescent="0.25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5" customHeight="1" x14ac:dyDescent="0.25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5" customHeight="1" x14ac:dyDescent="0.25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5" customHeight="1" x14ac:dyDescent="0.25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5" customHeight="1" x14ac:dyDescent="0.25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5" customHeight="1" x14ac:dyDescent="0.25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5" customHeight="1" x14ac:dyDescent="0.25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5" customHeight="1" x14ac:dyDescent="0.25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5" customHeight="1" x14ac:dyDescent="0.25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5" customHeight="1" x14ac:dyDescent="0.25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5" customHeight="1" x14ac:dyDescent="0.25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5" customHeight="1" x14ac:dyDescent="0.25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5" customHeight="1" x14ac:dyDescent="0.25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5" customHeight="1" x14ac:dyDescent="0.25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5" customHeight="1" x14ac:dyDescent="0.25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5" customHeight="1" x14ac:dyDescent="0.25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5" customHeight="1" x14ac:dyDescent="0.25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5" customHeight="1" x14ac:dyDescent="0.25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5" customHeight="1" x14ac:dyDescent="0.25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5" customHeight="1" x14ac:dyDescent="0.25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5" customHeight="1" x14ac:dyDescent="0.25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5" customHeight="1" x14ac:dyDescent="0.25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5" customHeight="1" x14ac:dyDescent="0.25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5" customHeight="1" x14ac:dyDescent="0.25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5" customHeight="1" x14ac:dyDescent="0.25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5" customHeight="1" x14ac:dyDescent="0.25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5" customHeight="1" x14ac:dyDescent="0.25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5" customHeight="1" x14ac:dyDescent="0.25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5" customHeight="1" x14ac:dyDescent="0.25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5" customHeight="1" x14ac:dyDescent="0.25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5" customHeight="1" x14ac:dyDescent="0.25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5" customHeight="1" x14ac:dyDescent="0.25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5" customHeight="1" x14ac:dyDescent="0.25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5" customHeight="1" x14ac:dyDescent="0.25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5" customHeight="1" x14ac:dyDescent="0.25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5" customHeight="1" x14ac:dyDescent="0.25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5" customHeight="1" x14ac:dyDescent="0.25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5" customHeight="1" x14ac:dyDescent="0.25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5" customHeight="1" x14ac:dyDescent="0.25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5" customHeight="1" x14ac:dyDescent="0.25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5" customHeight="1" x14ac:dyDescent="0.25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5" customHeight="1" x14ac:dyDescent="0.25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5" customHeight="1" x14ac:dyDescent="0.25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5" customHeight="1" x14ac:dyDescent="0.25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5" customHeight="1" x14ac:dyDescent="0.25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5" customHeight="1" x14ac:dyDescent="0.25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5" customHeight="1" x14ac:dyDescent="0.25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5" customHeight="1" x14ac:dyDescent="0.25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5" customHeight="1" x14ac:dyDescent="0.25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5" customHeight="1" x14ac:dyDescent="0.25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5" customHeight="1" x14ac:dyDescent="0.25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5" customHeight="1" x14ac:dyDescent="0.25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5" customHeight="1" x14ac:dyDescent="0.25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5" customHeight="1" x14ac:dyDescent="0.25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5" customHeight="1" x14ac:dyDescent="0.25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5" customHeight="1" x14ac:dyDescent="0.25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5" customHeight="1" x14ac:dyDescent="0.25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5" customHeight="1" x14ac:dyDescent="0.25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5" customHeight="1" x14ac:dyDescent="0.25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5" customHeight="1" x14ac:dyDescent="0.25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5" customHeight="1" x14ac:dyDescent="0.25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5" customHeight="1" x14ac:dyDescent="0.25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5" customHeight="1" x14ac:dyDescent="0.25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5" customHeight="1" x14ac:dyDescent="0.25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5" customHeight="1" x14ac:dyDescent="0.25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5" customHeight="1" x14ac:dyDescent="0.25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5" customHeight="1" x14ac:dyDescent="0.25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5" customHeight="1" x14ac:dyDescent="0.25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5" customHeight="1" x14ac:dyDescent="0.25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5" customHeight="1" x14ac:dyDescent="0.25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5" customHeight="1" x14ac:dyDescent="0.25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5" customHeight="1" x14ac:dyDescent="0.25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5" customHeight="1" x14ac:dyDescent="0.25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5" customHeight="1" x14ac:dyDescent="0.25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5" customHeight="1" x14ac:dyDescent="0.25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5" customHeight="1" x14ac:dyDescent="0.25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5" customHeight="1" x14ac:dyDescent="0.25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5" customHeight="1" x14ac:dyDescent="0.25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5" customHeight="1" x14ac:dyDescent="0.25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5" customHeight="1" x14ac:dyDescent="0.25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5" customHeight="1" x14ac:dyDescent="0.25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5" customHeight="1" x14ac:dyDescent="0.25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5" customHeight="1" x14ac:dyDescent="0.25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5" customHeight="1" x14ac:dyDescent="0.25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5" customHeight="1" x14ac:dyDescent="0.25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5" customHeight="1" x14ac:dyDescent="0.25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5" customHeight="1" x14ac:dyDescent="0.25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5" customHeight="1" x14ac:dyDescent="0.25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5" customHeight="1" x14ac:dyDescent="0.25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5" customHeight="1" x14ac:dyDescent="0.25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5" customHeight="1" x14ac:dyDescent="0.25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5" customHeight="1" x14ac:dyDescent="0.25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5" customHeight="1" x14ac:dyDescent="0.25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5" customHeight="1" x14ac:dyDescent="0.25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5" customHeight="1" x14ac:dyDescent="0.25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5" customHeight="1" x14ac:dyDescent="0.25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5" customHeight="1" x14ac:dyDescent="0.25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5" customHeight="1" x14ac:dyDescent="0.25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5" customHeight="1" x14ac:dyDescent="0.25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5" customHeight="1" x14ac:dyDescent="0.25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5" customHeight="1" x14ac:dyDescent="0.25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5" customHeight="1" x14ac:dyDescent="0.25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5" customHeight="1" x14ac:dyDescent="0.25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5" customHeight="1" x14ac:dyDescent="0.25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5" customHeight="1" x14ac:dyDescent="0.25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5" customHeight="1" x14ac:dyDescent="0.25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5" customHeight="1" x14ac:dyDescent="0.25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5" customHeight="1" x14ac:dyDescent="0.25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5" customHeight="1" x14ac:dyDescent="0.25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5" customHeight="1" x14ac:dyDescent="0.25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5" customHeight="1" x14ac:dyDescent="0.25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5" customHeight="1" x14ac:dyDescent="0.25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5" customHeight="1" x14ac:dyDescent="0.25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5" customHeight="1" x14ac:dyDescent="0.25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5" customHeight="1" x14ac:dyDescent="0.25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5" customHeight="1" x14ac:dyDescent="0.25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5" customHeight="1" x14ac:dyDescent="0.25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5" customHeight="1" x14ac:dyDescent="0.25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5" customHeight="1" x14ac:dyDescent="0.25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5" customHeight="1" x14ac:dyDescent="0.25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5" customHeight="1" x14ac:dyDescent="0.25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5" customHeight="1" x14ac:dyDescent="0.25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5" customHeight="1" x14ac:dyDescent="0.25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5" customHeight="1" x14ac:dyDescent="0.25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5" customHeight="1" x14ac:dyDescent="0.25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5" customHeight="1" x14ac:dyDescent="0.25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5" customHeight="1" x14ac:dyDescent="0.25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5" customHeight="1" x14ac:dyDescent="0.25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5" customHeight="1" x14ac:dyDescent="0.25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5" customHeight="1" x14ac:dyDescent="0.25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5" customHeight="1" x14ac:dyDescent="0.25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5" customHeight="1" x14ac:dyDescent="0.25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5" customHeight="1" x14ac:dyDescent="0.25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5" customHeight="1" x14ac:dyDescent="0.25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5" customHeight="1" x14ac:dyDescent="0.25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5" customHeight="1" x14ac:dyDescent="0.25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5" customHeight="1" x14ac:dyDescent="0.25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5" customHeight="1" x14ac:dyDescent="0.25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5" customHeight="1" x14ac:dyDescent="0.25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5" customHeight="1" x14ac:dyDescent="0.25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5" customHeight="1" x14ac:dyDescent="0.25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5" customHeight="1" x14ac:dyDescent="0.25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5" customHeight="1" x14ac:dyDescent="0.25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5" customHeight="1" x14ac:dyDescent="0.25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5" customHeight="1" x14ac:dyDescent="0.25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5" customHeight="1" x14ac:dyDescent="0.25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5" customHeight="1" x14ac:dyDescent="0.25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5" customHeight="1" x14ac:dyDescent="0.25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5" customHeight="1" x14ac:dyDescent="0.25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5" customHeight="1" x14ac:dyDescent="0.25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5" customHeight="1" x14ac:dyDescent="0.25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5" customHeight="1" x14ac:dyDescent="0.25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5" customHeight="1" x14ac:dyDescent="0.25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5" customHeight="1" x14ac:dyDescent="0.25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5" customHeight="1" x14ac:dyDescent="0.25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5" customHeight="1" x14ac:dyDescent="0.25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5" customHeight="1" x14ac:dyDescent="0.25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5" customHeight="1" x14ac:dyDescent="0.25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5" customHeight="1" x14ac:dyDescent="0.25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5" customHeight="1" x14ac:dyDescent="0.25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5" customHeight="1" x14ac:dyDescent="0.25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5" customHeight="1" x14ac:dyDescent="0.25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5" customHeight="1" x14ac:dyDescent="0.25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5" customHeight="1" x14ac:dyDescent="0.25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5" customHeight="1" x14ac:dyDescent="0.25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5" customHeight="1" x14ac:dyDescent="0.25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5" customHeight="1" x14ac:dyDescent="0.25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5" customHeight="1" x14ac:dyDescent="0.25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5" customHeight="1" x14ac:dyDescent="0.25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5" customHeight="1" x14ac:dyDescent="0.25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5" customHeight="1" x14ac:dyDescent="0.25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5" customHeight="1" x14ac:dyDescent="0.25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5" customHeight="1" x14ac:dyDescent="0.25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5" customHeight="1" x14ac:dyDescent="0.25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5" customHeight="1" x14ac:dyDescent="0.25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5" customHeight="1" x14ac:dyDescent="0.25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5" customHeight="1" x14ac:dyDescent="0.25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5" customHeight="1" x14ac:dyDescent="0.25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5" customHeight="1" x14ac:dyDescent="0.25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5" customHeight="1" x14ac:dyDescent="0.25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5" customHeight="1" x14ac:dyDescent="0.25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5" customHeight="1" x14ac:dyDescent="0.25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5" customHeight="1" x14ac:dyDescent="0.25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5" customHeight="1" x14ac:dyDescent="0.25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5" customHeight="1" x14ac:dyDescent="0.25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5" customHeight="1" x14ac:dyDescent="0.25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5" customHeight="1" x14ac:dyDescent="0.25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5" customHeight="1" x14ac:dyDescent="0.25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5" customHeight="1" x14ac:dyDescent="0.25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5" customHeight="1" x14ac:dyDescent="0.25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5" customHeight="1" x14ac:dyDescent="0.25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5" customHeight="1" x14ac:dyDescent="0.25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5" customHeight="1" x14ac:dyDescent="0.25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5" customHeight="1" x14ac:dyDescent="0.25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5" customHeight="1" x14ac:dyDescent="0.25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5" customHeight="1" x14ac:dyDescent="0.25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5" customHeight="1" x14ac:dyDescent="0.25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5" customHeight="1" x14ac:dyDescent="0.25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5" customHeight="1" x14ac:dyDescent="0.25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5" customHeight="1" x14ac:dyDescent="0.25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5" customHeight="1" x14ac:dyDescent="0.25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5" customHeight="1" x14ac:dyDescent="0.25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5" customHeight="1" x14ac:dyDescent="0.25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5" customHeight="1" x14ac:dyDescent="0.25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5" customHeight="1" x14ac:dyDescent="0.25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5" customHeight="1" x14ac:dyDescent="0.25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5" customHeight="1" x14ac:dyDescent="0.25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5" customHeight="1" x14ac:dyDescent="0.25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5" customHeight="1" x14ac:dyDescent="0.25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5" customHeight="1" x14ac:dyDescent="0.25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5" customHeight="1" x14ac:dyDescent="0.25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5" customHeight="1" x14ac:dyDescent="0.25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5" customHeight="1" x14ac:dyDescent="0.25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5" customHeight="1" x14ac:dyDescent="0.25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5" customHeight="1" x14ac:dyDescent="0.25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5" customHeight="1" x14ac:dyDescent="0.25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5" customHeight="1" x14ac:dyDescent="0.25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5" customHeight="1" x14ac:dyDescent="0.25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5" customHeight="1" x14ac:dyDescent="0.25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5" customHeight="1" x14ac:dyDescent="0.25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5" customHeight="1" x14ac:dyDescent="0.25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5" customHeight="1" x14ac:dyDescent="0.25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5" customHeight="1" x14ac:dyDescent="0.25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5" customHeight="1" x14ac:dyDescent="0.25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5" customHeight="1" x14ac:dyDescent="0.25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5" customHeight="1" x14ac:dyDescent="0.25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5" customHeight="1" x14ac:dyDescent="0.25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5" customHeight="1" x14ac:dyDescent="0.25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5" customHeight="1" x14ac:dyDescent="0.25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5" customHeight="1" x14ac:dyDescent="0.25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5" customHeight="1" x14ac:dyDescent="0.25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5" customHeight="1" x14ac:dyDescent="0.25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5" customHeight="1" x14ac:dyDescent="0.25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5" customHeight="1" x14ac:dyDescent="0.25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5" customHeight="1" x14ac:dyDescent="0.25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5" customHeight="1" x14ac:dyDescent="0.25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5" customHeight="1" x14ac:dyDescent="0.25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5" customHeight="1" x14ac:dyDescent="0.25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5" customHeight="1" x14ac:dyDescent="0.25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5" customHeight="1" x14ac:dyDescent="0.25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5" customHeight="1" x14ac:dyDescent="0.25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5" customHeight="1" x14ac:dyDescent="0.25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5" customHeight="1" x14ac:dyDescent="0.25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5" customHeight="1" x14ac:dyDescent="0.25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5" customHeight="1" x14ac:dyDescent="0.25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5" customHeight="1" x14ac:dyDescent="0.25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5" customHeight="1" x14ac:dyDescent="0.25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5" customHeight="1" x14ac:dyDescent="0.25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5" customHeight="1" x14ac:dyDescent="0.25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5" customHeight="1" x14ac:dyDescent="0.25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5" customHeight="1" x14ac:dyDescent="0.25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5" customHeight="1" x14ac:dyDescent="0.25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5" customHeight="1" x14ac:dyDescent="0.25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5" customHeight="1" x14ac:dyDescent="0.25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5" customHeight="1" x14ac:dyDescent="0.25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5" customHeight="1" x14ac:dyDescent="0.25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5" customHeight="1" x14ac:dyDescent="0.25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5" customHeight="1" x14ac:dyDescent="0.25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5" customHeight="1" x14ac:dyDescent="0.25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5" customHeight="1" x14ac:dyDescent="0.25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5" customHeight="1" x14ac:dyDescent="0.25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5" customHeight="1" x14ac:dyDescent="0.25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5" customHeight="1" x14ac:dyDescent="0.25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5" customHeight="1" x14ac:dyDescent="0.25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5" customHeight="1" x14ac:dyDescent="0.25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5" customHeight="1" x14ac:dyDescent="0.25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5" customHeight="1" x14ac:dyDescent="0.25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5" customHeight="1" x14ac:dyDescent="0.25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5" customHeight="1" x14ac:dyDescent="0.25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5" customHeight="1" x14ac:dyDescent="0.25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5" customHeight="1" x14ac:dyDescent="0.25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5" customHeight="1" x14ac:dyDescent="0.25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5" customHeight="1" x14ac:dyDescent="0.25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5" customHeight="1" x14ac:dyDescent="0.25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5" customHeight="1" x14ac:dyDescent="0.25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5" customHeight="1" x14ac:dyDescent="0.25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5" customHeight="1" x14ac:dyDescent="0.25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5" customHeight="1" x14ac:dyDescent="0.25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5" customHeight="1" x14ac:dyDescent="0.25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5" customHeight="1" x14ac:dyDescent="0.25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5" customHeight="1" x14ac:dyDescent="0.25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5" customHeight="1" x14ac:dyDescent="0.25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5" customHeight="1" x14ac:dyDescent="0.25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5" customHeight="1" x14ac:dyDescent="0.25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5" customHeight="1" x14ac:dyDescent="0.25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5" customHeight="1" x14ac:dyDescent="0.25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5" customHeight="1" x14ac:dyDescent="0.25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5" customHeight="1" x14ac:dyDescent="0.25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5" customHeight="1" x14ac:dyDescent="0.25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5" customHeight="1" x14ac:dyDescent="0.25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5" customHeight="1" x14ac:dyDescent="0.25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5" customHeight="1" x14ac:dyDescent="0.25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5" customHeight="1" x14ac:dyDescent="0.25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5" customHeight="1" x14ac:dyDescent="0.25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5" customHeight="1" x14ac:dyDescent="0.25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5" customHeight="1" x14ac:dyDescent="0.25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5" customHeight="1" x14ac:dyDescent="0.25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5" customHeight="1" x14ac:dyDescent="0.25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5" customHeight="1" x14ac:dyDescent="0.25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5" customHeight="1" x14ac:dyDescent="0.25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5" customHeight="1" x14ac:dyDescent="0.25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5" customHeight="1" x14ac:dyDescent="0.25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5" customHeight="1" x14ac:dyDescent="0.25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5" customHeight="1" x14ac:dyDescent="0.25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5" customHeight="1" x14ac:dyDescent="0.25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5" customHeight="1" x14ac:dyDescent="0.25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HjEsrwwVav8Sg/KM7b3iB79zOYsQCwPjr3QADDP/g49CiqDSj1yGCxZqPZiM/D/jSLQm29IO/nLcaRWy2sEYtA==" saltValue="rG4ZXBdaZjh5xF+R/7EUMg==" spinCount="100000" sheet="1" objects="1" scenarios="1"/>
  <sortState xmlns:xlrd2="http://schemas.microsoft.com/office/spreadsheetml/2017/richdata2" ref="B13:O342">
    <sortCondition descending="1" ref="M13"/>
    <sortCondition ref="B13"/>
  </sortState>
  <mergeCells count="1">
    <mergeCell ref="A1:R1"/>
  </mergeCells>
  <pageMargins left="0.17" right="0.17" top="0.75" bottom="0.75" header="0.3" footer="0.3"/>
  <pageSetup scale="59"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Roster_Selection_Men</vt:lpstr>
      <vt:lpstr>Individual_Scores_Men_Var</vt:lpstr>
      <vt:lpstr>Individual_Scores_Men_JV</vt:lpstr>
      <vt:lpstr>Baker_Scores_Men_JV</vt:lpstr>
      <vt:lpstr>Baker_Scores_Men_Var</vt:lpstr>
      <vt:lpstr>Qual_Team_Standings_Men_JV</vt:lpstr>
      <vt:lpstr>Qual_Team_Standings_Men_Var</vt:lpstr>
      <vt:lpstr>Indiv_Combined_Scores_Men</vt:lpstr>
      <vt:lpstr>Indiv_Combined_Scores_Men!Print_Area</vt:lpstr>
      <vt:lpstr>Qual_Team_Standings_Men_JV!Print_Area</vt:lpstr>
      <vt:lpstr>Qual_Team_Standings_Men_Var!Print_Area</vt:lpstr>
      <vt:lpstr>Roster_Selection_Men!Print_Area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Steve Harman</cp:lastModifiedBy>
  <cp:lastPrinted>2022-11-20T19:53:37Z</cp:lastPrinted>
  <dcterms:created xsi:type="dcterms:W3CDTF">2022-11-12T03:23:04Z</dcterms:created>
  <dcterms:modified xsi:type="dcterms:W3CDTF">2022-11-20T19:57:35Z</dcterms:modified>
</cp:coreProperties>
</file>